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y\Marketing\2009_Marketing_PR\Raport_Roczny\2020\rozdział 4\"/>
    </mc:Choice>
  </mc:AlternateContent>
  <xr:revisionPtr revIDLastSave="0" documentId="13_ncr:1_{37D1F8BC-D413-4532-9D6B-D736FB501A50}" xr6:coauthVersionLast="47" xr6:coauthVersionMax="47" xr10:uidLastSave="{00000000-0000-0000-0000-000000000000}"/>
  <bookViews>
    <workbookView xWindow="-110" yWindow="-110" windowWidth="19420" windowHeight="10420" firstSheet="11" activeTab="16" xr2:uid="{7C9C8EBB-C0F1-4FB0-BF0E-23C5C281F38B}"/>
  </bookViews>
  <sheets>
    <sheet name="Premium" sheetId="1" r:id="rId1"/>
    <sheet name="Claims and benefits" sheetId="2" r:id="rId2"/>
    <sheet name="Technical result" sheetId="3" r:id="rId3"/>
    <sheet name="Costs" sheetId="4" r:id="rId4"/>
    <sheet name="Provisions" sheetId="5" r:id="rId5"/>
    <sheet name="Investments" sheetId="6" r:id="rId6"/>
    <sheet name="Financial result" sheetId="7" r:id="rId7"/>
    <sheet name="Reinsurance" sheetId="8" r:id="rId8"/>
    <sheet name="Retention" sheetId="9" r:id="rId9"/>
    <sheet name="Claims ratio" sheetId="10" r:id="rId10"/>
    <sheet name="Provisions level" sheetId="11" r:id="rId11"/>
    <sheet name="RoE" sheetId="12" r:id="rId12"/>
    <sheet name="RoA" sheetId="13" r:id="rId13"/>
    <sheet name="Combined ratio" sheetId="14" r:id="rId14"/>
    <sheet name="Market structure" sheetId="16" r:id="rId15"/>
    <sheet name="2011-2020 market" sheetId="17" r:id="rId16"/>
    <sheet name="2011-2020 structure" sheetId="15" r:id="rId17"/>
  </sheets>
  <externalReferences>
    <externalReference r:id="rId18"/>
    <externalReference r:id="rId19"/>
    <externalReference r:id="rId20"/>
  </externalReferences>
  <definedNames>
    <definedName name="GWP_LIFE_15" localSheetId="9">[2]Składka!$C$14:$C$38</definedName>
    <definedName name="GWP_LIFE_15" localSheetId="13">[1]Składka!$C$14:$C$39</definedName>
    <definedName name="GWP_LIFE_15" localSheetId="10">[1]Składka!$C$14:$C$39</definedName>
    <definedName name="GWP_LIFE_15" localSheetId="7">[1]Składka!$C$14:$C$39</definedName>
    <definedName name="GWP_LIFE_15" localSheetId="8">[1]Składka!$C$14:$C$39</definedName>
    <definedName name="GWP_LIFE_15" localSheetId="12">[1]Składka!$C$14:$C$39</definedName>
    <definedName name="GWP_LIFE_15" localSheetId="11">[1]Składka!$C$14:$C$39</definedName>
    <definedName name="GWP_LIFE_15" localSheetId="2">[3]Składka!$C$14:$C$38</definedName>
    <definedName name="GWP_LIFE_15">Premium!$C$14:$C$39</definedName>
    <definedName name="GWP_LIFE_16" localSheetId="9">[2]Składka!$D$14:$D$38</definedName>
    <definedName name="GWP_LIFE_16" localSheetId="13">[1]Składka!$D$14:$D$39</definedName>
    <definedName name="GWP_LIFE_16" localSheetId="10">[1]Składka!$D$14:$D$39</definedName>
    <definedName name="GWP_LIFE_16" localSheetId="7">[1]Składka!$D$14:$D$39</definedName>
    <definedName name="GWP_LIFE_16" localSheetId="8">[1]Składka!$D$14:$D$39</definedName>
    <definedName name="GWP_LIFE_16" localSheetId="12">[1]Składka!$D$14:$D$39</definedName>
    <definedName name="GWP_LIFE_16" localSheetId="11">[1]Składka!$D$14:$D$39</definedName>
    <definedName name="GWP_LIFE_16" localSheetId="2">[3]Składka!$D$14:$D$38</definedName>
    <definedName name="GWP_LIFE_16">Premium!$D$14:$D$39</definedName>
    <definedName name="GWP_NON_15" localSheetId="9">[2]Składka!$C$45:$C$78</definedName>
    <definedName name="GWP_NON_15" localSheetId="2">[3]Składka!$C$45:$C$78</definedName>
    <definedName name="GWP_NON_15">Premium!$C$46:$C$78</definedName>
    <definedName name="GWP_NON_16" localSheetId="9">[2]Składka!$D$45:$D$78</definedName>
    <definedName name="GWP_NON_16" localSheetId="2">[3]Składka!$D$45:$D$78</definedName>
    <definedName name="GWP_NON_16">Premium!$D$46:$D$78</definedName>
    <definedName name="_xlnm.Print_Area" localSheetId="15">'2011-2020 market'!$A$1:$L$54</definedName>
    <definedName name="_xlnm.Print_Area" localSheetId="16">'2011-2020 structure'!$A$1:$N$22</definedName>
    <definedName name="_xlnm.Print_Area" localSheetId="1">'Claims and benefits'!$A$1:$G$206</definedName>
    <definedName name="_xlnm.Print_Area" localSheetId="9">'Claims ratio'!$A$1:$E$158</definedName>
    <definedName name="_xlnm.Print_Area" localSheetId="13">'Combined ratio'!$A$1:$E$79</definedName>
    <definedName name="_xlnm.Print_Area" localSheetId="3">Costs!$A$1:$N$161</definedName>
    <definedName name="_xlnm.Print_Area" localSheetId="6">'Financial result'!$A$2:$H$79</definedName>
    <definedName name="_xlnm.Print_Area" localSheetId="5">Investments!$A$1:$J$81</definedName>
    <definedName name="_xlnm.Print_Area" localSheetId="14">'Market structure'!$A$1:$E$68</definedName>
    <definedName name="_xlnm.Print_Area" localSheetId="0">Premium!$A$1:$G$205</definedName>
    <definedName name="_xlnm.Print_Area" localSheetId="4">Provisions!$A$2:$E$79</definedName>
    <definedName name="_xlnm.Print_Area" localSheetId="10">'Provisions level'!$A$1:$E$80</definedName>
    <definedName name="_xlnm.Print_Area" localSheetId="7">Reinsurance!$A$1:$H$178</definedName>
    <definedName name="_xlnm.Print_Area" localSheetId="8">Retention!$A$1:$E$158</definedName>
    <definedName name="_xlnm.Print_Area" localSheetId="12">RoA!$A$1:$E$81</definedName>
    <definedName name="_xlnm.Print_Area" localSheetId="11">RoE!$A$1:$E$81</definedName>
    <definedName name="_xlnm.Print_Area" localSheetId="2">'Technical result'!$A$2:$E$79</definedName>
    <definedName name="SKLADKA_LIFE" localSheetId="9">[2]Składka!$B$14:$B$38</definedName>
    <definedName name="SKLADKA_LIFE" localSheetId="13">[1]Składka!$B$14:$B$39</definedName>
    <definedName name="SKLADKA_LIFE" localSheetId="10">[1]Składka!$B$14:$B$39</definedName>
    <definedName name="SKLADKA_LIFE" localSheetId="7">[1]Składka!$B$14:$B$39</definedName>
    <definedName name="SKLADKA_LIFE" localSheetId="8">[1]Składka!$B$14:$B$39</definedName>
    <definedName name="SKLADKA_LIFE" localSheetId="12">[1]Składka!$B$14:$B$39</definedName>
    <definedName name="SKLADKA_LIFE" localSheetId="11">[1]Składka!$B$14:$B$39</definedName>
    <definedName name="SKLADKA_LIFE" localSheetId="2">[3]Składka!$B$14:$B$38</definedName>
    <definedName name="SKLADKA_LIFE">Premium!$B$14:$B$39</definedName>
    <definedName name="SKLADKA_NON" localSheetId="9">[2]Składka!$B$45:$B$78</definedName>
    <definedName name="SKLADKA_NON" localSheetId="2">[3]Składka!$B$45:$B$78</definedName>
    <definedName name="SKLADKA_NON">Premium!$B$46:$B$78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6" l="1"/>
  <c r="Q14" i="6"/>
  <c r="S14" i="6"/>
  <c r="T14" i="6"/>
  <c r="P15" i="6"/>
  <c r="S15" i="6" s="1"/>
  <c r="Q15" i="6"/>
  <c r="P16" i="6"/>
  <c r="Q16" i="6"/>
  <c r="S16" i="6"/>
  <c r="T16" i="6"/>
  <c r="P17" i="6"/>
  <c r="S17" i="6" s="1"/>
  <c r="Q17" i="6"/>
  <c r="P18" i="6"/>
  <c r="Q18" i="6"/>
  <c r="S18" i="6"/>
  <c r="T18" i="6"/>
  <c r="P19" i="6"/>
  <c r="S19" i="6" s="1"/>
  <c r="Q19" i="6"/>
  <c r="P20" i="6"/>
  <c r="Q20" i="6"/>
  <c r="S20" i="6"/>
  <c r="T20" i="6"/>
  <c r="P21" i="6"/>
  <c r="S21" i="6" s="1"/>
  <c r="Q21" i="6"/>
  <c r="P22" i="6"/>
  <c r="Q22" i="6"/>
  <c r="S22" i="6"/>
  <c r="T22" i="6"/>
  <c r="P23" i="6"/>
  <c r="S23" i="6" s="1"/>
  <c r="Q23" i="6"/>
  <c r="P24" i="6"/>
  <c r="Q24" i="6"/>
  <c r="S24" i="6"/>
  <c r="T24" i="6"/>
  <c r="P25" i="6"/>
  <c r="S25" i="6" s="1"/>
  <c r="Q25" i="6"/>
  <c r="P26" i="6"/>
  <c r="Q26" i="6"/>
  <c r="S26" i="6"/>
  <c r="T26" i="6"/>
  <c r="P27" i="6"/>
  <c r="S27" i="6" s="1"/>
  <c r="Q27" i="6"/>
  <c r="P28" i="6"/>
  <c r="Q28" i="6"/>
  <c r="S28" i="6"/>
  <c r="T28" i="6"/>
  <c r="P29" i="6"/>
  <c r="S29" i="6" s="1"/>
  <c r="Q29" i="6"/>
  <c r="P30" i="6"/>
  <c r="Q30" i="6"/>
  <c r="S30" i="6"/>
  <c r="T30" i="6"/>
  <c r="P31" i="6"/>
  <c r="S31" i="6" s="1"/>
  <c r="Q31" i="6"/>
  <c r="P32" i="6"/>
  <c r="Q32" i="6"/>
  <c r="S32" i="6"/>
  <c r="T32" i="6"/>
  <c r="P33" i="6"/>
  <c r="S33" i="6" s="1"/>
  <c r="Q33" i="6"/>
  <c r="P34" i="6"/>
  <c r="Q34" i="6"/>
  <c r="S34" i="6"/>
  <c r="T34" i="6"/>
  <c r="P35" i="6"/>
  <c r="S35" i="6" s="1"/>
  <c r="Q35" i="6"/>
  <c r="P36" i="6"/>
  <c r="Q36" i="6"/>
  <c r="S36" i="6"/>
  <c r="T36" i="6"/>
  <c r="P37" i="6"/>
  <c r="S37" i="6" s="1"/>
  <c r="Q37" i="6"/>
  <c r="P38" i="6"/>
  <c r="Q38" i="6"/>
  <c r="S38" i="6"/>
  <c r="T38" i="6"/>
  <c r="P39" i="6"/>
  <c r="S39" i="6" s="1"/>
  <c r="Q39" i="6"/>
  <c r="O40" i="6"/>
  <c r="O43" i="6" s="1"/>
  <c r="Q40" i="6"/>
  <c r="Q41" i="6" s="1"/>
  <c r="P42" i="6"/>
  <c r="Q42" i="6"/>
  <c r="O45" i="6"/>
  <c r="P46" i="6"/>
  <c r="S46" i="6" s="1"/>
  <c r="Q46" i="6"/>
  <c r="P47" i="6"/>
  <c r="T47" i="6" s="1"/>
  <c r="Q47" i="6"/>
  <c r="P48" i="6"/>
  <c r="S48" i="6" s="1"/>
  <c r="Q48" i="6"/>
  <c r="P49" i="6"/>
  <c r="T49" i="6" s="1"/>
  <c r="Q49" i="6"/>
  <c r="S49" i="6"/>
  <c r="P50" i="6"/>
  <c r="S50" i="6" s="1"/>
  <c r="Q50" i="6"/>
  <c r="P51" i="6"/>
  <c r="T51" i="6" s="1"/>
  <c r="Q51" i="6"/>
  <c r="S51" i="6"/>
  <c r="P52" i="6"/>
  <c r="S52" i="6" s="1"/>
  <c r="Q52" i="6"/>
  <c r="P53" i="6"/>
  <c r="T53" i="6" s="1"/>
  <c r="Q53" i="6"/>
  <c r="S53" i="6"/>
  <c r="P54" i="6"/>
  <c r="S54" i="6" s="1"/>
  <c r="Q54" i="6"/>
  <c r="P55" i="6"/>
  <c r="T55" i="6" s="1"/>
  <c r="Q55" i="6"/>
  <c r="S55" i="6"/>
  <c r="P56" i="6"/>
  <c r="S56" i="6" s="1"/>
  <c r="Q56" i="6"/>
  <c r="P57" i="6"/>
  <c r="T57" i="6" s="1"/>
  <c r="Q57" i="6"/>
  <c r="S57" i="6"/>
  <c r="P58" i="6"/>
  <c r="S58" i="6" s="1"/>
  <c r="Q58" i="6"/>
  <c r="P59" i="6"/>
  <c r="T59" i="6" s="1"/>
  <c r="Q59" i="6"/>
  <c r="S59" i="6"/>
  <c r="P60" i="6"/>
  <c r="S60" i="6" s="1"/>
  <c r="Q60" i="6"/>
  <c r="P61" i="6"/>
  <c r="T61" i="6" s="1"/>
  <c r="Q61" i="6"/>
  <c r="S61" i="6"/>
  <c r="P62" i="6"/>
  <c r="S62" i="6" s="1"/>
  <c r="Q62" i="6"/>
  <c r="P63" i="6"/>
  <c r="T63" i="6" s="1"/>
  <c r="Q63" i="6"/>
  <c r="S63" i="6"/>
  <c r="P64" i="6"/>
  <c r="T64" i="6" s="1"/>
  <c r="Q64" i="6"/>
  <c r="S64" i="6"/>
  <c r="P65" i="6"/>
  <c r="T65" i="6" s="1"/>
  <c r="Q65" i="6"/>
  <c r="S65" i="6"/>
  <c r="P66" i="6"/>
  <c r="T66" i="6" s="1"/>
  <c r="Q66" i="6"/>
  <c r="S66" i="6"/>
  <c r="P67" i="6"/>
  <c r="T67" i="6" s="1"/>
  <c r="Q67" i="6"/>
  <c r="S67" i="6"/>
  <c r="P68" i="6"/>
  <c r="T68" i="6" s="1"/>
  <c r="Q68" i="6"/>
  <c r="S68" i="6"/>
  <c r="P69" i="6"/>
  <c r="T69" i="6" s="1"/>
  <c r="Q69" i="6"/>
  <c r="S69" i="6"/>
  <c r="P70" i="6"/>
  <c r="T70" i="6" s="1"/>
  <c r="Q70" i="6"/>
  <c r="S70" i="6"/>
  <c r="P71" i="6"/>
  <c r="T71" i="6" s="1"/>
  <c r="Q71" i="6"/>
  <c r="S71" i="6"/>
  <c r="P72" i="6"/>
  <c r="T72" i="6" s="1"/>
  <c r="Q72" i="6"/>
  <c r="S72" i="6"/>
  <c r="P73" i="6"/>
  <c r="T73" i="6" s="1"/>
  <c r="Q73" i="6"/>
  <c r="S73" i="6"/>
  <c r="P74" i="6"/>
  <c r="T74" i="6" s="1"/>
  <c r="Q74" i="6"/>
  <c r="S74" i="6"/>
  <c r="P75" i="6"/>
  <c r="T75" i="6" s="1"/>
  <c r="Q75" i="6"/>
  <c r="S75" i="6"/>
  <c r="P76" i="6"/>
  <c r="T76" i="6" s="1"/>
  <c r="Q76" i="6"/>
  <c r="S76" i="6"/>
  <c r="P77" i="6"/>
  <c r="T77" i="6" s="1"/>
  <c r="Q77" i="6"/>
  <c r="S77" i="6"/>
  <c r="P78" i="6"/>
  <c r="T78" i="6" s="1"/>
  <c r="Q78" i="6"/>
  <c r="S78" i="6"/>
  <c r="Q79" i="6"/>
  <c r="Q80" i="6" s="1"/>
  <c r="O83" i="6"/>
  <c r="F32" i="17"/>
  <c r="E32" i="17"/>
  <c r="D32" i="17"/>
  <c r="C32" i="17"/>
  <c r="L27" i="17"/>
  <c r="K27" i="17"/>
  <c r="J27" i="17"/>
  <c r="I27" i="17"/>
  <c r="H27" i="17"/>
  <c r="G27" i="17"/>
  <c r="F27" i="17"/>
  <c r="E27" i="17"/>
  <c r="D27" i="17"/>
  <c r="C27" i="17"/>
  <c r="L22" i="17"/>
  <c r="K22" i="17"/>
  <c r="J22" i="17"/>
  <c r="I22" i="17"/>
  <c r="H22" i="17"/>
  <c r="G22" i="17"/>
  <c r="F22" i="17"/>
  <c r="E22" i="17"/>
  <c r="D22" i="17"/>
  <c r="C22" i="17"/>
  <c r="L14" i="17"/>
  <c r="K14" i="17"/>
  <c r="J14" i="17"/>
  <c r="I14" i="17"/>
  <c r="H14" i="17"/>
  <c r="G14" i="17"/>
  <c r="F14" i="17"/>
  <c r="E14" i="17"/>
  <c r="D14" i="17"/>
  <c r="C14" i="17"/>
  <c r="L9" i="17"/>
  <c r="K9" i="17"/>
  <c r="J9" i="17"/>
  <c r="I9" i="17"/>
  <c r="H9" i="17"/>
  <c r="G9" i="17"/>
  <c r="C178" i="8"/>
  <c r="D169" i="8"/>
  <c r="C169" i="8"/>
  <c r="D161" i="8"/>
  <c r="C161" i="8"/>
  <c r="D121" i="8"/>
  <c r="C121" i="8"/>
  <c r="D79" i="8"/>
  <c r="C79" i="8"/>
  <c r="D40" i="8"/>
  <c r="C40" i="8"/>
  <c r="F79" i="7"/>
  <c r="C79" i="7"/>
  <c r="G40" i="7"/>
  <c r="F40" i="7"/>
  <c r="D40" i="7"/>
  <c r="C40" i="7"/>
  <c r="G40" i="6"/>
  <c r="F40" i="6"/>
  <c r="D40" i="6"/>
  <c r="C40" i="6"/>
  <c r="G121" i="4"/>
  <c r="D121" i="4"/>
  <c r="C121" i="4"/>
  <c r="M79" i="4"/>
  <c r="L79" i="4"/>
  <c r="J79" i="4"/>
  <c r="I79" i="4"/>
  <c r="G79" i="4"/>
  <c r="F79" i="4"/>
  <c r="D79" i="4"/>
  <c r="M40" i="4"/>
  <c r="L40" i="4"/>
  <c r="J40" i="4"/>
  <c r="I40" i="4"/>
  <c r="G40" i="4"/>
  <c r="F40" i="4"/>
  <c r="D40" i="4"/>
  <c r="C40" i="4"/>
  <c r="C206" i="2"/>
  <c r="D166" i="2"/>
  <c r="C166" i="2"/>
  <c r="D125" i="2"/>
  <c r="C125" i="2"/>
  <c r="D95" i="2"/>
  <c r="C95" i="2"/>
  <c r="D79" i="2"/>
  <c r="C79" i="2"/>
  <c r="D40" i="2"/>
  <c r="C40" i="2"/>
  <c r="D95" i="1"/>
  <c r="C95" i="1"/>
  <c r="D79" i="1"/>
  <c r="C79" i="1"/>
  <c r="D40" i="1"/>
  <c r="C40" i="1"/>
  <c r="D205" i="1"/>
  <c r="C205" i="1"/>
  <c r="D166" i="1"/>
  <c r="C166" i="1"/>
  <c r="D125" i="1"/>
  <c r="C125" i="1"/>
  <c r="D206" i="2"/>
  <c r="D79" i="3"/>
  <c r="C79" i="3"/>
  <c r="D40" i="3"/>
  <c r="C40" i="3"/>
  <c r="S161" i="4"/>
  <c r="R161" i="4"/>
  <c r="H161" i="4"/>
  <c r="G161" i="4"/>
  <c r="D161" i="4"/>
  <c r="C161" i="4"/>
  <c r="S121" i="4"/>
  <c r="R121" i="4"/>
  <c r="H121" i="4"/>
  <c r="D79" i="5"/>
  <c r="C79" i="5"/>
  <c r="D40" i="5"/>
  <c r="C40" i="5"/>
  <c r="G79" i="6"/>
  <c r="F79" i="6"/>
  <c r="D79" i="6"/>
  <c r="C79" i="6"/>
  <c r="P79" i="6" s="1"/>
  <c r="G79" i="7"/>
  <c r="D178" i="8"/>
  <c r="K64" i="15"/>
  <c r="J64" i="15"/>
  <c r="J39" i="15"/>
  <c r="K36" i="15"/>
  <c r="J36" i="15"/>
  <c r="K34" i="15"/>
  <c r="K39" i="15" s="1"/>
  <c r="J34" i="15"/>
  <c r="K24" i="15"/>
  <c r="J24" i="15"/>
  <c r="D23" i="16"/>
  <c r="C23" i="16"/>
  <c r="D10" i="16"/>
  <c r="L32" i="17"/>
  <c r="J32" i="17"/>
  <c r="I32" i="17"/>
  <c r="H32" i="17"/>
  <c r="G32" i="17"/>
  <c r="E23" i="16"/>
  <c r="I7" i="17"/>
  <c r="I8" i="17"/>
  <c r="K32" i="17"/>
  <c r="C35" i="17"/>
  <c r="D35" i="17"/>
  <c r="E35" i="17"/>
  <c r="F35" i="17"/>
  <c r="G35" i="17"/>
  <c r="H35" i="17"/>
  <c r="I35" i="17"/>
  <c r="I39" i="17" s="1"/>
  <c r="J35" i="17"/>
  <c r="J39" i="17" s="1"/>
  <c r="K35" i="17"/>
  <c r="L35" i="17"/>
  <c r="C39" i="17"/>
  <c r="D39" i="17"/>
  <c r="E39" i="17"/>
  <c r="F39" i="17"/>
  <c r="G39" i="17"/>
  <c r="H39" i="17"/>
  <c r="K39" i="17"/>
  <c r="L39" i="17"/>
  <c r="E6" i="16"/>
  <c r="E7" i="16"/>
  <c r="E8" i="16"/>
  <c r="E9" i="16"/>
  <c r="E10" i="16"/>
  <c r="C15" i="16"/>
  <c r="D15" i="16"/>
  <c r="E15" i="16"/>
  <c r="E16" i="16"/>
  <c r="E17" i="16"/>
  <c r="E18" i="16"/>
  <c r="E19" i="16"/>
  <c r="E20" i="16"/>
  <c r="E21" i="16"/>
  <c r="E22" i="16"/>
  <c r="C27" i="16"/>
  <c r="D27" i="16"/>
  <c r="E28" i="16"/>
  <c r="E29" i="16"/>
  <c r="E30" i="16"/>
  <c r="E31" i="16"/>
  <c r="E32" i="16"/>
  <c r="E33" i="16"/>
  <c r="E34" i="16"/>
  <c r="E35" i="16"/>
  <c r="E36" i="16"/>
  <c r="E37" i="16"/>
  <c r="E38" i="16"/>
  <c r="E43" i="16"/>
  <c r="E44" i="16"/>
  <c r="E45" i="16"/>
  <c r="E46" i="16"/>
  <c r="E47" i="16"/>
  <c r="E48" i="16"/>
  <c r="E49" i="16"/>
  <c r="E50" i="16"/>
  <c r="E51" i="16"/>
  <c r="E52" i="16"/>
  <c r="E53" i="16"/>
  <c r="C57" i="16"/>
  <c r="D57" i="16"/>
  <c r="E58" i="16"/>
  <c r="E59" i="16"/>
  <c r="E60" i="16"/>
  <c r="E61" i="16"/>
  <c r="E62" i="16"/>
  <c r="E63" i="16"/>
  <c r="E64" i="16"/>
  <c r="E65" i="16"/>
  <c r="E66" i="16"/>
  <c r="E67" i="16"/>
  <c r="E68" i="16"/>
  <c r="J30" i="15"/>
  <c r="K30" i="15"/>
  <c r="J31" i="15"/>
  <c r="K31" i="15"/>
  <c r="J32" i="15"/>
  <c r="K32" i="15"/>
  <c r="J33" i="15"/>
  <c r="K33" i="15"/>
  <c r="J35" i="15"/>
  <c r="K35" i="15"/>
  <c r="J37" i="15"/>
  <c r="K37" i="15"/>
  <c r="J38" i="15"/>
  <c r="K38" i="15"/>
  <c r="C6" i="14"/>
  <c r="D6" i="14"/>
  <c r="E6" i="14" s="1"/>
  <c r="C7" i="14"/>
  <c r="D7" i="14"/>
  <c r="E7" i="14"/>
  <c r="E8" i="14"/>
  <c r="C13" i="14"/>
  <c r="D13" i="14"/>
  <c r="E14" i="14"/>
  <c r="E15" i="14"/>
  <c r="E16" i="14"/>
  <c r="E17" i="14"/>
  <c r="E19" i="14"/>
  <c r="E20" i="14"/>
  <c r="E21" i="14"/>
  <c r="E22" i="14"/>
  <c r="E23" i="14"/>
  <c r="E24" i="14"/>
  <c r="E25" i="14"/>
  <c r="E26" i="14"/>
  <c r="E27" i="14"/>
  <c r="E28" i="14"/>
  <c r="E29" i="14"/>
  <c r="E31" i="14"/>
  <c r="E32" i="14"/>
  <c r="E33" i="14"/>
  <c r="E34" i="14"/>
  <c r="E35" i="14"/>
  <c r="E36" i="14"/>
  <c r="E37" i="14"/>
  <c r="E38" i="14"/>
  <c r="E39" i="14"/>
  <c r="E40" i="14"/>
  <c r="C45" i="14"/>
  <c r="D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C13" i="13"/>
  <c r="C6" i="13"/>
  <c r="D6" i="13"/>
  <c r="E6" i="13"/>
  <c r="C7" i="13"/>
  <c r="D7" i="13"/>
  <c r="E7" i="13"/>
  <c r="E8" i="13"/>
  <c r="D13" i="13"/>
  <c r="E14" i="13"/>
  <c r="E15" i="13"/>
  <c r="E16" i="13"/>
  <c r="E17" i="13"/>
  <c r="E19" i="13"/>
  <c r="E20" i="13"/>
  <c r="E21" i="13"/>
  <c r="E22" i="13"/>
  <c r="E23" i="13"/>
  <c r="E24" i="13"/>
  <c r="E25" i="13"/>
  <c r="E26" i="13"/>
  <c r="E27" i="13"/>
  <c r="E28" i="13"/>
  <c r="E29" i="13"/>
  <c r="E31" i="13"/>
  <c r="E32" i="13"/>
  <c r="E33" i="13"/>
  <c r="E34" i="13"/>
  <c r="E35" i="13"/>
  <c r="E36" i="13"/>
  <c r="E37" i="13"/>
  <c r="E38" i="13"/>
  <c r="E39" i="13"/>
  <c r="E40" i="13"/>
  <c r="D45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4" i="13"/>
  <c r="E65" i="13"/>
  <c r="E66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C13" i="12"/>
  <c r="C6" i="12"/>
  <c r="D6" i="12"/>
  <c r="E6" i="12"/>
  <c r="C7" i="12"/>
  <c r="D7" i="12"/>
  <c r="E7" i="12"/>
  <c r="E8" i="12"/>
  <c r="D13" i="12"/>
  <c r="E14" i="12"/>
  <c r="E15" i="12"/>
  <c r="E16" i="12"/>
  <c r="E17" i="12"/>
  <c r="E19" i="12"/>
  <c r="E20" i="12"/>
  <c r="E21" i="12"/>
  <c r="E22" i="12"/>
  <c r="E23" i="12"/>
  <c r="E24" i="12"/>
  <c r="E25" i="12"/>
  <c r="E26" i="12"/>
  <c r="E27" i="12"/>
  <c r="E28" i="12"/>
  <c r="E29" i="12"/>
  <c r="E31" i="12"/>
  <c r="E32" i="12"/>
  <c r="E33" i="12"/>
  <c r="E34" i="12"/>
  <c r="E35" i="12"/>
  <c r="E36" i="12"/>
  <c r="E37" i="12"/>
  <c r="E38" i="12"/>
  <c r="E39" i="12"/>
  <c r="E40" i="12"/>
  <c r="C45" i="12"/>
  <c r="D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4" i="12"/>
  <c r="E66" i="12"/>
  <c r="E68" i="12"/>
  <c r="E69" i="12"/>
  <c r="E71" i="12"/>
  <c r="E72" i="12"/>
  <c r="E73" i="12"/>
  <c r="E74" i="12"/>
  <c r="E75" i="12"/>
  <c r="E76" i="12"/>
  <c r="E77" i="12"/>
  <c r="E78" i="12"/>
  <c r="E79" i="12"/>
  <c r="C6" i="11"/>
  <c r="D6" i="11"/>
  <c r="E6" i="11" s="1"/>
  <c r="C7" i="11"/>
  <c r="D7" i="11"/>
  <c r="E7" i="11"/>
  <c r="E8" i="11"/>
  <c r="C13" i="11"/>
  <c r="D13" i="11"/>
  <c r="E14" i="11"/>
  <c r="E15" i="11"/>
  <c r="E16" i="11"/>
  <c r="E17" i="11"/>
  <c r="E19" i="11"/>
  <c r="E20" i="11"/>
  <c r="E21" i="11"/>
  <c r="E22" i="11"/>
  <c r="E23" i="11"/>
  <c r="E24" i="11"/>
  <c r="E25" i="11"/>
  <c r="E26" i="11"/>
  <c r="E27" i="11"/>
  <c r="E28" i="11"/>
  <c r="E29" i="11"/>
  <c r="E31" i="11"/>
  <c r="E32" i="11"/>
  <c r="E33" i="11"/>
  <c r="E34" i="11"/>
  <c r="E35" i="11"/>
  <c r="E36" i="11"/>
  <c r="E37" i="11"/>
  <c r="E38" i="11"/>
  <c r="E39" i="11"/>
  <c r="E40" i="11"/>
  <c r="C45" i="11"/>
  <c r="D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C6" i="10"/>
  <c r="D6" i="10"/>
  <c r="E6" i="10" s="1"/>
  <c r="C7" i="10"/>
  <c r="D7" i="10"/>
  <c r="E7" i="10"/>
  <c r="E8" i="10"/>
  <c r="C13" i="10"/>
  <c r="D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28" i="10"/>
  <c r="E29" i="10"/>
  <c r="E31" i="10"/>
  <c r="E32" i="10"/>
  <c r="E33" i="10"/>
  <c r="E34" i="10"/>
  <c r="E35" i="10"/>
  <c r="E36" i="10"/>
  <c r="E37" i="10"/>
  <c r="E38" i="10"/>
  <c r="E39" i="10"/>
  <c r="E40" i="10"/>
  <c r="C45" i="10"/>
  <c r="D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C84" i="10"/>
  <c r="D84" i="10"/>
  <c r="C85" i="10"/>
  <c r="D85" i="10"/>
  <c r="E85" i="10" s="1"/>
  <c r="C86" i="10"/>
  <c r="D86" i="10"/>
  <c r="E86" i="10"/>
  <c r="E87" i="10"/>
  <c r="C92" i="10"/>
  <c r="D92" i="10"/>
  <c r="E93" i="10"/>
  <c r="E94" i="10"/>
  <c r="E95" i="10"/>
  <c r="E96" i="10"/>
  <c r="E98" i="10"/>
  <c r="E99" i="10"/>
  <c r="E100" i="10"/>
  <c r="E101" i="10"/>
  <c r="E102" i="10"/>
  <c r="E103" i="10"/>
  <c r="E104" i="10"/>
  <c r="E105" i="10"/>
  <c r="E106" i="10"/>
  <c r="E107" i="10"/>
  <c r="E108" i="10"/>
  <c r="E110" i="10"/>
  <c r="E111" i="10"/>
  <c r="E112" i="10"/>
  <c r="E113" i="10"/>
  <c r="E114" i="10"/>
  <c r="E115" i="10"/>
  <c r="E116" i="10"/>
  <c r="E117" i="10"/>
  <c r="E118" i="10"/>
  <c r="E119" i="10"/>
  <c r="C124" i="10"/>
  <c r="D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T79" i="6" l="1"/>
  <c r="P80" i="6"/>
  <c r="S80" i="6" s="1"/>
  <c r="P83" i="6"/>
  <c r="S79" i="6"/>
  <c r="S47" i="6"/>
  <c r="T62" i="6"/>
  <c r="T60" i="6"/>
  <c r="T58" i="6"/>
  <c r="T56" i="6"/>
  <c r="T54" i="6"/>
  <c r="T52" i="6"/>
  <c r="T50" i="6"/>
  <c r="T48" i="6"/>
  <c r="T46" i="6"/>
  <c r="P40" i="6"/>
  <c r="Q83" i="6"/>
  <c r="T39" i="6"/>
  <c r="T37" i="6"/>
  <c r="T35" i="6"/>
  <c r="T33" i="6"/>
  <c r="T31" i="6"/>
  <c r="T29" i="6"/>
  <c r="T27" i="6"/>
  <c r="T25" i="6"/>
  <c r="T23" i="6"/>
  <c r="T21" i="6"/>
  <c r="T19" i="6"/>
  <c r="T17" i="6"/>
  <c r="T15" i="6"/>
  <c r="J40" i="15"/>
  <c r="K40" i="15"/>
  <c r="C45" i="13"/>
  <c r="C13" i="9"/>
  <c r="C6" i="9"/>
  <c r="D6" i="9"/>
  <c r="E6" i="9" s="1"/>
  <c r="C7" i="9"/>
  <c r="E7" i="9" s="1"/>
  <c r="D7" i="9"/>
  <c r="E8" i="9"/>
  <c r="D13" i="9"/>
  <c r="E14" i="9"/>
  <c r="E15" i="9"/>
  <c r="E16" i="9"/>
  <c r="E17" i="9"/>
  <c r="E19" i="9"/>
  <c r="E20" i="9"/>
  <c r="E21" i="9"/>
  <c r="E22" i="9"/>
  <c r="E23" i="9"/>
  <c r="E24" i="9"/>
  <c r="E25" i="9"/>
  <c r="E26" i="9"/>
  <c r="E27" i="9"/>
  <c r="E28" i="9"/>
  <c r="E29" i="9"/>
  <c r="E31" i="9"/>
  <c r="E32" i="9"/>
  <c r="E33" i="9"/>
  <c r="E34" i="9"/>
  <c r="E35" i="9"/>
  <c r="E36" i="9"/>
  <c r="E37" i="9"/>
  <c r="E38" i="9"/>
  <c r="E39" i="9"/>
  <c r="E40" i="9"/>
  <c r="D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8" i="9"/>
  <c r="E69" i="9"/>
  <c r="E70" i="9"/>
  <c r="E71" i="9"/>
  <c r="E72" i="9"/>
  <c r="E73" i="9"/>
  <c r="E74" i="9"/>
  <c r="E75" i="9"/>
  <c r="E76" i="9"/>
  <c r="E77" i="9"/>
  <c r="E78" i="9"/>
  <c r="E79" i="9"/>
  <c r="C84" i="9"/>
  <c r="D84" i="9"/>
  <c r="C85" i="9"/>
  <c r="D85" i="9"/>
  <c r="E85" i="9"/>
  <c r="C86" i="9"/>
  <c r="D86" i="9"/>
  <c r="E86" i="9" s="1"/>
  <c r="E87" i="9"/>
  <c r="C92" i="9"/>
  <c r="D92" i="9"/>
  <c r="E93" i="9"/>
  <c r="E94" i="9"/>
  <c r="E95" i="9"/>
  <c r="E96" i="9"/>
  <c r="E98" i="9"/>
  <c r="E99" i="9"/>
  <c r="E100" i="9"/>
  <c r="E101" i="9"/>
  <c r="E102" i="9"/>
  <c r="E103" i="9"/>
  <c r="E104" i="9"/>
  <c r="E105" i="9"/>
  <c r="E106" i="9"/>
  <c r="E107" i="9"/>
  <c r="E108" i="9"/>
  <c r="E110" i="9"/>
  <c r="E111" i="9"/>
  <c r="E112" i="9"/>
  <c r="E113" i="9"/>
  <c r="E114" i="9"/>
  <c r="E115" i="9"/>
  <c r="E116" i="9"/>
  <c r="E117" i="9"/>
  <c r="E118" i="9"/>
  <c r="E119" i="9"/>
  <c r="C124" i="9"/>
  <c r="D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P41" i="6" l="1"/>
  <c r="S40" i="6"/>
  <c r="T40" i="6"/>
  <c r="T83" i="6"/>
  <c r="S83" i="6"/>
  <c r="C45" i="9"/>
  <c r="C6" i="8" l="1"/>
  <c r="D6" i="8"/>
  <c r="H6" i="8"/>
  <c r="C7" i="8"/>
  <c r="D7" i="8"/>
  <c r="E7" i="8"/>
  <c r="H7" i="8"/>
  <c r="H8" i="8"/>
  <c r="C13" i="8"/>
  <c r="D13" i="8"/>
  <c r="E13" i="8"/>
  <c r="F13" i="8"/>
  <c r="G13" i="8"/>
  <c r="E14" i="8"/>
  <c r="H14" i="8"/>
  <c r="E15" i="8"/>
  <c r="H15" i="8"/>
  <c r="E16" i="8"/>
  <c r="H16" i="8"/>
  <c r="E17" i="8"/>
  <c r="H17" i="8"/>
  <c r="E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C45" i="8"/>
  <c r="D45" i="8"/>
  <c r="E45" i="8"/>
  <c r="F45" i="8"/>
  <c r="G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E76" i="8"/>
  <c r="H76" i="8"/>
  <c r="E77" i="8"/>
  <c r="H77" i="8"/>
  <c r="E78" i="8"/>
  <c r="H78" i="8"/>
  <c r="E79" i="8"/>
  <c r="H79" i="8"/>
  <c r="C85" i="8"/>
  <c r="D85" i="8"/>
  <c r="E85" i="8"/>
  <c r="F85" i="8"/>
  <c r="G85" i="8"/>
  <c r="C86" i="8"/>
  <c r="C88" i="8" s="1"/>
  <c r="D86" i="8"/>
  <c r="D88" i="8" s="1"/>
  <c r="H86" i="8"/>
  <c r="C87" i="8"/>
  <c r="D87" i="8"/>
  <c r="E87" i="8" s="1"/>
  <c r="H87" i="8"/>
  <c r="H88" i="8"/>
  <c r="C94" i="8"/>
  <c r="D94" i="8"/>
  <c r="E94" i="8"/>
  <c r="F94" i="8"/>
  <c r="G94" i="8"/>
  <c r="E95" i="8"/>
  <c r="H95" i="8"/>
  <c r="E96" i="8"/>
  <c r="H96" i="8"/>
  <c r="E97" i="8"/>
  <c r="H97" i="8"/>
  <c r="E98" i="8"/>
  <c r="H98" i="8"/>
  <c r="E99" i="8"/>
  <c r="E100" i="8"/>
  <c r="H100" i="8"/>
  <c r="E101" i="8"/>
  <c r="H101" i="8"/>
  <c r="E102" i="8"/>
  <c r="H102" i="8"/>
  <c r="E103" i="8"/>
  <c r="H103" i="8"/>
  <c r="E104" i="8"/>
  <c r="H104" i="8"/>
  <c r="E105" i="8"/>
  <c r="H105" i="8"/>
  <c r="E106" i="8"/>
  <c r="H106" i="8"/>
  <c r="E107" i="8"/>
  <c r="H107" i="8"/>
  <c r="E108" i="8"/>
  <c r="H108" i="8"/>
  <c r="E109" i="8"/>
  <c r="H109" i="8"/>
  <c r="E110" i="8"/>
  <c r="H110" i="8"/>
  <c r="E111" i="8"/>
  <c r="E112" i="8"/>
  <c r="H112" i="8"/>
  <c r="E113" i="8"/>
  <c r="H113" i="8"/>
  <c r="E114" i="8"/>
  <c r="H114" i="8"/>
  <c r="E115" i="8"/>
  <c r="H115" i="8"/>
  <c r="E116" i="8"/>
  <c r="H116" i="8"/>
  <c r="E117" i="8"/>
  <c r="H117" i="8"/>
  <c r="E118" i="8"/>
  <c r="H118" i="8"/>
  <c r="E119" i="8"/>
  <c r="H119" i="8"/>
  <c r="E120" i="8"/>
  <c r="H120" i="8"/>
  <c r="E121" i="8"/>
  <c r="H121" i="8"/>
  <c r="C127" i="8"/>
  <c r="D127" i="8"/>
  <c r="E127" i="8"/>
  <c r="F127" i="8"/>
  <c r="G127" i="8"/>
  <c r="E128" i="8"/>
  <c r="H128" i="8"/>
  <c r="E129" i="8"/>
  <c r="H129" i="8"/>
  <c r="E130" i="8"/>
  <c r="H130" i="8"/>
  <c r="E131" i="8"/>
  <c r="H131" i="8"/>
  <c r="E132" i="8"/>
  <c r="H132" i="8"/>
  <c r="E133" i="8"/>
  <c r="H133" i="8"/>
  <c r="E134" i="8"/>
  <c r="H134" i="8"/>
  <c r="E135" i="8"/>
  <c r="H135" i="8"/>
  <c r="E136" i="8"/>
  <c r="H136" i="8"/>
  <c r="E137" i="8"/>
  <c r="H137" i="8"/>
  <c r="E138" i="8"/>
  <c r="H138" i="8"/>
  <c r="E139" i="8"/>
  <c r="H139" i="8"/>
  <c r="E140" i="8"/>
  <c r="H140" i="8"/>
  <c r="E141" i="8"/>
  <c r="H141" i="8"/>
  <c r="E142" i="8"/>
  <c r="H142" i="8"/>
  <c r="E143" i="8"/>
  <c r="H143" i="8"/>
  <c r="E144" i="8"/>
  <c r="E145" i="8"/>
  <c r="E146" i="8"/>
  <c r="H146" i="8"/>
  <c r="E147" i="8"/>
  <c r="H147" i="8"/>
  <c r="E148" i="8"/>
  <c r="H148" i="8"/>
  <c r="E149" i="8"/>
  <c r="E150" i="8"/>
  <c r="H150" i="8"/>
  <c r="E151" i="8"/>
  <c r="H151" i="8"/>
  <c r="E152" i="8"/>
  <c r="H152" i="8"/>
  <c r="E153" i="8"/>
  <c r="H153" i="8"/>
  <c r="E154" i="8"/>
  <c r="H154" i="8"/>
  <c r="E155" i="8"/>
  <c r="H155" i="8"/>
  <c r="E156" i="8"/>
  <c r="H156" i="8"/>
  <c r="E157" i="8"/>
  <c r="H157" i="8"/>
  <c r="E158" i="8"/>
  <c r="H158" i="8"/>
  <c r="E159" i="8"/>
  <c r="H159" i="8"/>
  <c r="E160" i="8"/>
  <c r="H160" i="8"/>
  <c r="E161" i="8"/>
  <c r="H161" i="8"/>
  <c r="C166" i="8"/>
  <c r="D166" i="8"/>
  <c r="E166" i="8"/>
  <c r="F166" i="8"/>
  <c r="G166" i="8"/>
  <c r="E167" i="8"/>
  <c r="H167" i="8"/>
  <c r="E168" i="8"/>
  <c r="H168" i="8"/>
  <c r="E169" i="8"/>
  <c r="H169" i="8"/>
  <c r="C175" i="8"/>
  <c r="D175" i="8"/>
  <c r="E175" i="8"/>
  <c r="F175" i="8"/>
  <c r="G175" i="8"/>
  <c r="E176" i="8"/>
  <c r="H176" i="8"/>
  <c r="E177" i="8"/>
  <c r="H177" i="8"/>
  <c r="E178" i="8"/>
  <c r="H178" i="8"/>
  <c r="D8" i="8" l="1"/>
  <c r="C8" i="8"/>
  <c r="E86" i="8"/>
  <c r="E6" i="8"/>
  <c r="E78" i="7"/>
  <c r="E77" i="7"/>
  <c r="H76" i="7"/>
  <c r="E76" i="7"/>
  <c r="H75" i="7"/>
  <c r="E75" i="7"/>
  <c r="H74" i="7"/>
  <c r="H73" i="7"/>
  <c r="E73" i="7"/>
  <c r="E72" i="7"/>
  <c r="H71" i="7"/>
  <c r="E71" i="7"/>
  <c r="E70" i="7"/>
  <c r="E69" i="7"/>
  <c r="H68" i="7"/>
  <c r="E68" i="7"/>
  <c r="H67" i="7"/>
  <c r="E67" i="7"/>
  <c r="H66" i="7"/>
  <c r="H65" i="7"/>
  <c r="E65" i="7"/>
  <c r="E64" i="7"/>
  <c r="H63" i="7"/>
  <c r="E63" i="7"/>
  <c r="E62" i="7"/>
  <c r="E61" i="7"/>
  <c r="E60" i="7"/>
  <c r="H59" i="7"/>
  <c r="E59" i="7"/>
  <c r="H58" i="7"/>
  <c r="E58" i="7"/>
  <c r="H57" i="7"/>
  <c r="E57" i="7"/>
  <c r="H56" i="7"/>
  <c r="E56" i="7"/>
  <c r="H55" i="7"/>
  <c r="H54" i="7"/>
  <c r="E54" i="7"/>
  <c r="H53" i="7"/>
  <c r="H52" i="7"/>
  <c r="E52" i="7"/>
  <c r="E51" i="7"/>
  <c r="E50" i="7"/>
  <c r="E49" i="7"/>
  <c r="H48" i="7"/>
  <c r="E48" i="7"/>
  <c r="E47" i="7"/>
  <c r="E46" i="7"/>
  <c r="E39" i="7"/>
  <c r="H38" i="7"/>
  <c r="E38" i="7"/>
  <c r="E37" i="7"/>
  <c r="E36" i="7"/>
  <c r="H35" i="7"/>
  <c r="E35" i="7"/>
  <c r="H34" i="7"/>
  <c r="E34" i="7"/>
  <c r="H33" i="7"/>
  <c r="E33" i="7"/>
  <c r="H32" i="7"/>
  <c r="E32" i="7"/>
  <c r="H31" i="7"/>
  <c r="H30" i="7"/>
  <c r="H29" i="7"/>
  <c r="E29" i="7"/>
  <c r="E28" i="7"/>
  <c r="E27" i="7"/>
  <c r="E26" i="7"/>
  <c r="H25" i="7"/>
  <c r="E25" i="7"/>
  <c r="H24" i="7"/>
  <c r="E24" i="7"/>
  <c r="E22" i="7"/>
  <c r="E21" i="7"/>
  <c r="H20" i="7"/>
  <c r="E20" i="7"/>
  <c r="H19" i="7"/>
  <c r="E19" i="7"/>
  <c r="E18" i="7"/>
  <c r="E17" i="7"/>
  <c r="E16" i="7"/>
  <c r="H15" i="7"/>
  <c r="E15" i="7"/>
  <c r="H14" i="7"/>
  <c r="F7" i="7"/>
  <c r="D7" i="7"/>
  <c r="H78" i="6"/>
  <c r="H77" i="6"/>
  <c r="H76" i="6"/>
  <c r="H75" i="6"/>
  <c r="H74" i="6"/>
  <c r="E74" i="6"/>
  <c r="H73" i="6"/>
  <c r="E71" i="6"/>
  <c r="H70" i="6"/>
  <c r="E69" i="6"/>
  <c r="H67" i="6"/>
  <c r="I67" i="6"/>
  <c r="H66" i="6"/>
  <c r="E66" i="6"/>
  <c r="H65" i="6"/>
  <c r="E63" i="6"/>
  <c r="H62" i="6"/>
  <c r="E61" i="6"/>
  <c r="H59" i="6"/>
  <c r="I59" i="6"/>
  <c r="H58" i="6"/>
  <c r="E58" i="6"/>
  <c r="H57" i="6"/>
  <c r="E55" i="6"/>
  <c r="H54" i="6"/>
  <c r="E53" i="6"/>
  <c r="H51" i="6"/>
  <c r="I51" i="6"/>
  <c r="H50" i="6"/>
  <c r="E50" i="6"/>
  <c r="H49" i="6"/>
  <c r="E47" i="6"/>
  <c r="H46" i="6"/>
  <c r="H39" i="6"/>
  <c r="E39" i="6"/>
  <c r="E38" i="6"/>
  <c r="E37" i="6"/>
  <c r="E36" i="6"/>
  <c r="E35" i="6"/>
  <c r="E34" i="6"/>
  <c r="I33" i="6"/>
  <c r="E33" i="6"/>
  <c r="E32" i="6"/>
  <c r="J31" i="6"/>
  <c r="E31" i="6"/>
  <c r="J30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E23" i="6"/>
  <c r="H22" i="6"/>
  <c r="E22" i="6"/>
  <c r="H20" i="6"/>
  <c r="E20" i="6"/>
  <c r="E18" i="6"/>
  <c r="E17" i="6"/>
  <c r="E16" i="6"/>
  <c r="E15" i="6"/>
  <c r="E14" i="6"/>
  <c r="E78" i="5"/>
  <c r="E77" i="5"/>
  <c r="E76" i="5"/>
  <c r="E75" i="5"/>
  <c r="E74" i="5"/>
  <c r="E71" i="5"/>
  <c r="E70" i="5"/>
  <c r="E69" i="5"/>
  <c r="E68" i="5"/>
  <c r="E67" i="5"/>
  <c r="E66" i="5"/>
  <c r="E65" i="5"/>
  <c r="E63" i="5"/>
  <c r="E62" i="5"/>
  <c r="E61" i="5"/>
  <c r="E60" i="5"/>
  <c r="E59" i="5"/>
  <c r="E58" i="5"/>
  <c r="E55" i="5"/>
  <c r="E54" i="5"/>
  <c r="E53" i="5"/>
  <c r="E52" i="5"/>
  <c r="E51" i="5"/>
  <c r="E50" i="5"/>
  <c r="E49" i="5"/>
  <c r="E47" i="5"/>
  <c r="E46" i="5"/>
  <c r="E39" i="5"/>
  <c r="E38" i="5"/>
  <c r="E37" i="5"/>
  <c r="E36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8" i="5"/>
  <c r="E17" i="5"/>
  <c r="E15" i="5"/>
  <c r="E14" i="5"/>
  <c r="H160" i="4"/>
  <c r="D160" i="4"/>
  <c r="D159" i="4"/>
  <c r="C159" i="4"/>
  <c r="H158" i="4"/>
  <c r="D157" i="4"/>
  <c r="H156" i="4"/>
  <c r="D155" i="4"/>
  <c r="H154" i="4"/>
  <c r="H152" i="4"/>
  <c r="D151" i="4"/>
  <c r="N78" i="4"/>
  <c r="K78" i="4"/>
  <c r="G160" i="4"/>
  <c r="H78" i="4"/>
  <c r="C160" i="4"/>
  <c r="D78" i="4"/>
  <c r="N77" i="4"/>
  <c r="K77" i="4"/>
  <c r="G159" i="4"/>
  <c r="H77" i="4"/>
  <c r="D77" i="4"/>
  <c r="N76" i="4"/>
  <c r="K76" i="4"/>
  <c r="G158" i="4"/>
  <c r="D158" i="4"/>
  <c r="H76" i="4"/>
  <c r="D76" i="4"/>
  <c r="N75" i="4"/>
  <c r="D75" i="4"/>
  <c r="G157" i="4"/>
  <c r="H75" i="4"/>
  <c r="C157" i="4"/>
  <c r="N74" i="4"/>
  <c r="D74" i="4"/>
  <c r="K74" i="4"/>
  <c r="G156" i="4"/>
  <c r="D156" i="4"/>
  <c r="H74" i="4"/>
  <c r="N73" i="4"/>
  <c r="D73" i="4"/>
  <c r="G155" i="4"/>
  <c r="H73" i="4"/>
  <c r="C155" i="4"/>
  <c r="N72" i="4"/>
  <c r="D72" i="4"/>
  <c r="K72" i="4"/>
  <c r="G154" i="4"/>
  <c r="D154" i="4"/>
  <c r="H72" i="4"/>
  <c r="N71" i="4"/>
  <c r="D71" i="4"/>
  <c r="G153" i="4"/>
  <c r="H71" i="4"/>
  <c r="D153" i="4"/>
  <c r="C153" i="4"/>
  <c r="N70" i="4"/>
  <c r="D70" i="4"/>
  <c r="K70" i="4"/>
  <c r="G152" i="4"/>
  <c r="D152" i="4"/>
  <c r="N69" i="4"/>
  <c r="G151" i="4"/>
  <c r="H69" i="4"/>
  <c r="C151" i="4"/>
  <c r="D68" i="4"/>
  <c r="H150" i="4"/>
  <c r="G150" i="4"/>
  <c r="D150" i="4"/>
  <c r="N67" i="4"/>
  <c r="D67" i="4"/>
  <c r="H67" i="4"/>
  <c r="D149" i="4"/>
  <c r="C149" i="4"/>
  <c r="D66" i="4"/>
  <c r="H148" i="4"/>
  <c r="G148" i="4"/>
  <c r="H66" i="4"/>
  <c r="D148" i="4"/>
  <c r="H65" i="4"/>
  <c r="D147" i="4"/>
  <c r="C147" i="4"/>
  <c r="N64" i="4"/>
  <c r="H146" i="4"/>
  <c r="G146" i="4"/>
  <c r="H64" i="4"/>
  <c r="D146" i="4"/>
  <c r="D64" i="4"/>
  <c r="N63" i="4"/>
  <c r="H63" i="4"/>
  <c r="D145" i="4"/>
  <c r="C145" i="4"/>
  <c r="D63" i="4"/>
  <c r="N62" i="4"/>
  <c r="H144" i="4"/>
  <c r="G144" i="4"/>
  <c r="D144" i="4"/>
  <c r="D62" i="4"/>
  <c r="G143" i="4"/>
  <c r="H61" i="4"/>
  <c r="D143" i="4"/>
  <c r="C143" i="4"/>
  <c r="D61" i="4"/>
  <c r="N60" i="4"/>
  <c r="H142" i="4"/>
  <c r="G142" i="4"/>
  <c r="H60" i="4"/>
  <c r="D142" i="4"/>
  <c r="D60" i="4"/>
  <c r="G141" i="4"/>
  <c r="H59" i="4"/>
  <c r="D141" i="4"/>
  <c r="D59" i="4"/>
  <c r="N58" i="4"/>
  <c r="H140" i="4"/>
  <c r="G140" i="4"/>
  <c r="D140" i="4"/>
  <c r="D58" i="4"/>
  <c r="N57" i="4"/>
  <c r="G139" i="4"/>
  <c r="H57" i="4"/>
  <c r="D139" i="4"/>
  <c r="D57" i="4"/>
  <c r="N56" i="4"/>
  <c r="G138" i="4"/>
  <c r="D138" i="4"/>
  <c r="N55" i="4"/>
  <c r="G137" i="4"/>
  <c r="H55" i="4"/>
  <c r="D137" i="4"/>
  <c r="D55" i="4"/>
  <c r="N54" i="4"/>
  <c r="G136" i="4"/>
  <c r="D136" i="4"/>
  <c r="N53" i="4"/>
  <c r="H135" i="4"/>
  <c r="G135" i="4"/>
  <c r="D135" i="4"/>
  <c r="C135" i="4"/>
  <c r="N52" i="4"/>
  <c r="G134" i="4"/>
  <c r="H52" i="4"/>
  <c r="D134" i="4"/>
  <c r="D52" i="4"/>
  <c r="N51" i="4"/>
  <c r="K51" i="4"/>
  <c r="H133" i="4"/>
  <c r="G133" i="4"/>
  <c r="H51" i="4"/>
  <c r="D133" i="4"/>
  <c r="C133" i="4"/>
  <c r="D51" i="4"/>
  <c r="E51" i="4" s="1"/>
  <c r="C51" i="4"/>
  <c r="N50" i="4"/>
  <c r="G132" i="4"/>
  <c r="D132" i="4"/>
  <c r="N49" i="4"/>
  <c r="H131" i="4"/>
  <c r="G131" i="4"/>
  <c r="H49" i="4"/>
  <c r="D131" i="4"/>
  <c r="C131" i="4"/>
  <c r="N48" i="4"/>
  <c r="H130" i="4"/>
  <c r="G130" i="4"/>
  <c r="D130" i="4"/>
  <c r="C130" i="4"/>
  <c r="N47" i="4"/>
  <c r="H129" i="4"/>
  <c r="G129" i="4"/>
  <c r="H47" i="4"/>
  <c r="D129" i="4"/>
  <c r="C129" i="4"/>
  <c r="H46" i="4"/>
  <c r="C46" i="4"/>
  <c r="N39" i="4"/>
  <c r="C39" i="4"/>
  <c r="K39" i="4"/>
  <c r="H120" i="4"/>
  <c r="G120" i="4"/>
  <c r="D120" i="4"/>
  <c r="C120" i="4"/>
  <c r="N38" i="4"/>
  <c r="K38" i="4"/>
  <c r="H119" i="4"/>
  <c r="G119" i="4"/>
  <c r="D119" i="4"/>
  <c r="C119" i="4"/>
  <c r="C38" i="4"/>
  <c r="N37" i="4"/>
  <c r="C37" i="4"/>
  <c r="K37" i="4"/>
  <c r="H118" i="4"/>
  <c r="G118" i="4"/>
  <c r="D118" i="4"/>
  <c r="C118" i="4"/>
  <c r="N36" i="4"/>
  <c r="K36" i="4"/>
  <c r="H117" i="4"/>
  <c r="G117" i="4"/>
  <c r="D117" i="4"/>
  <c r="C117" i="4"/>
  <c r="C36" i="4"/>
  <c r="N35" i="4"/>
  <c r="C35" i="4"/>
  <c r="K35" i="4"/>
  <c r="H116" i="4"/>
  <c r="G116" i="4"/>
  <c r="D116" i="4"/>
  <c r="C116" i="4"/>
  <c r="N34" i="4"/>
  <c r="K34" i="4"/>
  <c r="H115" i="4"/>
  <c r="G115" i="4"/>
  <c r="D115" i="4"/>
  <c r="C115" i="4"/>
  <c r="C34" i="4"/>
  <c r="N33" i="4"/>
  <c r="C33" i="4"/>
  <c r="H114" i="4"/>
  <c r="G114" i="4"/>
  <c r="D114" i="4"/>
  <c r="C114" i="4"/>
  <c r="N32" i="4"/>
  <c r="K32" i="4"/>
  <c r="H113" i="4"/>
  <c r="G113" i="4"/>
  <c r="D113" i="4"/>
  <c r="C113" i="4"/>
  <c r="N31" i="4"/>
  <c r="C31" i="4"/>
  <c r="H112" i="4"/>
  <c r="G112" i="4"/>
  <c r="D112" i="4"/>
  <c r="C112" i="4"/>
  <c r="N30" i="4"/>
  <c r="K30" i="4"/>
  <c r="H111" i="4"/>
  <c r="G111" i="4"/>
  <c r="D111" i="4"/>
  <c r="C111" i="4"/>
  <c r="N29" i="4"/>
  <c r="C29" i="4"/>
  <c r="H110" i="4"/>
  <c r="G110" i="4"/>
  <c r="D110" i="4"/>
  <c r="C110" i="4"/>
  <c r="N28" i="4"/>
  <c r="K28" i="4"/>
  <c r="H109" i="4"/>
  <c r="G109" i="4"/>
  <c r="D109" i="4"/>
  <c r="C109" i="4"/>
  <c r="N27" i="4"/>
  <c r="H108" i="4"/>
  <c r="G108" i="4"/>
  <c r="D108" i="4"/>
  <c r="C108" i="4"/>
  <c r="C27" i="4"/>
  <c r="N26" i="4"/>
  <c r="K26" i="4"/>
  <c r="H107" i="4"/>
  <c r="G107" i="4"/>
  <c r="D107" i="4"/>
  <c r="C107" i="4"/>
  <c r="N25" i="4"/>
  <c r="H106" i="4"/>
  <c r="G106" i="4"/>
  <c r="D106" i="4"/>
  <c r="C106" i="4"/>
  <c r="C25" i="4"/>
  <c r="N24" i="4"/>
  <c r="K24" i="4"/>
  <c r="H105" i="4"/>
  <c r="G105" i="4"/>
  <c r="D105" i="4"/>
  <c r="C105" i="4"/>
  <c r="N23" i="4"/>
  <c r="H104" i="4"/>
  <c r="G104" i="4"/>
  <c r="D104" i="4"/>
  <c r="C104" i="4"/>
  <c r="C23" i="4"/>
  <c r="N22" i="4"/>
  <c r="K22" i="4"/>
  <c r="H103" i="4"/>
  <c r="G103" i="4"/>
  <c r="D103" i="4"/>
  <c r="C103" i="4"/>
  <c r="N21" i="4"/>
  <c r="H102" i="4"/>
  <c r="G102" i="4"/>
  <c r="D102" i="4"/>
  <c r="C102" i="4"/>
  <c r="C21" i="4"/>
  <c r="N20" i="4"/>
  <c r="K20" i="4"/>
  <c r="H101" i="4"/>
  <c r="G101" i="4"/>
  <c r="D101" i="4"/>
  <c r="C101" i="4"/>
  <c r="N19" i="4"/>
  <c r="H100" i="4"/>
  <c r="G100" i="4"/>
  <c r="D100" i="4"/>
  <c r="C100" i="4"/>
  <c r="C19" i="4"/>
  <c r="N18" i="4"/>
  <c r="K18" i="4"/>
  <c r="H99" i="4"/>
  <c r="G99" i="4"/>
  <c r="D99" i="4"/>
  <c r="C99" i="4"/>
  <c r="N17" i="4"/>
  <c r="H98" i="4"/>
  <c r="G98" i="4"/>
  <c r="D98" i="4"/>
  <c r="C98" i="4"/>
  <c r="C17" i="4"/>
  <c r="N16" i="4"/>
  <c r="K16" i="4"/>
  <c r="H97" i="4"/>
  <c r="G97" i="4"/>
  <c r="D97" i="4"/>
  <c r="C97" i="4"/>
  <c r="N15" i="4"/>
  <c r="H96" i="4"/>
  <c r="G96" i="4"/>
  <c r="D96" i="4"/>
  <c r="C96" i="4"/>
  <c r="C15" i="4"/>
  <c r="N14" i="4"/>
  <c r="K14" i="4"/>
  <c r="H95" i="4"/>
  <c r="G95" i="4"/>
  <c r="D95" i="4"/>
  <c r="M7" i="4"/>
  <c r="L7" i="4"/>
  <c r="E5" i="4"/>
  <c r="E5" i="5" s="1"/>
  <c r="E13" i="5" s="1"/>
  <c r="E45" i="5" s="1"/>
  <c r="E5" i="6" s="1"/>
  <c r="E67" i="3"/>
  <c r="E65" i="3"/>
  <c r="E64" i="3"/>
  <c r="E63" i="3"/>
  <c r="E62" i="3"/>
  <c r="E60" i="3"/>
  <c r="E59" i="3"/>
  <c r="E58" i="3"/>
  <c r="E57" i="3"/>
  <c r="E56" i="3"/>
  <c r="E55" i="3"/>
  <c r="E51" i="3"/>
  <c r="E48" i="3"/>
  <c r="E46" i="3"/>
  <c r="E45" i="3"/>
  <c r="E38" i="3"/>
  <c r="E36" i="3"/>
  <c r="E35" i="3"/>
  <c r="E30" i="3"/>
  <c r="E29" i="3"/>
  <c r="E28" i="3"/>
  <c r="E27" i="3"/>
  <c r="E22" i="3"/>
  <c r="E21" i="3"/>
  <c r="E20" i="3"/>
  <c r="E17" i="3"/>
  <c r="E15" i="3"/>
  <c r="E14" i="3"/>
  <c r="E13" i="3"/>
  <c r="E205" i="2"/>
  <c r="E204" i="2"/>
  <c r="E203" i="2"/>
  <c r="E202" i="2"/>
  <c r="E201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3" i="2"/>
  <c r="E182" i="2"/>
  <c r="E181" i="2"/>
  <c r="E180" i="2"/>
  <c r="E179" i="2"/>
  <c r="E178" i="2"/>
  <c r="E177" i="2"/>
  <c r="E175" i="2"/>
  <c r="E174" i="2"/>
  <c r="E173" i="2"/>
  <c r="E172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1" i="2"/>
  <c r="E122" i="2"/>
  <c r="F122" i="2"/>
  <c r="E121" i="2"/>
  <c r="G120" i="2"/>
  <c r="F120" i="2"/>
  <c r="E119" i="2"/>
  <c r="E118" i="2"/>
  <c r="G118" i="2"/>
  <c r="G117" i="2"/>
  <c r="F117" i="2"/>
  <c r="E116" i="2"/>
  <c r="E115" i="2"/>
  <c r="G115" i="2"/>
  <c r="E114" i="2"/>
  <c r="F114" i="2"/>
  <c r="E113" i="2"/>
  <c r="G112" i="2"/>
  <c r="E111" i="2"/>
  <c r="E110" i="2"/>
  <c r="G109" i="2"/>
  <c r="F109" i="2"/>
  <c r="E108" i="2"/>
  <c r="E107" i="2"/>
  <c r="E106" i="2"/>
  <c r="E105" i="2"/>
  <c r="E102" i="2"/>
  <c r="E92" i="2"/>
  <c r="E91" i="2"/>
  <c r="E90" i="2"/>
  <c r="E88" i="2"/>
  <c r="E87" i="2"/>
  <c r="E85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5" i="2"/>
  <c r="C45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13" i="2"/>
  <c r="C13" i="2"/>
  <c r="D5" i="2"/>
  <c r="D172" i="2" s="1"/>
  <c r="C5" i="2"/>
  <c r="C85" i="2" s="1"/>
  <c r="F85" i="2" s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1" i="1"/>
  <c r="D171" i="1"/>
  <c r="C171" i="1"/>
  <c r="E165" i="1"/>
  <c r="E164" i="1"/>
  <c r="E163" i="1"/>
  <c r="E162" i="1"/>
  <c r="E161" i="1"/>
  <c r="E160" i="1"/>
  <c r="E159" i="1"/>
  <c r="E158" i="1"/>
  <c r="E157" i="1"/>
  <c r="E156" i="1"/>
  <c r="E155" i="1"/>
  <c r="E153" i="1"/>
  <c r="E152" i="1"/>
  <c r="E151" i="1"/>
  <c r="E150" i="1"/>
  <c r="E149" i="1"/>
  <c r="E148" i="1"/>
  <c r="E146" i="1"/>
  <c r="E145" i="1"/>
  <c r="E144" i="1"/>
  <c r="E143" i="1"/>
  <c r="E142" i="1"/>
  <c r="E141" i="1"/>
  <c r="E140" i="1"/>
  <c r="E139" i="1"/>
  <c r="D139" i="1"/>
  <c r="C139" i="1"/>
  <c r="E131" i="1"/>
  <c r="D131" i="1"/>
  <c r="C131" i="1"/>
  <c r="G122" i="1"/>
  <c r="F122" i="1"/>
  <c r="E122" i="1"/>
  <c r="F121" i="1"/>
  <c r="E121" i="1"/>
  <c r="G120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G112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G104" i="1"/>
  <c r="F104" i="1"/>
  <c r="E104" i="1"/>
  <c r="G102" i="1"/>
  <c r="F102" i="1"/>
  <c r="E102" i="1"/>
  <c r="D102" i="1"/>
  <c r="C102" i="1"/>
  <c r="E95" i="1"/>
  <c r="G92" i="1"/>
  <c r="F92" i="1"/>
  <c r="E92" i="1"/>
  <c r="G91" i="1"/>
  <c r="F91" i="1"/>
  <c r="E91" i="1"/>
  <c r="G90" i="1"/>
  <c r="F90" i="1"/>
  <c r="E90" i="1"/>
  <c r="G89" i="1"/>
  <c r="E89" i="1"/>
  <c r="G88" i="1"/>
  <c r="F88" i="1"/>
  <c r="E88" i="1"/>
  <c r="G87" i="1"/>
  <c r="F87" i="1"/>
  <c r="E87" i="1"/>
  <c r="F85" i="1"/>
  <c r="E85" i="1"/>
  <c r="D85" i="1"/>
  <c r="G85" i="1" s="1"/>
  <c r="C85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D45" i="1"/>
  <c r="C45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D13" i="1"/>
  <c r="C13" i="1"/>
  <c r="F125" i="1" l="1"/>
  <c r="G95" i="1"/>
  <c r="N7" i="4"/>
  <c r="E8" i="8"/>
  <c r="E88" i="8"/>
  <c r="R162" i="4"/>
  <c r="C127" i="1"/>
  <c r="C7" i="1"/>
  <c r="C132" i="1"/>
  <c r="E40" i="1"/>
  <c r="C6" i="1"/>
  <c r="C8" i="1" s="1"/>
  <c r="S122" i="4"/>
  <c r="D6" i="1"/>
  <c r="E14" i="1"/>
  <c r="E79" i="1"/>
  <c r="F89" i="1"/>
  <c r="F95" i="1" s="1"/>
  <c r="G109" i="1"/>
  <c r="G117" i="1"/>
  <c r="C6" i="2"/>
  <c r="C8" i="2" s="1"/>
  <c r="E40" i="2"/>
  <c r="D7" i="2"/>
  <c r="F91" i="2"/>
  <c r="G121" i="2"/>
  <c r="G113" i="2"/>
  <c r="G105" i="2"/>
  <c r="G116" i="2"/>
  <c r="G108" i="2"/>
  <c r="G119" i="2"/>
  <c r="G111" i="2"/>
  <c r="G122" i="2"/>
  <c r="G114" i="2"/>
  <c r="G106" i="2"/>
  <c r="D127" i="2"/>
  <c r="G107" i="2"/>
  <c r="G110" i="2"/>
  <c r="G107" i="1"/>
  <c r="G115" i="1"/>
  <c r="E125" i="1"/>
  <c r="G110" i="1"/>
  <c r="G118" i="1"/>
  <c r="E147" i="1"/>
  <c r="F89" i="2"/>
  <c r="F92" i="2"/>
  <c r="G105" i="1"/>
  <c r="G125" i="1" s="1"/>
  <c r="G113" i="1"/>
  <c r="G121" i="1"/>
  <c r="G89" i="2"/>
  <c r="G92" i="2"/>
  <c r="F106" i="2"/>
  <c r="F112" i="2"/>
  <c r="F115" i="2"/>
  <c r="E166" i="2"/>
  <c r="D132" i="2"/>
  <c r="G108" i="1"/>
  <c r="G116" i="1"/>
  <c r="G111" i="1"/>
  <c r="G119" i="1"/>
  <c r="D127" i="1"/>
  <c r="C97" i="2"/>
  <c r="F87" i="2"/>
  <c r="F95" i="2" s="1"/>
  <c r="F90" i="2"/>
  <c r="E95" i="2"/>
  <c r="F88" i="2"/>
  <c r="C132" i="2"/>
  <c r="D6" i="3"/>
  <c r="G106" i="1"/>
  <c r="G114" i="1"/>
  <c r="E154" i="1"/>
  <c r="E172" i="1"/>
  <c r="E79" i="2"/>
  <c r="C7" i="2"/>
  <c r="G90" i="2"/>
  <c r="G88" i="2"/>
  <c r="G91" i="2"/>
  <c r="D97" i="2"/>
  <c r="E125" i="2"/>
  <c r="F118" i="2"/>
  <c r="F110" i="2"/>
  <c r="F121" i="2"/>
  <c r="F113" i="2"/>
  <c r="F105" i="2"/>
  <c r="F116" i="2"/>
  <c r="F108" i="2"/>
  <c r="F119" i="2"/>
  <c r="F111" i="2"/>
  <c r="C127" i="2"/>
  <c r="F107" i="2"/>
  <c r="D85" i="2"/>
  <c r="G85" i="2" s="1"/>
  <c r="G87" i="2"/>
  <c r="G95" i="2" s="1"/>
  <c r="E89" i="2"/>
  <c r="E104" i="2"/>
  <c r="E112" i="2"/>
  <c r="E120" i="2"/>
  <c r="C139" i="2"/>
  <c r="E200" i="2"/>
  <c r="E18" i="3"/>
  <c r="E23" i="3"/>
  <c r="E31" i="3"/>
  <c r="E33" i="3"/>
  <c r="E34" i="3"/>
  <c r="E53" i="3"/>
  <c r="E61" i="3"/>
  <c r="E68" i="3"/>
  <c r="E46" i="2"/>
  <c r="C102" i="2"/>
  <c r="F102" i="2" s="1"/>
  <c r="F104" i="2"/>
  <c r="E109" i="2"/>
  <c r="E117" i="2"/>
  <c r="D139" i="2"/>
  <c r="E24" i="3"/>
  <c r="E32" i="3"/>
  <c r="E52" i="3"/>
  <c r="E66" i="3"/>
  <c r="D102" i="2"/>
  <c r="G102" i="2" s="1"/>
  <c r="G104" i="2"/>
  <c r="E184" i="2"/>
  <c r="E25" i="3"/>
  <c r="E50" i="3"/>
  <c r="N40" i="4"/>
  <c r="L6" i="4"/>
  <c r="L8" i="4" s="1"/>
  <c r="E176" i="2"/>
  <c r="E16" i="3"/>
  <c r="E19" i="3"/>
  <c r="E26" i="3"/>
  <c r="E49" i="3"/>
  <c r="M6" i="4"/>
  <c r="M8" i="4" s="1"/>
  <c r="E52" i="4"/>
  <c r="C131" i="2"/>
  <c r="C5" i="3"/>
  <c r="D45" i="2"/>
  <c r="D131" i="2"/>
  <c r="D5" i="3"/>
  <c r="E39" i="3"/>
  <c r="E47" i="3"/>
  <c r="C95" i="4"/>
  <c r="C14" i="4"/>
  <c r="C172" i="2"/>
  <c r="E37" i="3"/>
  <c r="E54" i="3"/>
  <c r="E70" i="3"/>
  <c r="E72" i="3"/>
  <c r="E74" i="3"/>
  <c r="E76" i="3"/>
  <c r="E78" i="3"/>
  <c r="E58" i="4"/>
  <c r="E55" i="4"/>
  <c r="E67" i="4"/>
  <c r="D47" i="4"/>
  <c r="E47" i="4" s="1"/>
  <c r="H48" i="4"/>
  <c r="D49" i="4"/>
  <c r="E49" i="4" s="1"/>
  <c r="H53" i="4"/>
  <c r="N59" i="4"/>
  <c r="K61" i="4"/>
  <c r="H143" i="4"/>
  <c r="C148" i="4"/>
  <c r="C66" i="4"/>
  <c r="E66" i="4" s="1"/>
  <c r="E69" i="3"/>
  <c r="E71" i="3"/>
  <c r="E73" i="3"/>
  <c r="E75" i="3"/>
  <c r="E77" i="3"/>
  <c r="C16" i="4"/>
  <c r="C18" i="4"/>
  <c r="C20" i="4"/>
  <c r="C22" i="4"/>
  <c r="C24" i="4"/>
  <c r="C26" i="4"/>
  <c r="C28" i="4"/>
  <c r="C30" i="4"/>
  <c r="C32" i="4"/>
  <c r="E45" i="4"/>
  <c r="G128" i="4"/>
  <c r="H132" i="4"/>
  <c r="K50" i="4"/>
  <c r="C136" i="4"/>
  <c r="C54" i="4"/>
  <c r="H138" i="4"/>
  <c r="K56" i="4"/>
  <c r="C140" i="4"/>
  <c r="C58" i="4"/>
  <c r="G145" i="4"/>
  <c r="C63" i="4"/>
  <c r="H68" i="4"/>
  <c r="C68" i="4"/>
  <c r="E68" i="4" s="1"/>
  <c r="C150" i="4"/>
  <c r="E73" i="4"/>
  <c r="H5" i="4"/>
  <c r="D14" i="4"/>
  <c r="H15" i="4"/>
  <c r="D16" i="4"/>
  <c r="H17" i="4"/>
  <c r="D18" i="4"/>
  <c r="E18" i="4" s="1"/>
  <c r="H19" i="4"/>
  <c r="D20" i="4"/>
  <c r="E20" i="4" s="1"/>
  <c r="H21" i="4"/>
  <c r="D22" i="4"/>
  <c r="H23" i="4"/>
  <c r="D24" i="4"/>
  <c r="E24" i="4" s="1"/>
  <c r="H25" i="4"/>
  <c r="D26" i="4"/>
  <c r="H27" i="4"/>
  <c r="D28" i="4"/>
  <c r="E28" i="4" s="1"/>
  <c r="H29" i="4"/>
  <c r="D30" i="4"/>
  <c r="H31" i="4"/>
  <c r="D32" i="4"/>
  <c r="H33" i="4"/>
  <c r="D34" i="4"/>
  <c r="E34" i="4" s="1"/>
  <c r="H35" i="4"/>
  <c r="D36" i="4"/>
  <c r="E36" i="4" s="1"/>
  <c r="H37" i="4"/>
  <c r="D38" i="4"/>
  <c r="E38" i="4" s="1"/>
  <c r="H39" i="4"/>
  <c r="H128" i="4"/>
  <c r="C59" i="4"/>
  <c r="E59" i="4" s="1"/>
  <c r="N61" i="4"/>
  <c r="K63" i="4"/>
  <c r="H145" i="4"/>
  <c r="E74" i="4"/>
  <c r="K46" i="4"/>
  <c r="C48" i="4"/>
  <c r="K48" i="4"/>
  <c r="D50" i="4"/>
  <c r="C52" i="4"/>
  <c r="C134" i="4"/>
  <c r="C53" i="4"/>
  <c r="K53" i="4"/>
  <c r="H54" i="4"/>
  <c r="C55" i="4"/>
  <c r="C137" i="4"/>
  <c r="D56" i="4"/>
  <c r="K57" i="4"/>
  <c r="H139" i="4"/>
  <c r="H58" i="4"/>
  <c r="C60" i="4"/>
  <c r="E60" i="4" s="1"/>
  <c r="C142" i="4"/>
  <c r="G147" i="4"/>
  <c r="C65" i="4"/>
  <c r="E72" i="4"/>
  <c r="D46" i="4"/>
  <c r="N79" i="4"/>
  <c r="D48" i="4"/>
  <c r="E48" i="4" s="1"/>
  <c r="D53" i="4"/>
  <c r="E53" i="4" s="1"/>
  <c r="K65" i="4"/>
  <c r="H147" i="4"/>
  <c r="G149" i="4"/>
  <c r="C67" i="4"/>
  <c r="D69" i="4"/>
  <c r="E69" i="4" s="1"/>
  <c r="K69" i="4"/>
  <c r="H151" i="4"/>
  <c r="E70" i="4"/>
  <c r="E78" i="4"/>
  <c r="K15" i="4"/>
  <c r="K17" i="4"/>
  <c r="K19" i="4"/>
  <c r="K21" i="4"/>
  <c r="K23" i="4"/>
  <c r="K25" i="4"/>
  <c r="K27" i="4"/>
  <c r="K29" i="4"/>
  <c r="K31" i="4"/>
  <c r="K33" i="4"/>
  <c r="C132" i="4"/>
  <c r="C50" i="4"/>
  <c r="H136" i="4"/>
  <c r="K54" i="4"/>
  <c r="C56" i="4"/>
  <c r="C138" i="4"/>
  <c r="C144" i="4"/>
  <c r="C62" i="4"/>
  <c r="E62" i="4" s="1"/>
  <c r="E63" i="4"/>
  <c r="K67" i="4"/>
  <c r="H149" i="4"/>
  <c r="D6" i="5"/>
  <c r="H14" i="4"/>
  <c r="D15" i="4"/>
  <c r="E15" i="4" s="1"/>
  <c r="H16" i="4"/>
  <c r="D17" i="4"/>
  <c r="E17" i="4" s="1"/>
  <c r="H18" i="4"/>
  <c r="D19" i="4"/>
  <c r="E19" i="4" s="1"/>
  <c r="H20" i="4"/>
  <c r="D21" i="4"/>
  <c r="E21" i="4" s="1"/>
  <c r="H22" i="4"/>
  <c r="D23" i="4"/>
  <c r="E23" i="4" s="1"/>
  <c r="H24" i="4"/>
  <c r="D25" i="4"/>
  <c r="E25" i="4" s="1"/>
  <c r="H26" i="4"/>
  <c r="D27" i="4"/>
  <c r="E27" i="4" s="1"/>
  <c r="H28" i="4"/>
  <c r="D29" i="4"/>
  <c r="E29" i="4" s="1"/>
  <c r="H30" i="4"/>
  <c r="D31" i="4"/>
  <c r="E31" i="4" s="1"/>
  <c r="H32" i="4"/>
  <c r="D33" i="4"/>
  <c r="E33" i="4" s="1"/>
  <c r="H34" i="4"/>
  <c r="D35" i="4"/>
  <c r="E35" i="4" s="1"/>
  <c r="H36" i="4"/>
  <c r="D37" i="4"/>
  <c r="E37" i="4" s="1"/>
  <c r="H38" i="4"/>
  <c r="D39" i="4"/>
  <c r="E39" i="4" s="1"/>
  <c r="C128" i="4"/>
  <c r="N46" i="4"/>
  <c r="K59" i="4"/>
  <c r="H141" i="4"/>
  <c r="N65" i="4"/>
  <c r="E45" i="6"/>
  <c r="H5" i="6"/>
  <c r="E5" i="7"/>
  <c r="E13" i="7" s="1"/>
  <c r="E45" i="7" s="1"/>
  <c r="E13" i="6"/>
  <c r="E13" i="4"/>
  <c r="D128" i="4"/>
  <c r="C47" i="4"/>
  <c r="K47" i="4"/>
  <c r="C49" i="4"/>
  <c r="K49" i="4"/>
  <c r="H50" i="4"/>
  <c r="H134" i="4"/>
  <c r="K52" i="4"/>
  <c r="D54" i="4"/>
  <c r="K55" i="4"/>
  <c r="H137" i="4"/>
  <c r="H56" i="4"/>
  <c r="C139" i="4"/>
  <c r="C57" i="4"/>
  <c r="E57" i="4" s="1"/>
  <c r="H62" i="4"/>
  <c r="C64" i="4"/>
  <c r="E64" i="4" s="1"/>
  <c r="C146" i="4"/>
  <c r="D65" i="4"/>
  <c r="E65" i="4" s="1"/>
  <c r="N66" i="4"/>
  <c r="N68" i="4"/>
  <c r="H70" i="4"/>
  <c r="C152" i="4"/>
  <c r="C70" i="4"/>
  <c r="C154" i="4"/>
  <c r="C158" i="4"/>
  <c r="E19" i="5"/>
  <c r="H155" i="4"/>
  <c r="H159" i="4"/>
  <c r="E16" i="5"/>
  <c r="K58" i="4"/>
  <c r="K60" i="4"/>
  <c r="K62" i="4"/>
  <c r="K64" i="4"/>
  <c r="K66" i="4"/>
  <c r="K68" i="4"/>
  <c r="C72" i="4"/>
  <c r="C74" i="4"/>
  <c r="C76" i="4"/>
  <c r="E76" i="4" s="1"/>
  <c r="C78" i="4"/>
  <c r="R122" i="4"/>
  <c r="C141" i="4"/>
  <c r="C156" i="4"/>
  <c r="H153" i="4"/>
  <c r="H157" i="4"/>
  <c r="C61" i="4"/>
  <c r="E61" i="4" s="1"/>
  <c r="C69" i="4"/>
  <c r="C71" i="4"/>
  <c r="E71" i="4" s="1"/>
  <c r="K71" i="4"/>
  <c r="C73" i="4"/>
  <c r="K73" i="4"/>
  <c r="C75" i="4"/>
  <c r="E75" i="4" s="1"/>
  <c r="K75" i="4"/>
  <c r="C77" i="4"/>
  <c r="E77" i="4" s="1"/>
  <c r="E35" i="5"/>
  <c r="I35" i="6"/>
  <c r="J54" i="6"/>
  <c r="E26" i="5"/>
  <c r="F6" i="6"/>
  <c r="I16" i="6"/>
  <c r="E19" i="6"/>
  <c r="J27" i="6"/>
  <c r="J35" i="6"/>
  <c r="E56" i="5"/>
  <c r="E72" i="5"/>
  <c r="H14" i="6"/>
  <c r="I31" i="6"/>
  <c r="I64" i="6"/>
  <c r="J64" i="6"/>
  <c r="J14" i="6"/>
  <c r="E21" i="6"/>
  <c r="I27" i="6"/>
  <c r="I29" i="6"/>
  <c r="I37" i="6"/>
  <c r="J62" i="6"/>
  <c r="E57" i="5"/>
  <c r="E73" i="5"/>
  <c r="J37" i="6"/>
  <c r="J48" i="6"/>
  <c r="J16" i="6"/>
  <c r="H16" i="6"/>
  <c r="J46" i="6"/>
  <c r="I72" i="6"/>
  <c r="J72" i="6"/>
  <c r="J73" i="6"/>
  <c r="E34" i="5"/>
  <c r="E48" i="5"/>
  <c r="E64" i="5"/>
  <c r="I14" i="6"/>
  <c r="J33" i="6"/>
  <c r="I39" i="6"/>
  <c r="J70" i="6"/>
  <c r="J78" i="6"/>
  <c r="J18" i="6"/>
  <c r="H18" i="6"/>
  <c r="J25" i="6"/>
  <c r="I25" i="6"/>
  <c r="J29" i="6"/>
  <c r="J39" i="6"/>
  <c r="I56" i="6"/>
  <c r="J56" i="6"/>
  <c r="J57" i="6"/>
  <c r="H32" i="6"/>
  <c r="H34" i="6"/>
  <c r="H36" i="6"/>
  <c r="H38" i="6"/>
  <c r="E46" i="6"/>
  <c r="I52" i="6"/>
  <c r="E54" i="6"/>
  <c r="I60" i="6"/>
  <c r="E62" i="6"/>
  <c r="I68" i="6"/>
  <c r="E70" i="6"/>
  <c r="J76" i="6"/>
  <c r="I76" i="6"/>
  <c r="I46" i="6"/>
  <c r="E48" i="6"/>
  <c r="H52" i="6"/>
  <c r="I54" i="6"/>
  <c r="E56" i="6"/>
  <c r="H60" i="6"/>
  <c r="I62" i="6"/>
  <c r="E64" i="6"/>
  <c r="H68" i="6"/>
  <c r="I70" i="6"/>
  <c r="E72" i="6"/>
  <c r="E78" i="6"/>
  <c r="E49" i="6"/>
  <c r="J49" i="6"/>
  <c r="H53" i="6"/>
  <c r="E57" i="6"/>
  <c r="H61" i="6"/>
  <c r="E65" i="6"/>
  <c r="J65" i="6"/>
  <c r="H69" i="6"/>
  <c r="E73" i="6"/>
  <c r="E76" i="6"/>
  <c r="F6" i="7"/>
  <c r="F8" i="7" s="1"/>
  <c r="H21" i="7"/>
  <c r="H31" i="6"/>
  <c r="H33" i="6"/>
  <c r="H35" i="6"/>
  <c r="H37" i="6"/>
  <c r="I48" i="6"/>
  <c r="I78" i="6"/>
  <c r="H19" i="6"/>
  <c r="H21" i="6"/>
  <c r="H23" i="6"/>
  <c r="H47" i="6"/>
  <c r="I49" i="6"/>
  <c r="E51" i="6"/>
  <c r="J51" i="6"/>
  <c r="H55" i="6"/>
  <c r="I57" i="6"/>
  <c r="E59" i="6"/>
  <c r="J59" i="6"/>
  <c r="H63" i="6"/>
  <c r="I65" i="6"/>
  <c r="E67" i="6"/>
  <c r="J67" i="6"/>
  <c r="H71" i="6"/>
  <c r="I73" i="6"/>
  <c r="I77" i="6"/>
  <c r="H15" i="6"/>
  <c r="H17" i="6"/>
  <c r="H48" i="6"/>
  <c r="E52" i="6"/>
  <c r="J52" i="6"/>
  <c r="H56" i="6"/>
  <c r="E60" i="6"/>
  <c r="J60" i="6"/>
  <c r="H64" i="6"/>
  <c r="E68" i="6"/>
  <c r="J68" i="6"/>
  <c r="H72" i="6"/>
  <c r="I75" i="6"/>
  <c r="J77" i="6"/>
  <c r="J75" i="6"/>
  <c r="E75" i="6"/>
  <c r="E77" i="6"/>
  <c r="H16" i="7"/>
  <c r="E30" i="7"/>
  <c r="E31" i="7"/>
  <c r="H46" i="7"/>
  <c r="H79" i="7"/>
  <c r="H37" i="7"/>
  <c r="H22" i="7"/>
  <c r="E23" i="7"/>
  <c r="H62" i="7"/>
  <c r="H70" i="7"/>
  <c r="H18" i="7"/>
  <c r="E53" i="7"/>
  <c r="E66" i="7"/>
  <c r="E74" i="7"/>
  <c r="H78" i="7"/>
  <c r="H23" i="7"/>
  <c r="H47" i="7"/>
  <c r="E14" i="7"/>
  <c r="H17" i="7"/>
  <c r="E55" i="7"/>
  <c r="H61" i="7"/>
  <c r="H77" i="7"/>
  <c r="H26" i="7"/>
  <c r="H27" i="7"/>
  <c r="H28" i="7"/>
  <c r="H39" i="7"/>
  <c r="H49" i="7"/>
  <c r="H50" i="7"/>
  <c r="H51" i="7"/>
  <c r="H64" i="7"/>
  <c r="H72" i="7"/>
  <c r="H36" i="7"/>
  <c r="H60" i="7"/>
  <c r="H69" i="7"/>
  <c r="G125" i="2" l="1"/>
  <c r="F125" i="2"/>
  <c r="E79" i="7"/>
  <c r="C7" i="7"/>
  <c r="E7" i="7" s="1"/>
  <c r="I69" i="6"/>
  <c r="J69" i="6"/>
  <c r="I47" i="6"/>
  <c r="J47" i="6"/>
  <c r="I53" i="6"/>
  <c r="J53" i="6"/>
  <c r="G7" i="6"/>
  <c r="J38" i="6"/>
  <c r="I38" i="6"/>
  <c r="J21" i="6"/>
  <c r="I21" i="6"/>
  <c r="E79" i="5"/>
  <c r="C7" i="5"/>
  <c r="E54" i="4"/>
  <c r="G7" i="4"/>
  <c r="H13" i="6"/>
  <c r="T13" i="6" s="1"/>
  <c r="T45" i="6" s="1"/>
  <c r="H5" i="7"/>
  <c r="H13" i="7" s="1"/>
  <c r="H45" i="7" s="1"/>
  <c r="H45" i="6"/>
  <c r="E32" i="4"/>
  <c r="E16" i="4"/>
  <c r="J86" i="4"/>
  <c r="H122" i="4"/>
  <c r="H86" i="4"/>
  <c r="E40" i="3"/>
  <c r="C6" i="3"/>
  <c r="C8" i="3" s="1"/>
  <c r="D5" i="4"/>
  <c r="D45" i="3"/>
  <c r="D13" i="3"/>
  <c r="D133" i="2"/>
  <c r="D134" i="2" s="1"/>
  <c r="E206" i="2"/>
  <c r="J34" i="6"/>
  <c r="I34" i="6"/>
  <c r="E79" i="6"/>
  <c r="C7" i="6"/>
  <c r="E40" i="5"/>
  <c r="C6" i="5"/>
  <c r="I6" i="4"/>
  <c r="K40" i="4"/>
  <c r="E46" i="4"/>
  <c r="E30" i="4"/>
  <c r="E22" i="4"/>
  <c r="E14" i="4"/>
  <c r="N8" i="4"/>
  <c r="N6" i="4"/>
  <c r="D6" i="2"/>
  <c r="D8" i="2" s="1"/>
  <c r="C133" i="1"/>
  <c r="C134" i="1" s="1"/>
  <c r="G7" i="7"/>
  <c r="C133" i="2"/>
  <c r="C134" i="2" s="1"/>
  <c r="E6" i="1"/>
  <c r="D97" i="1"/>
  <c r="D6" i="7"/>
  <c r="D8" i="7" s="1"/>
  <c r="I61" i="6"/>
  <c r="J61" i="6"/>
  <c r="J28" i="6"/>
  <c r="I28" i="6"/>
  <c r="J32" i="6"/>
  <c r="I32" i="6"/>
  <c r="G6" i="6"/>
  <c r="H40" i="6"/>
  <c r="D122" i="4"/>
  <c r="F86" i="4"/>
  <c r="D86" i="4"/>
  <c r="K5" i="4"/>
  <c r="H45" i="4"/>
  <c r="H13" i="4"/>
  <c r="K79" i="4"/>
  <c r="I7" i="4"/>
  <c r="E132" i="2"/>
  <c r="J74" i="6"/>
  <c r="I74" i="6"/>
  <c r="I86" i="4"/>
  <c r="G122" i="4"/>
  <c r="G86" i="4"/>
  <c r="E166" i="1"/>
  <c r="D132" i="1"/>
  <c r="D134" i="1" s="1"/>
  <c r="G6" i="7"/>
  <c r="G8" i="7" s="1"/>
  <c r="J26" i="6"/>
  <c r="I26" i="6"/>
  <c r="D7" i="5"/>
  <c r="D8" i="5" s="1"/>
  <c r="I71" i="6"/>
  <c r="J71" i="6"/>
  <c r="J24" i="6"/>
  <c r="I24" i="6"/>
  <c r="H40" i="7"/>
  <c r="I66" i="6"/>
  <c r="J66" i="6"/>
  <c r="I50" i="6"/>
  <c r="J50" i="6"/>
  <c r="E56" i="4"/>
  <c r="E50" i="4"/>
  <c r="H40" i="4"/>
  <c r="F6" i="4"/>
  <c r="F8" i="4" s="1"/>
  <c r="E79" i="3"/>
  <c r="C7" i="3"/>
  <c r="D133" i="1"/>
  <c r="E205" i="1"/>
  <c r="E7" i="2"/>
  <c r="I58" i="6"/>
  <c r="J58" i="6"/>
  <c r="J19" i="6"/>
  <c r="I19" i="6"/>
  <c r="J17" i="6"/>
  <c r="I17" i="6"/>
  <c r="I63" i="6"/>
  <c r="J63" i="6"/>
  <c r="D6" i="6"/>
  <c r="J22" i="6"/>
  <c r="I22" i="6"/>
  <c r="C79" i="4"/>
  <c r="Q79" i="4" s="1"/>
  <c r="H79" i="4"/>
  <c r="F7" i="4"/>
  <c r="E26" i="4"/>
  <c r="D7" i="3"/>
  <c r="D8" i="3" s="1"/>
  <c r="S162" i="4"/>
  <c r="D7" i="1"/>
  <c r="E7" i="1" s="1"/>
  <c r="C97" i="1"/>
  <c r="J36" i="6"/>
  <c r="I36" i="6"/>
  <c r="E40" i="7"/>
  <c r="C6" i="7"/>
  <c r="C8" i="7" s="1"/>
  <c r="H79" i="6"/>
  <c r="F7" i="6"/>
  <c r="H7" i="6" s="1"/>
  <c r="D7" i="6"/>
  <c r="I55" i="6"/>
  <c r="J55" i="6"/>
  <c r="J20" i="6"/>
  <c r="I20" i="6"/>
  <c r="E40" i="6"/>
  <c r="C6" i="6"/>
  <c r="C8" i="6" s="1"/>
  <c r="J23" i="6"/>
  <c r="I23" i="6"/>
  <c r="J15" i="6"/>
  <c r="I15" i="6"/>
  <c r="G6" i="4"/>
  <c r="H162" i="4"/>
  <c r="J7" i="4"/>
  <c r="J6" i="4"/>
  <c r="C5" i="4"/>
  <c r="C13" i="3"/>
  <c r="C45" i="3"/>
  <c r="G8" i="6" l="1"/>
  <c r="C8" i="5"/>
  <c r="E8" i="5" s="1"/>
  <c r="D8" i="6"/>
  <c r="G8" i="4"/>
  <c r="G88" i="4"/>
  <c r="D8" i="1"/>
  <c r="D88" i="4"/>
  <c r="H88" i="4"/>
  <c r="F8" i="6"/>
  <c r="J8" i="4"/>
  <c r="K8" i="4" s="1"/>
  <c r="I8" i="4"/>
  <c r="E134" i="1"/>
  <c r="E8" i="1"/>
  <c r="E7" i="5"/>
  <c r="E6" i="3"/>
  <c r="E40" i="4"/>
  <c r="C6" i="4"/>
  <c r="C8" i="4" s="1"/>
  <c r="D6" i="4"/>
  <c r="D8" i="4" s="1"/>
  <c r="E6" i="2"/>
  <c r="E8" i="2"/>
  <c r="R40" i="4"/>
  <c r="E8" i="6"/>
  <c r="E6" i="6"/>
  <c r="E7" i="3"/>
  <c r="I87" i="4"/>
  <c r="G87" i="4"/>
  <c r="K45" i="4"/>
  <c r="K13" i="4"/>
  <c r="N5" i="4"/>
  <c r="D5" i="5"/>
  <c r="D13" i="5" s="1"/>
  <c r="D45" i="5" s="1"/>
  <c r="D5" i="6" s="1"/>
  <c r="D85" i="4"/>
  <c r="D13" i="4"/>
  <c r="G5" i="4"/>
  <c r="D45" i="4"/>
  <c r="J87" i="4"/>
  <c r="H87" i="4"/>
  <c r="H6" i="4"/>
  <c r="E134" i="2"/>
  <c r="H6" i="6"/>
  <c r="K6" i="4"/>
  <c r="E87" i="4"/>
  <c r="C87" i="4"/>
  <c r="C162" i="4"/>
  <c r="D162" i="4"/>
  <c r="F87" i="4"/>
  <c r="D87" i="4"/>
  <c r="K7" i="4"/>
  <c r="E6" i="7"/>
  <c r="E8" i="7"/>
  <c r="C122" i="4"/>
  <c r="C86" i="4"/>
  <c r="C88" i="4" s="1"/>
  <c r="E86" i="4"/>
  <c r="Q40" i="4"/>
  <c r="H6" i="7"/>
  <c r="D7" i="4"/>
  <c r="J79" i="6"/>
  <c r="J7" i="6" s="1"/>
  <c r="I79" i="6"/>
  <c r="I7" i="6" s="1"/>
  <c r="C5" i="5"/>
  <c r="C13" i="5" s="1"/>
  <c r="C45" i="5" s="1"/>
  <c r="C5" i="6" s="1"/>
  <c r="C85" i="4"/>
  <c r="C45" i="4"/>
  <c r="C13" i="4"/>
  <c r="F5" i="4"/>
  <c r="E79" i="4"/>
  <c r="C7" i="4"/>
  <c r="E132" i="1"/>
  <c r="H8" i="7"/>
  <c r="H7" i="7"/>
  <c r="E6" i="5"/>
  <c r="E133" i="2"/>
  <c r="H7" i="4"/>
  <c r="J40" i="6"/>
  <c r="J6" i="6" s="1"/>
  <c r="I40" i="6"/>
  <c r="I6" i="6" s="1"/>
  <c r="E133" i="1"/>
  <c r="G162" i="4"/>
  <c r="E7" i="6"/>
  <c r="R79" i="4"/>
  <c r="E8" i="3" l="1"/>
  <c r="E85" i="4"/>
  <c r="C94" i="4"/>
  <c r="H8" i="4"/>
  <c r="D94" i="4"/>
  <c r="F85" i="4"/>
  <c r="E6" i="4"/>
  <c r="E8" i="4"/>
  <c r="C5" i="7"/>
  <c r="C13" i="7" s="1"/>
  <c r="C45" i="7" s="1"/>
  <c r="C45" i="6"/>
  <c r="F5" i="6"/>
  <c r="C13" i="6"/>
  <c r="P13" i="6" s="1"/>
  <c r="P45" i="6" s="1"/>
  <c r="H8" i="6"/>
  <c r="E7" i="4"/>
  <c r="J8" i="6"/>
  <c r="I8" i="6"/>
  <c r="I5" i="4"/>
  <c r="F45" i="4"/>
  <c r="F13" i="4"/>
  <c r="N45" i="4"/>
  <c r="N13" i="4"/>
  <c r="G45" i="4"/>
  <c r="G13" i="4"/>
  <c r="J5" i="4"/>
  <c r="D5" i="7"/>
  <c r="D13" i="7" s="1"/>
  <c r="D45" i="7" s="1"/>
  <c r="G5" i="6"/>
  <c r="D13" i="6"/>
  <c r="Q13" i="6" s="1"/>
  <c r="Q45" i="6" s="1"/>
  <c r="D45" i="6"/>
  <c r="C127" i="4" l="1"/>
  <c r="R94" i="4"/>
  <c r="E94" i="4"/>
  <c r="E127" i="4" s="1"/>
  <c r="G85" i="4"/>
  <c r="G13" i="6"/>
  <c r="G5" i="7"/>
  <c r="G13" i="7" s="1"/>
  <c r="G45" i="6"/>
  <c r="J5" i="6"/>
  <c r="F94" i="4"/>
  <c r="F127" i="4" s="1"/>
  <c r="H85" i="4"/>
  <c r="S94" i="4"/>
  <c r="D127" i="4"/>
  <c r="L5" i="4"/>
  <c r="I45" i="4"/>
  <c r="I13" i="4"/>
  <c r="F5" i="7"/>
  <c r="F13" i="7" s="1"/>
  <c r="F13" i="6"/>
  <c r="I5" i="6"/>
  <c r="F45" i="6"/>
  <c r="M5" i="4"/>
  <c r="J45" i="4"/>
  <c r="J13" i="4"/>
  <c r="G45" i="7" l="1"/>
  <c r="G94" i="4"/>
  <c r="G127" i="4" s="1"/>
  <c r="I85" i="4"/>
  <c r="I94" i="4" s="1"/>
  <c r="I127" i="4" s="1"/>
  <c r="J45" i="6"/>
  <c r="J13" i="6"/>
  <c r="L13" i="4"/>
  <c r="L45" i="4"/>
  <c r="F45" i="7"/>
  <c r="I45" i="6"/>
  <c r="I13" i="6"/>
  <c r="H94" i="4"/>
  <c r="H127" i="4" s="1"/>
  <c r="J85" i="4"/>
  <c r="J94" i="4" s="1"/>
  <c r="J127" i="4" s="1"/>
  <c r="M13" i="4"/>
  <c r="M45" i="4"/>
</calcChain>
</file>

<file path=xl/sharedStrings.xml><?xml version="1.0" encoding="utf-8"?>
<sst xmlns="http://schemas.openxmlformats.org/spreadsheetml/2006/main" count="3281" uniqueCount="307">
  <si>
    <t>20/19</t>
  </si>
  <si>
    <t>1.</t>
  </si>
  <si>
    <t>2.</t>
  </si>
  <si>
    <t>AEGON SA</t>
  </si>
  <si>
    <t>ALLIANZ  ŻYCIE POLSKA SA</t>
  </si>
  <si>
    <t>3.</t>
  </si>
  <si>
    <t>AVIVA ŻYCIE SA</t>
  </si>
  <si>
    <t>4.</t>
  </si>
  <si>
    <t>AXA ŻYCIE SA</t>
  </si>
  <si>
    <t>5.</t>
  </si>
  <si>
    <t>CA ŻYCIE SA</t>
  </si>
  <si>
    <t>6.</t>
  </si>
  <si>
    <t>CARDIF POLSKA SA</t>
  </si>
  <si>
    <t>7.</t>
  </si>
  <si>
    <t>COMPENSA ŻYCIE SA</t>
  </si>
  <si>
    <t>8.</t>
  </si>
  <si>
    <t>ERGO HESTIA STUnŻ SA</t>
  </si>
  <si>
    <t>9.</t>
  </si>
  <si>
    <t>EUROPA ŻYCIE SA</t>
  </si>
  <si>
    <t>10.</t>
  </si>
  <si>
    <t>GENERALI ŻYCIE SA</t>
  </si>
  <si>
    <t>11.</t>
  </si>
  <si>
    <t>12.</t>
  </si>
  <si>
    <t>METLIFE TUnŻ SA</t>
  </si>
  <si>
    <t>13.</t>
  </si>
  <si>
    <t>NATIONALE NEDERLANDEN SA</t>
  </si>
  <si>
    <t>14.</t>
  </si>
  <si>
    <t>OPEN LIFE SA</t>
  </si>
  <si>
    <t>15.</t>
  </si>
  <si>
    <t>PKO ŻYCIE SA</t>
  </si>
  <si>
    <t>16.</t>
  </si>
  <si>
    <t>POCZTOWE ŻYCIE  SA</t>
  </si>
  <si>
    <t>17.</t>
  </si>
  <si>
    <t>POLSKI GAZ TUWnŻ</t>
  </si>
  <si>
    <t>18.</t>
  </si>
  <si>
    <t>PZU ŻYCIE SA</t>
  </si>
  <si>
    <t>19.</t>
  </si>
  <si>
    <t>REJENT LIFE TUW</t>
  </si>
  <si>
    <t>20.</t>
  </si>
  <si>
    <t>SALTUS ŻYCIE SA</t>
  </si>
  <si>
    <t>21.</t>
  </si>
  <si>
    <t>SANTANDER AVIVA ŻYCIE SA</t>
  </si>
  <si>
    <t>22.</t>
  </si>
  <si>
    <t>SIGNAL IDUNA ŻYCIE SA</t>
  </si>
  <si>
    <t>23.</t>
  </si>
  <si>
    <t>UNIQA ŻYCIE SA</t>
  </si>
  <si>
    <t>24.</t>
  </si>
  <si>
    <t>UNUM ŻYCIE SA</t>
  </si>
  <si>
    <t>25.</t>
  </si>
  <si>
    <t>VIENNA LIFE SA</t>
  </si>
  <si>
    <t>26.</t>
  </si>
  <si>
    <t>WARTA TUnŻ SA</t>
  </si>
  <si>
    <t>ALLIANZ POLSKA SA</t>
  </si>
  <si>
    <t>AXA UBEZPIECZENIA SA</t>
  </si>
  <si>
    <t>COMPENSA SA</t>
  </si>
  <si>
    <t>CONCORDIA POLSKA SA</t>
  </si>
  <si>
    <t>CREDIT AGRICOLE TU SA</t>
  </si>
  <si>
    <t>CUPRUM TUW</t>
  </si>
  <si>
    <t>D.A.S. SA</t>
  </si>
  <si>
    <t>ERGO HESTIA SA</t>
  </si>
  <si>
    <t>EULER HERMES SA</t>
  </si>
  <si>
    <t>EUROPA SA</t>
  </si>
  <si>
    <t>GENERALI SA</t>
  </si>
  <si>
    <t>INTER POLSKA SA</t>
  </si>
  <si>
    <t>INTERRISK SA</t>
  </si>
  <si>
    <t>KUKE SA</t>
  </si>
  <si>
    <t>LINK4 SA</t>
  </si>
  <si>
    <t>NATIONALE NEDERLANDEN TU SA</t>
  </si>
  <si>
    <t>PARTNER SA</t>
  </si>
  <si>
    <t>PKO TU SA</t>
  </si>
  <si>
    <t>POCZTOWE  TUW</t>
  </si>
  <si>
    <t>POLSKI GAZ TUW</t>
  </si>
  <si>
    <t>PTR SA</t>
  </si>
  <si>
    <t>PZU SA</t>
  </si>
  <si>
    <t>PZUW TUW</t>
  </si>
  <si>
    <t>SALTUS TUW</t>
  </si>
  <si>
    <t>SANTANDER AVIVA SA</t>
  </si>
  <si>
    <t>27.</t>
  </si>
  <si>
    <t>SIGNAL IDUNA POLSKA SA</t>
  </si>
  <si>
    <t>28.</t>
  </si>
  <si>
    <t>TUW TUW</t>
  </si>
  <si>
    <t>29.</t>
  </si>
  <si>
    <t>TUZ TUW</t>
  </si>
  <si>
    <t>30.</t>
  </si>
  <si>
    <t>UNIQA SA</t>
  </si>
  <si>
    <t>31.</t>
  </si>
  <si>
    <t>WARTA SA</t>
  </si>
  <si>
    <t>32.</t>
  </si>
  <si>
    <t>WIENER SA</t>
  </si>
  <si>
    <t>33.</t>
  </si>
  <si>
    <t>ZDROWIE SA</t>
  </si>
  <si>
    <t>`</t>
  </si>
  <si>
    <t>GWP</t>
  </si>
  <si>
    <t>x</t>
  </si>
  <si>
    <t>2015</t>
  </si>
  <si>
    <t>2016</t>
  </si>
  <si>
    <t>Total</t>
  </si>
  <si>
    <t>średnia</t>
  </si>
  <si>
    <t>18/17</t>
  </si>
  <si>
    <t>X</t>
  </si>
  <si>
    <t>CONCORDIA POLSKA TUW 2</t>
  </si>
  <si>
    <t>GOTHAER SA 2</t>
  </si>
  <si>
    <t xml:space="preserve"> </t>
  </si>
  <si>
    <t>Dział 1i2</t>
  </si>
  <si>
    <t>34.</t>
  </si>
  <si>
    <t>RE</t>
  </si>
  <si>
    <t>Grupa 18</t>
  </si>
  <si>
    <t>Grupa 17</t>
  </si>
  <si>
    <t>Grupa 16</t>
  </si>
  <si>
    <t>Grupa 15</t>
  </si>
  <si>
    <t>Grupa 14</t>
  </si>
  <si>
    <t>Grupa 13</t>
  </si>
  <si>
    <t>Grupa 12</t>
  </si>
  <si>
    <t>Grupa 11</t>
  </si>
  <si>
    <t>Grupa 10</t>
  </si>
  <si>
    <t>Grupa 9</t>
  </si>
  <si>
    <t>Grupa 8</t>
  </si>
  <si>
    <t>Grupa 7</t>
  </si>
  <si>
    <t>Grupa 6</t>
  </si>
  <si>
    <t>Grupa 5</t>
  </si>
  <si>
    <t>Grupa 4</t>
  </si>
  <si>
    <t>Grupa 3</t>
  </si>
  <si>
    <t>Grupa 2</t>
  </si>
  <si>
    <t>Grupa 1</t>
  </si>
  <si>
    <t>reasekuracja czynna</t>
  </si>
  <si>
    <t>pozostałe (gr. XVIII)</t>
  </si>
  <si>
    <t>finansowe (gr. XIV do XVII)</t>
  </si>
  <si>
    <t>OC ogólne (gr. XIII)</t>
  </si>
  <si>
    <t>M.A.T. (gr. IV do VII, XI, XII)</t>
  </si>
  <si>
    <t>OC komunikacyjne (gr. X)</t>
  </si>
  <si>
    <t>auto casco (gr. III)</t>
  </si>
  <si>
    <t>rzeczowe (gr. VIII+IX)</t>
  </si>
  <si>
    <t>pozostałe osobowe (gr. I+II)</t>
  </si>
  <si>
    <t>M.A.T.</t>
  </si>
  <si>
    <t>INTER – ŻYCIE SA</t>
  </si>
  <si>
    <t>AVIVA – OGÓLNE SA</t>
  </si>
  <si>
    <t>No.</t>
  </si>
  <si>
    <t>Branch</t>
  </si>
  <si>
    <t>Dynamics</t>
  </si>
  <si>
    <t>Life</t>
  </si>
  <si>
    <t>Non-life</t>
  </si>
  <si>
    <t>Name of the insurer</t>
  </si>
  <si>
    <t>Gross written premium in PLN thousand in Life</t>
  </si>
  <si>
    <t>Gross written premium in PLN thousand</t>
  </si>
  <si>
    <t>Gross written premium in PLN thousand in Non-life</t>
  </si>
  <si>
    <t>Gross written premium</t>
  </si>
  <si>
    <t>Share in total gross written premium</t>
  </si>
  <si>
    <t>Details</t>
  </si>
  <si>
    <t>Gross written premium in PLN thousand according to risk classes in Life</t>
  </si>
  <si>
    <t>Gross written premium in PLN thousand according to risk classes in Non-life</t>
  </si>
  <si>
    <t>Class I Life insurance</t>
  </si>
  <si>
    <t>Class II Marriage assurance, birth assurance</t>
  </si>
  <si>
    <t>Class III Life insurance, if linked to investment fund</t>
  </si>
  <si>
    <t>Class IV Annuity insurance</t>
  </si>
  <si>
    <t>Class V Accident and sickness insurance, if supplemental to the insurance referred to in Classes I-IV</t>
  </si>
  <si>
    <t>Inward reinsurance</t>
  </si>
  <si>
    <t>Class I Accident insurance, including industrial injury and occupational disease</t>
  </si>
  <si>
    <t>Class II Sickness insurance</t>
  </si>
  <si>
    <t>Class III Land vehicles (other than railway rolling stock) insurance, covering all damage to or loss of vehicles</t>
  </si>
  <si>
    <t>Class IV Railway rolling stock insurance, covering all damage to or loss of railway rolling stock</t>
  </si>
  <si>
    <t>Class V Aircraft insurance, covering all damage to or loss of aircraft</t>
  </si>
  <si>
    <t>Class VI Ships insurance, covering all damage to or loss of sea and inland vessels</t>
  </si>
  <si>
    <t>Class VII Goods in transit insurance, covering all damage to or loss of goods in transit, irrespective of the form of transport</t>
  </si>
  <si>
    <t>Class VIII Insurance against damage by natural forces, covering all damage to or loss of property, other than property included in Classes III-VII</t>
  </si>
  <si>
    <t>Class IX Insurance against other damage to property, other than property included in Classes III-VIII</t>
  </si>
  <si>
    <t>Class X Motor vehicle liability insurance, covering all liability arising out of possession and use of motor vehicles operating on the land</t>
  </si>
  <si>
    <t>Class XI Aircraft liability insurance, covering all liability arising out of possession and use of aircraft</t>
  </si>
  <si>
    <t>Class XII Liability for ships insurance, covering all liability arising out of possession and use of sea and inland ships</t>
  </si>
  <si>
    <t>Class XIII General third-party liability insurance not included in Classes X-XII</t>
  </si>
  <si>
    <t>Class XIV Credit insurance</t>
  </si>
  <si>
    <t>Class XV Suretyship</t>
  </si>
  <si>
    <t>Class XVI Miscellaneous financial loss insurance</t>
  </si>
  <si>
    <t>Class XVII Legal expenses insurance</t>
  </si>
  <si>
    <t>Class XVIII Insurance of assistance for persons who get into difficulties while travelling, while away from their home or their habitual residence</t>
  </si>
  <si>
    <t>Class XIX Inward reinsurance</t>
  </si>
  <si>
    <t>Premium earned – net of reinsurance in PLN thousand</t>
  </si>
  <si>
    <t>Premium earned – net of reinsurance in PLN thousand in Life</t>
  </si>
  <si>
    <t>Premium earned – net of reinsurance in PLN thousand in Non-life</t>
  </si>
  <si>
    <t>Premium</t>
  </si>
  <si>
    <t>Gross claims and benefits paid in PLN thousand in Life</t>
  </si>
  <si>
    <t>Gross claims and benefits paid in PLN thousand in Non-life</t>
  </si>
  <si>
    <t>Gross claims and benefits paid in PLN thousand</t>
  </si>
  <si>
    <t>Gross claims and benefits paid</t>
  </si>
  <si>
    <t>Gross claims and benefits paid in PLN thousand according to risk classes in Life</t>
  </si>
  <si>
    <t>Share in total 
gross claims and benefits paid</t>
  </si>
  <si>
    <t>Gross claims and benefits paid in PLN thousand according to risk classes in Non-life</t>
  </si>
  <si>
    <t xml:space="preserve">Claims and benefits paid 
– net of reinsurance </t>
  </si>
  <si>
    <t>Claims and benefits paid – net of reinsurance in PLN thousand in Non-life</t>
  </si>
  <si>
    <t>Claims and benefits paid – net of reinsurance in PLN thousand</t>
  </si>
  <si>
    <t>Claims and benefits paid – net of reinsurance in PLN thousand in Life</t>
  </si>
  <si>
    <t>Technical insurance result in PLN thousand in Life</t>
  </si>
  <si>
    <t>Technical insurance result in PLN thousand in Non-life</t>
  </si>
  <si>
    <t>Technical insurance result in PLN thousand</t>
  </si>
  <si>
    <t>Technical insurance result</t>
  </si>
  <si>
    <t>Costs of insurance activity</t>
  </si>
  <si>
    <t>Acquisition costs</t>
  </si>
  <si>
    <t>Administration costs</t>
  </si>
  <si>
    <t>Commission received</t>
  </si>
  <si>
    <t xml:space="preserve">Costs of insurance activity in PLN thousand in Life </t>
  </si>
  <si>
    <t>Costs of insurance activity in PLN thousand in Non-life</t>
  </si>
  <si>
    <t>Costs of insurance activity in PLN thousand</t>
  </si>
  <si>
    <t>Share in the gross written premium</t>
  </si>
  <si>
    <t>Acquisition costs and administration costs and their share in the gross written premium in PLN thousand in Life</t>
  </si>
  <si>
    <t>Acquisition costs and administration costs and their share in the gross written premium in PLN thousand in Non-life</t>
  </si>
  <si>
    <t>Acquisition costs and administration costs and their share in the gross written premium in PLN thousand</t>
  </si>
  <si>
    <t>Gross technical provisions in PLN thousand in Life</t>
  </si>
  <si>
    <t>Gross technical provisions in PLN thousand in Non-life</t>
  </si>
  <si>
    <t>Gross technical provisions in PLN thousand</t>
  </si>
  <si>
    <t>Gross technical provisions</t>
  </si>
  <si>
    <t>Investments</t>
  </si>
  <si>
    <t>Income on investments</t>
  </si>
  <si>
    <t>Return on investments</t>
  </si>
  <si>
    <t>Investments in PLN thousand in Life</t>
  </si>
  <si>
    <t>Investments in PLN thousand in Non-life</t>
  </si>
  <si>
    <t>Investments in PLN thousand</t>
  </si>
  <si>
    <t>Gross financial result</t>
  </si>
  <si>
    <t>Net financial result</t>
  </si>
  <si>
    <t>Gross and net financial result in PLN thousand in Life</t>
  </si>
  <si>
    <t>Gross and net financial result in PLN thousand</t>
  </si>
  <si>
    <t>Gross and net financial result in PLN thousand in Non-life</t>
  </si>
  <si>
    <t>Share of reinsurance in the gross written premium</t>
  </si>
  <si>
    <t>Outward reinsurance ‒ share of reinsurance in the gross written premium in PLN thousand in Life</t>
  </si>
  <si>
    <t>Outward reinsurance ‒ share of reinsurance in the gross written premium in PLN thousand in Non-life</t>
  </si>
  <si>
    <t>Outward reinsurance ‒ share of reinsurance in the gross written premium in PLN thousand</t>
  </si>
  <si>
    <t>Outward reinsurance ‒ share of reinsurers in gross claims and benefits paid in PLN thousand in Life</t>
  </si>
  <si>
    <t>Outward reinsurance ‒ share of reinsurers in gross claims and benefits paid in PLN thousand in Non-life</t>
  </si>
  <si>
    <t>Outward reinsurance ‒ share of reinsurers in gross claims and benefits paid in PLN thousand</t>
  </si>
  <si>
    <t>Share of reinsurers in gross claims and benefits paid</t>
  </si>
  <si>
    <t>Change in pp</t>
  </si>
  <si>
    <t>Inward reinsurance ‒ gross written premium in PLN thousand</t>
  </si>
  <si>
    <t>Inward reinsurance ‒ claims and benefits paid in PLN thousand</t>
  </si>
  <si>
    <t xml:space="preserve">Inward reinsurance gross written premium </t>
  </si>
  <si>
    <t>Share of inward reinsurance in total gross written premium</t>
  </si>
  <si>
    <t>Inward reinsurance gross claims and benefits paid</t>
  </si>
  <si>
    <t>Share of inward reinsurance in total gross claims and benefits paid</t>
  </si>
  <si>
    <t>Retention ratio</t>
  </si>
  <si>
    <t>Retention ratio in Life</t>
  </si>
  <si>
    <t>Retention ratio in Non-life</t>
  </si>
  <si>
    <t>Claims retention ratio</t>
  </si>
  <si>
    <t>Claims retention ratio in Non-life</t>
  </si>
  <si>
    <t>Claims retention ratio in Life</t>
  </si>
  <si>
    <t>Gross claims ratio</t>
  </si>
  <si>
    <t>Gross claims ratio in Life</t>
  </si>
  <si>
    <t>Gross claims ratio in Non-life</t>
  </si>
  <si>
    <t>Net claims ratio</t>
  </si>
  <si>
    <t>Net claims ratio in Life</t>
  </si>
  <si>
    <t>Net claims ratio in Non-life</t>
  </si>
  <si>
    <t>Provisions level</t>
  </si>
  <si>
    <t>Gross technical provisions to gross written premium in Life</t>
  </si>
  <si>
    <t>Gross technical provisions to gross written premium in Non-life</t>
  </si>
  <si>
    <t>Gross technical provisions to gross written premium</t>
  </si>
  <si>
    <t>Return on equity</t>
  </si>
  <si>
    <t>Return on equity in Life</t>
  </si>
  <si>
    <t>Return on equity in Non-life</t>
  </si>
  <si>
    <t>Return on assets</t>
  </si>
  <si>
    <t>Return on assets in Life</t>
  </si>
  <si>
    <t>Return on assets in Non-life</t>
  </si>
  <si>
    <t>Combined ratio</t>
  </si>
  <si>
    <t>Combined ratio in Life</t>
  </si>
  <si>
    <t>Combined ratio in Non-life</t>
  </si>
  <si>
    <t>Type of insurance</t>
  </si>
  <si>
    <t>Life insurance</t>
  </si>
  <si>
    <r>
      <t xml:space="preserve">Life insurance </t>
    </r>
    <r>
      <rPr>
        <sz val="10"/>
        <color rgb="FF333333"/>
        <rFont val="Arial"/>
        <family val="2"/>
        <charset val="238"/>
      </rPr>
      <t>associated with insurance capital fund</t>
    </r>
  </si>
  <si>
    <t>Accident insurance</t>
  </si>
  <si>
    <t>Other insurance</t>
  </si>
  <si>
    <t>Motor vehicle insurance</t>
  </si>
  <si>
    <t>Property insurance</t>
  </si>
  <si>
    <t>Personal insurance</t>
  </si>
  <si>
    <t>Financial insurance</t>
  </si>
  <si>
    <t>Third-party liability insurance</t>
  </si>
  <si>
    <t>Other</t>
  </si>
  <si>
    <t>Insurer</t>
  </si>
  <si>
    <t>OTHER</t>
  </si>
  <si>
    <t>Insurance market structure according to Life gross written premium</t>
  </si>
  <si>
    <t>Insurance market structure according to gross written premium</t>
  </si>
  <si>
    <t>Insurance market structure according to Non-life gross written premium</t>
  </si>
  <si>
    <t>Year</t>
  </si>
  <si>
    <t>Number of insurance companies</t>
  </si>
  <si>
    <t>Share capitals (in PLN mln)</t>
  </si>
  <si>
    <t>Share of foreign capital in the total of share capitals (in %)</t>
  </si>
  <si>
    <t>Gross written premium  (in PLN mln)</t>
  </si>
  <si>
    <t>Gross claims and benefits paid  (in PLN mln)</t>
  </si>
  <si>
    <t>Gross written premium per capita (in PLN*)</t>
  </si>
  <si>
    <t>Investments (in PLN mln)</t>
  </si>
  <si>
    <r>
      <rPr>
        <b/>
        <sz val="10"/>
        <rFont val="Arial"/>
        <family val="2"/>
        <charset val="238"/>
      </rPr>
      <t>Life</t>
    </r>
    <r>
      <rPr>
        <sz val="10"/>
        <rFont val="Arial"/>
      </rPr>
      <t>, including:</t>
    </r>
  </si>
  <si>
    <t>investments (type B)</t>
  </si>
  <si>
    <t>investments for the account and at the risk of life insurance policyholders (type C)</t>
  </si>
  <si>
    <t>Basic indicators describing development of the Polish insurance market in 2011-2020</t>
  </si>
  <si>
    <t>*) amounts in PLN were expressed in real values from 2019 taking into account the inflation rates published by the Central Statistical Office (GUS)</t>
  </si>
  <si>
    <t>inflation rate in 2019 = 3,4%</t>
  </si>
  <si>
    <t>Population in Poland in 2011–2020, Central Statistical Office data</t>
  </si>
  <si>
    <t>Population in thousand</t>
  </si>
  <si>
    <t>Structure of gross written premium according to classes in Life (in %)</t>
  </si>
  <si>
    <t>Class I</t>
  </si>
  <si>
    <t>Class II</t>
  </si>
  <si>
    <t>Class IV</t>
  </si>
  <si>
    <t>Class V</t>
  </si>
  <si>
    <t>Structure of gross written premium according to types of insurance activity in Non-life (in %)</t>
  </si>
  <si>
    <t>Other personal (classes I-II)</t>
  </si>
  <si>
    <t>Property (classes VIII-IX)</t>
  </si>
  <si>
    <t>Vehicle own damage (class III)</t>
  </si>
  <si>
    <t>Vehicle third-party liability (class X)</t>
  </si>
  <si>
    <t>M.A.T. (classes IV-VII, XI, XII)</t>
  </si>
  <si>
    <t>General third-party liability (class XIII)</t>
  </si>
  <si>
    <t>Financial (classes XIV-XVII)</t>
  </si>
  <si>
    <t>Other (class XVIII)</t>
  </si>
  <si>
    <t>Changes in the insurance structure in Poland in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</si>
</sst>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%"/>
    <numFmt numFmtId="165" formatCode="#,##0.0000"/>
    <numFmt numFmtId="166" formatCode="#,##0.000"/>
    <numFmt numFmtId="167" formatCode="#,##0.0"/>
    <numFmt numFmtId="168" formatCode="_-* #,##0.00\ _z_ł_-;\-* #,##0.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0.0"/>
    <numFmt numFmtId="172" formatCode="0.000%"/>
    <numFmt numFmtId="173" formatCode="0.000"/>
    <numFmt numFmtId="174" formatCode="_-* #,##0.000\ _z_ł_-;\-* #,##0.000\ _z_ł_-;_-* &quot;-&quot;??\ _z_ł_-;_-@_-"/>
    <numFmt numFmtId="175" formatCode="_-* #,##0\ _z_ł_-;\-* #,##0\ _z_ł_-;_-* &quot;-&quot;??\ _z_ł_-;_-@_-"/>
  </numFmts>
  <fonts count="40" x14ac:knownFonts="1">
    <font>
      <sz val="10"/>
      <name val="Arial"/>
    </font>
    <font>
      <sz val="11"/>
      <color rgb="FF0061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4"/>
      <name val="Arial"/>
      <family val="2"/>
      <charset val="238"/>
    </font>
    <font>
      <i/>
      <sz val="11"/>
      <color theme="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</font>
    <font>
      <sz val="11"/>
      <name val="Calibri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rgb="FF33333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7" fillId="5" borderId="18" applyNumberFormat="0" applyAlignment="0" applyProtection="0"/>
  </cellStyleXfs>
  <cellXfs count="572">
    <xf numFmtId="0" fontId="0" fillId="0" borderId="0" xfId="0"/>
    <xf numFmtId="0" fontId="3" fillId="0" borderId="0" xfId="4" applyFont="1" applyAlignment="1">
      <alignment vertical="center"/>
    </xf>
    <xf numFmtId="164" fontId="3" fillId="0" borderId="0" xfId="4" applyNumberFormat="1" applyFont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5" fillId="0" borderId="0" xfId="4" applyFont="1" applyAlignment="1">
      <alignment horizontal="centerContinuous"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horizontal="centerContinuous" vertical="center"/>
    </xf>
    <xf numFmtId="164" fontId="7" fillId="0" borderId="0" xfId="4" applyNumberFormat="1" applyFont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Continuous" vertical="center"/>
    </xf>
    <xf numFmtId="0" fontId="3" fillId="0" borderId="3" xfId="4" applyFont="1" applyBorder="1" applyAlignment="1">
      <alignment horizontal="centerContinuous" vertical="center"/>
    </xf>
    <xf numFmtId="164" fontId="3" fillId="0" borderId="1" xfId="4" applyNumberFormat="1" applyFont="1" applyBorder="1" applyAlignment="1">
      <alignment horizontal="center" vertical="center"/>
    </xf>
    <xf numFmtId="0" fontId="3" fillId="0" borderId="0" xfId="4" applyFont="1" applyAlignment="1">
      <alignment horizontal="centerContinuous" vertical="center"/>
    </xf>
    <xf numFmtId="0" fontId="3" fillId="0" borderId="4" xfId="4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4" applyFont="1" applyBorder="1" applyAlignment="1">
      <alignment horizontal="left" vertical="center"/>
    </xf>
    <xf numFmtId="3" fontId="3" fillId="0" borderId="1" xfId="4" applyNumberFormat="1" applyFont="1" applyBorder="1" applyAlignment="1">
      <alignment vertical="center"/>
    </xf>
    <xf numFmtId="164" fontId="3" fillId="0" borderId="1" xfId="4" applyNumberFormat="1" applyFont="1" applyBorder="1" applyAlignment="1">
      <alignment horizontal="right" vertical="center"/>
    </xf>
    <xf numFmtId="164" fontId="8" fillId="0" borderId="0" xfId="2" applyNumberFormat="1" applyFont="1" applyAlignment="1">
      <alignment horizontal="centerContinuous" vertical="center"/>
    </xf>
    <xf numFmtId="3" fontId="8" fillId="0" borderId="0" xfId="4" applyNumberFormat="1" applyFont="1" applyAlignment="1">
      <alignment vertical="center"/>
    </xf>
    <xf numFmtId="0" fontId="3" fillId="0" borderId="6" xfId="4" applyFont="1" applyBorder="1" applyAlignment="1">
      <alignment horizontal="center" vertical="center"/>
    </xf>
    <xf numFmtId="0" fontId="3" fillId="0" borderId="6" xfId="4" applyFont="1" applyBorder="1" applyAlignment="1">
      <alignment horizontal="left" vertical="center"/>
    </xf>
    <xf numFmtId="3" fontId="3" fillId="0" borderId="6" xfId="4" applyNumberFormat="1" applyFont="1" applyBorder="1" applyAlignment="1">
      <alignment vertical="center"/>
    </xf>
    <xf numFmtId="164" fontId="3" fillId="0" borderId="7" xfId="4" applyNumberFormat="1" applyFont="1" applyBorder="1" applyAlignment="1">
      <alignment horizontal="right" vertical="center"/>
    </xf>
    <xf numFmtId="0" fontId="7" fillId="0" borderId="5" xfId="4" applyFont="1" applyBorder="1" applyAlignment="1">
      <alignment horizontal="center" vertical="center"/>
    </xf>
    <xf numFmtId="0" fontId="7" fillId="0" borderId="5" xfId="4" applyFont="1" applyBorder="1" applyAlignment="1">
      <alignment vertical="center"/>
    </xf>
    <xf numFmtId="3" fontId="7" fillId="0" borderId="5" xfId="4" applyNumberFormat="1" applyFont="1" applyBorder="1" applyAlignment="1">
      <alignment vertical="center"/>
    </xf>
    <xf numFmtId="164" fontId="7" fillId="0" borderId="5" xfId="4" applyNumberFormat="1" applyFont="1" applyBorder="1" applyAlignment="1">
      <alignment horizontal="right" vertical="center"/>
    </xf>
    <xf numFmtId="3" fontId="3" fillId="0" borderId="0" xfId="4" applyNumberFormat="1" applyFont="1" applyAlignment="1">
      <alignment vertical="center"/>
    </xf>
    <xf numFmtId="0" fontId="3" fillId="0" borderId="0" xfId="4" applyFont="1" applyAlignment="1">
      <alignment horizontal="center" vertical="center"/>
    </xf>
    <xf numFmtId="3" fontId="3" fillId="0" borderId="0" xfId="4" applyNumberFormat="1" applyFont="1" applyAlignment="1">
      <alignment horizontal="right" vertical="center"/>
    </xf>
    <xf numFmtId="0" fontId="3" fillId="0" borderId="8" xfId="4" applyFont="1" applyBorder="1" applyAlignment="1">
      <alignment horizontal="centerContinuous" vertical="center"/>
    </xf>
    <xf numFmtId="0" fontId="3" fillId="0" borderId="9" xfId="4" applyFont="1" applyBorder="1" applyAlignment="1">
      <alignment horizontal="center" vertical="center"/>
    </xf>
    <xf numFmtId="0" fontId="3" fillId="0" borderId="5" xfId="4" quotePrefix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" fontId="8" fillId="0" borderId="0" xfId="2" applyNumberFormat="1" applyFont="1" applyAlignment="1">
      <alignment horizontal="centerContinuous" vertical="center"/>
    </xf>
    <xf numFmtId="3" fontId="3" fillId="0" borderId="0" xfId="0" applyNumberFormat="1" applyFont="1" applyAlignment="1">
      <alignment vertical="center"/>
    </xf>
    <xf numFmtId="0" fontId="7" fillId="0" borderId="11" xfId="4" applyFont="1" applyBorder="1" applyAlignment="1">
      <alignment vertical="center"/>
    </xf>
    <xf numFmtId="165" fontId="8" fillId="0" borderId="0" xfId="4" applyNumberFormat="1" applyFont="1" applyAlignment="1">
      <alignment vertical="center"/>
    </xf>
    <xf numFmtId="4" fontId="8" fillId="0" borderId="0" xfId="4" applyNumberFormat="1" applyFont="1" applyAlignment="1">
      <alignment vertical="center"/>
    </xf>
    <xf numFmtId="165" fontId="8" fillId="0" borderId="0" xfId="4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4" applyNumberFormat="1" applyFont="1" applyAlignment="1">
      <alignment vertical="center"/>
    </xf>
    <xf numFmtId="3" fontId="7" fillId="0" borderId="5" xfId="4" applyNumberFormat="1" applyFont="1" applyBorder="1" applyAlignment="1">
      <alignment horizontal="right" vertical="center"/>
    </xf>
    <xf numFmtId="0" fontId="3" fillId="0" borderId="1" xfId="4" quotePrefix="1" applyFont="1" applyBorder="1" applyAlignment="1">
      <alignment horizontal="center" vertical="center"/>
    </xf>
    <xf numFmtId="0" fontId="3" fillId="0" borderId="2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64" fontId="3" fillId="0" borderId="6" xfId="4" applyNumberFormat="1" applyFont="1" applyBorder="1" applyAlignment="1">
      <alignment horizontal="right" vertical="center"/>
    </xf>
    <xf numFmtId="164" fontId="7" fillId="0" borderId="6" xfId="4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6" xfId="4" applyNumberFormat="1" applyFont="1" applyBorder="1" applyAlignment="1">
      <alignment vertical="center"/>
    </xf>
    <xf numFmtId="0" fontId="3" fillId="0" borderId="0" xfId="4" applyFont="1" applyAlignment="1">
      <alignment horizontal="left" vertical="center"/>
    </xf>
    <xf numFmtId="3" fontId="3" fillId="0" borderId="4" xfId="4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64" fontId="7" fillId="0" borderId="1" xfId="4" applyNumberFormat="1" applyFont="1" applyBorder="1" applyAlignment="1">
      <alignment vertical="center"/>
    </xf>
    <xf numFmtId="0" fontId="7" fillId="0" borderId="6" xfId="4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3" fontId="7" fillId="0" borderId="6" xfId="4" applyNumberFormat="1" applyFont="1" applyBorder="1" applyAlignment="1">
      <alignment vertical="center"/>
    </xf>
    <xf numFmtId="164" fontId="7" fillId="0" borderId="6" xfId="4" applyNumberFormat="1" applyFont="1" applyBorder="1" applyAlignment="1">
      <alignment horizontal="right" vertical="center"/>
    </xf>
    <xf numFmtId="0" fontId="3" fillId="0" borderId="14" xfId="4" applyFont="1" applyBorder="1" applyAlignment="1">
      <alignment vertical="center"/>
    </xf>
    <xf numFmtId="3" fontId="3" fillId="0" borderId="12" xfId="4" applyNumberFormat="1" applyFont="1" applyBorder="1" applyAlignment="1">
      <alignment vertical="center"/>
    </xf>
    <xf numFmtId="164" fontId="3" fillId="0" borderId="4" xfId="4" applyNumberFormat="1" applyFont="1" applyBorder="1" applyAlignment="1">
      <alignment horizontal="right" vertical="center"/>
    </xf>
    <xf numFmtId="10" fontId="3" fillId="0" borderId="4" xfId="4" applyNumberFormat="1" applyFont="1" applyBorder="1" applyAlignment="1">
      <alignment vertical="center"/>
    </xf>
    <xf numFmtId="164" fontId="6" fillId="0" borderId="0" xfId="4" applyNumberFormat="1" applyFont="1" applyAlignment="1">
      <alignment horizontal="centerContinuous" vertical="center"/>
    </xf>
    <xf numFmtId="3" fontId="9" fillId="0" borderId="0" xfId="4" applyNumberFormat="1" applyFont="1" applyAlignment="1">
      <alignment vertical="center"/>
    </xf>
    <xf numFmtId="0" fontId="3" fillId="0" borderId="3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4" fontId="3" fillId="0" borderId="1" xfId="4" applyNumberFormat="1" applyFont="1" applyBorder="1" applyAlignment="1">
      <alignment vertical="center"/>
    </xf>
    <xf numFmtId="164" fontId="8" fillId="0" borderId="0" xfId="2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2" xfId="4" applyFont="1" applyBorder="1" applyAlignment="1">
      <alignment horizontal="center" vertical="center"/>
    </xf>
    <xf numFmtId="3" fontId="3" fillId="0" borderId="2" xfId="4" applyNumberFormat="1" applyFont="1" applyBorder="1" applyAlignment="1">
      <alignment vertical="center"/>
    </xf>
    <xf numFmtId="0" fontId="7" fillId="0" borderId="13" xfId="4" applyFont="1" applyBorder="1" applyAlignment="1">
      <alignment vertical="center"/>
    </xf>
    <xf numFmtId="3" fontId="7" fillId="0" borderId="13" xfId="4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4" fontId="3" fillId="0" borderId="4" xfId="4" applyNumberFormat="1" applyFont="1" applyBorder="1" applyAlignment="1">
      <alignment vertical="center"/>
    </xf>
    <xf numFmtId="4" fontId="8" fillId="0" borderId="0" xfId="4" applyNumberFormat="1" applyFont="1" applyAlignment="1">
      <alignment horizontal="right" vertical="center"/>
    </xf>
    <xf numFmtId="0" fontId="7" fillId="0" borderId="0" xfId="4" applyFont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3" fillId="0" borderId="5" xfId="4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7" fillId="0" borderId="0" xfId="4" applyFont="1" applyAlignment="1">
      <alignment horizontal="center" vertical="center"/>
    </xf>
    <xf numFmtId="3" fontId="8" fillId="0" borderId="0" xfId="4" applyNumberFormat="1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5" xfId="4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8" fillId="0" borderId="0" xfId="2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7" fillId="0" borderId="5" xfId="4" quotePrefix="1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6" xfId="0" quotePrefix="1" applyFont="1" applyBorder="1" applyAlignment="1">
      <alignment horizontal="center" vertical="center"/>
    </xf>
    <xf numFmtId="3" fontId="3" fillId="0" borderId="7" xfId="4" applyNumberFormat="1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12" xfId="4" applyNumberFormat="1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0" fontId="7" fillId="0" borderId="6" xfId="4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5" xfId="4" applyFont="1" applyBorder="1" applyAlignment="1">
      <alignment vertical="center"/>
    </xf>
    <xf numFmtId="169" fontId="8" fillId="0" borderId="0" xfId="1" applyNumberFormat="1" applyFont="1" applyAlignment="1">
      <alignment vertical="center"/>
    </xf>
    <xf numFmtId="3" fontId="7" fillId="0" borderId="0" xfId="4" applyNumberFormat="1" applyFont="1" applyAlignment="1">
      <alignment vertical="center"/>
    </xf>
    <xf numFmtId="0" fontId="12" fillId="0" borderId="0" xfId="5" applyFont="1" applyAlignment="1">
      <alignment horizontal="centerContinuous"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Continuous" vertical="center"/>
    </xf>
    <xf numFmtId="0" fontId="13" fillId="0" borderId="16" xfId="5" applyFont="1" applyBorder="1" applyAlignment="1">
      <alignment horizontal="centerContinuous" vertical="center"/>
    </xf>
    <xf numFmtId="0" fontId="13" fillId="0" borderId="3" xfId="5" applyFont="1" applyBorder="1" applyAlignment="1">
      <alignment horizontal="center" vertical="center"/>
    </xf>
    <xf numFmtId="0" fontId="13" fillId="0" borderId="0" xfId="5" applyFont="1" applyAlignment="1">
      <alignment horizontal="centerContinuous" vertical="center"/>
    </xf>
    <xf numFmtId="0" fontId="13" fillId="0" borderId="0" xfId="5" applyFont="1" applyAlignment="1">
      <alignment vertical="center"/>
    </xf>
    <xf numFmtId="0" fontId="13" fillId="0" borderId="4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3" fillId="0" borderId="8" xfId="5" applyFont="1" applyBorder="1" applyAlignment="1">
      <alignment horizontal="left" vertical="center"/>
    </xf>
    <xf numFmtId="3" fontId="2" fillId="0" borderId="1" xfId="4" applyNumberFormat="1" applyBorder="1" applyAlignment="1">
      <alignment vertical="center"/>
    </xf>
    <xf numFmtId="164" fontId="8" fillId="0" borderId="0" xfId="6" applyNumberFormat="1" applyFont="1" applyAlignment="1">
      <alignment horizontal="centerContinuous" vertical="center"/>
    </xf>
    <xf numFmtId="3" fontId="3" fillId="0" borderId="0" xfId="5" applyNumberFormat="1" applyAlignment="1">
      <alignment vertical="center"/>
    </xf>
    <xf numFmtId="0" fontId="3" fillId="0" borderId="0" xfId="5" applyAlignment="1">
      <alignment vertical="center"/>
    </xf>
    <xf numFmtId="0" fontId="13" fillId="0" borderId="6" xfId="5" applyFont="1" applyBorder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12" fillId="0" borderId="5" xfId="5" applyFont="1" applyBorder="1" applyAlignment="1">
      <alignment horizontal="center" vertical="center"/>
    </xf>
    <xf numFmtId="0" fontId="12" fillId="0" borderId="11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3" fillId="0" borderId="0" xfId="5" applyAlignment="1">
      <alignment horizontal="center" vertical="center"/>
    </xf>
    <xf numFmtId="0" fontId="11" fillId="0" borderId="0" xfId="5" applyFont="1" applyAlignment="1">
      <alignment horizontal="centerContinuous" vertical="center"/>
    </xf>
    <xf numFmtId="0" fontId="11" fillId="0" borderId="0" xfId="5" applyFont="1" applyAlignment="1">
      <alignment vertical="center"/>
    </xf>
    <xf numFmtId="0" fontId="3" fillId="0" borderId="3" xfId="5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3" fontId="13" fillId="0" borderId="6" xfId="4" applyNumberFormat="1" applyFont="1" applyBorder="1" applyAlignment="1">
      <alignment vertical="center"/>
    </xf>
    <xf numFmtId="3" fontId="12" fillId="0" borderId="5" xfId="4" applyNumberFormat="1" applyFont="1" applyBorder="1" applyAlignment="1">
      <alignment vertical="center"/>
    </xf>
    <xf numFmtId="3" fontId="8" fillId="0" borderId="0" xfId="5" applyNumberFormat="1" applyFont="1" applyAlignment="1">
      <alignment vertical="center"/>
    </xf>
    <xf numFmtId="0" fontId="16" fillId="0" borderId="0" xfId="5" applyFont="1" applyAlignment="1">
      <alignment vertical="center"/>
    </xf>
    <xf numFmtId="3" fontId="3" fillId="0" borderId="6" xfId="5" applyNumberFormat="1" applyBorder="1" applyAlignment="1">
      <alignment vertical="center"/>
    </xf>
    <xf numFmtId="4" fontId="8" fillId="0" borderId="0" xfId="5" applyNumberFormat="1" applyFont="1" applyAlignment="1">
      <alignment vertical="center"/>
    </xf>
    <xf numFmtId="0" fontId="13" fillId="0" borderId="0" xfId="4" applyFont="1" applyAlignment="1">
      <alignment horizontal="centerContinuous" vertical="center"/>
    </xf>
    <xf numFmtId="3" fontId="7" fillId="3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49" fontId="3" fillId="0" borderId="5" xfId="4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3" fillId="3" borderId="0" xfId="4" applyNumberFormat="1" applyFont="1" applyFill="1" applyAlignment="1">
      <alignment vertical="center"/>
    </xf>
    <xf numFmtId="3" fontId="3" fillId="3" borderId="0" xfId="2" applyNumberFormat="1" applyFont="1" applyFill="1" applyAlignment="1">
      <alignment horizontal="centerContinuous" vertic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3" fillId="3" borderId="0" xfId="2" applyNumberFormat="1" applyFont="1" applyFill="1" applyAlignment="1">
      <alignment horizontal="right"/>
    </xf>
    <xf numFmtId="0" fontId="5" fillId="0" borderId="0" xfId="0" applyFont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3" fontId="3" fillId="3" borderId="5" xfId="4" quotePrefix="1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right" vertical="center"/>
    </xf>
    <xf numFmtId="3" fontId="7" fillId="3" borderId="0" xfId="4" applyNumberFormat="1" applyFont="1" applyFill="1" applyAlignment="1">
      <alignment vertical="center"/>
    </xf>
    <xf numFmtId="4" fontId="7" fillId="0" borderId="0" xfId="4" applyNumberFormat="1" applyFont="1" applyAlignment="1">
      <alignment vertical="center"/>
    </xf>
    <xf numFmtId="3" fontId="17" fillId="2" borderId="0" xfId="3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" fontId="17" fillId="2" borderId="5" xfId="3" quotePrefix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164" fontId="20" fillId="0" borderId="0" xfId="2" applyNumberFormat="1" applyFont="1" applyAlignment="1">
      <alignment horizontal="centerContinuous" vertical="center"/>
    </xf>
    <xf numFmtId="3" fontId="20" fillId="0" borderId="0" xfId="4" applyNumberFormat="1" applyFont="1" applyAlignment="1">
      <alignment vertical="center"/>
    </xf>
    <xf numFmtId="0" fontId="21" fillId="0" borderId="0" xfId="0" applyFont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3" fillId="0" borderId="1" xfId="4" applyFont="1" applyBorder="1" applyAlignment="1">
      <alignment horizontal="left" vertical="center"/>
    </xf>
    <xf numFmtId="164" fontId="2" fillId="0" borderId="6" xfId="4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3" fillId="0" borderId="6" xfId="4" applyFont="1" applyBorder="1" applyAlignment="1">
      <alignment horizontal="left" vertical="center"/>
    </xf>
    <xf numFmtId="0" fontId="22" fillId="0" borderId="5" xfId="4" applyFont="1" applyBorder="1" applyAlignment="1">
      <alignment vertical="center"/>
    </xf>
    <xf numFmtId="164" fontId="12" fillId="0" borderId="5" xfId="4" applyNumberFormat="1" applyFont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22" fillId="0" borderId="0" xfId="4" applyFont="1" applyAlignment="1">
      <alignment vertical="center"/>
    </xf>
    <xf numFmtId="3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5" xfId="4" quotePrefix="1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2" xfId="4" applyFont="1" applyBorder="1" applyAlignment="1">
      <alignment horizontal="left" vertical="center"/>
    </xf>
    <xf numFmtId="3" fontId="6" fillId="0" borderId="1" xfId="4" applyNumberFormat="1" applyFont="1" applyBorder="1" applyAlignment="1">
      <alignment vertical="center"/>
    </xf>
    <xf numFmtId="164" fontId="6" fillId="0" borderId="7" xfId="4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vertical="center"/>
    </xf>
    <xf numFmtId="164" fontId="9" fillId="0" borderId="0" xfId="2" applyNumberFormat="1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13" xfId="4" applyFont="1" applyBorder="1" applyAlignment="1">
      <alignment horizontal="left" vertical="center"/>
    </xf>
    <xf numFmtId="3" fontId="6" fillId="0" borderId="4" xfId="4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15" xfId="4" applyFont="1" applyBorder="1" applyAlignment="1">
      <alignment vertical="center"/>
    </xf>
    <xf numFmtId="3" fontId="5" fillId="0" borderId="5" xfId="4" applyNumberFormat="1" applyFont="1" applyBorder="1" applyAlignment="1">
      <alignment vertical="center"/>
    </xf>
    <xf numFmtId="164" fontId="5" fillId="0" borderId="5" xfId="4" applyNumberFormat="1" applyFont="1" applyBorder="1" applyAlignment="1">
      <alignment horizontal="right" vertical="center"/>
    </xf>
    <xf numFmtId="164" fontId="5" fillId="0" borderId="5" xfId="2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25" fillId="3" borderId="5" xfId="4" quotePrefix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164" fontId="9" fillId="0" borderId="0" xfId="2" applyNumberFormat="1" applyFont="1" applyAlignment="1">
      <alignment vertical="center"/>
    </xf>
    <xf numFmtId="3" fontId="24" fillId="3" borderId="0" xfId="0" applyNumberFormat="1" applyFont="1" applyFill="1" applyAlignment="1">
      <alignment vertical="center"/>
    </xf>
    <xf numFmtId="164" fontId="6" fillId="0" borderId="1" xfId="4" applyNumberFormat="1" applyFont="1" applyBorder="1" applyAlignment="1">
      <alignment vertical="center"/>
    </xf>
    <xf numFmtId="164" fontId="6" fillId="0" borderId="6" xfId="4" applyNumberFormat="1" applyFont="1" applyBorder="1" applyAlignment="1">
      <alignment vertical="center"/>
    </xf>
    <xf numFmtId="10" fontId="9" fillId="0" borderId="0" xfId="2" applyNumberFormat="1" applyFont="1" applyAlignment="1">
      <alignment vertical="center"/>
    </xf>
    <xf numFmtId="164" fontId="6" fillId="4" borderId="6" xfId="0" applyNumberFormat="1" applyFont="1" applyFill="1" applyBorder="1" applyAlignment="1">
      <alignment horizontal="right" vertical="center"/>
    </xf>
    <xf numFmtId="164" fontId="6" fillId="4" borderId="6" xfId="4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15" xfId="4" applyFont="1" applyBorder="1" applyAlignment="1">
      <alignment horizontal="center" vertical="center"/>
    </xf>
    <xf numFmtId="3" fontId="5" fillId="0" borderId="15" xfId="4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3" fontId="25" fillId="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4" borderId="5" xfId="4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25" fillId="3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25" fillId="0" borderId="5" xfId="4" quotePrefix="1" applyFont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170" fontId="26" fillId="0" borderId="0" xfId="1" applyNumberFormat="1" applyFont="1"/>
    <xf numFmtId="0" fontId="5" fillId="0" borderId="11" xfId="4" applyFont="1" applyBorder="1" applyAlignment="1">
      <alignment vertical="center"/>
    </xf>
    <xf numFmtId="3" fontId="25" fillId="4" borderId="0" xfId="0" applyNumberFormat="1" applyFont="1" applyFill="1" applyAlignment="1">
      <alignment vertical="center"/>
    </xf>
    <xf numFmtId="4" fontId="9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4" quotePrefix="1" applyFont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3" fontId="3" fillId="0" borderId="6" xfId="4" applyNumberFormat="1" applyFont="1" applyBorder="1" applyAlignment="1">
      <alignment horizontal="right" vertical="center"/>
    </xf>
    <xf numFmtId="3" fontId="7" fillId="0" borderId="15" xfId="4" applyNumberFormat="1" applyFont="1" applyBorder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171" fontId="7" fillId="0" borderId="5" xfId="0" applyNumberFormat="1" applyFont="1" applyBorder="1" applyAlignment="1">
      <alignment horizontal="right" vertical="center"/>
    </xf>
    <xf numFmtId="164" fontId="7" fillId="0" borderId="4" xfId="2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171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0" fontId="3" fillId="0" borderId="16" xfId="4" quotePrefix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164" fontId="3" fillId="0" borderId="7" xfId="0" quotePrefix="1" applyNumberFormat="1" applyFont="1" applyBorder="1" applyAlignment="1">
      <alignment horizontal="right" vertical="center"/>
    </xf>
    <xf numFmtId="4" fontId="3" fillId="0" borderId="5" xfId="4" quotePrefix="1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6" fontId="8" fillId="0" borderId="0" xfId="4" applyNumberFormat="1" applyFont="1" applyAlignment="1">
      <alignment vertical="center"/>
    </xf>
    <xf numFmtId="171" fontId="8" fillId="0" borderId="0" xfId="0" applyNumberFormat="1" applyFont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64" fontId="1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164" fontId="0" fillId="0" borderId="1" xfId="0" applyNumberFormat="1" applyBorder="1" applyAlignment="1">
      <alignment vertical="center"/>
    </xf>
    <xf numFmtId="0" fontId="22" fillId="0" borderId="11" xfId="0" applyFon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49" fontId="3" fillId="0" borderId="4" xfId="4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6" xfId="4" applyNumberFormat="1" applyFont="1" applyBorder="1" applyAlignment="1">
      <alignment horizontal="right" vertical="center"/>
    </xf>
    <xf numFmtId="164" fontId="8" fillId="0" borderId="0" xfId="6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2" fillId="0" borderId="5" xfId="4" applyNumberFormat="1" applyFont="1" applyBorder="1" applyAlignment="1">
      <alignment vertical="center"/>
    </xf>
    <xf numFmtId="164" fontId="2" fillId="0" borderId="6" xfId="4" applyNumberFormat="1" applyBorder="1" applyAlignment="1">
      <alignment vertical="center"/>
    </xf>
    <xf numFmtId="164" fontId="2" fillId="0" borderId="1" xfId="4" applyNumberForma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13" xfId="4" applyNumberFormat="1" applyFont="1" applyBorder="1" applyAlignment="1">
      <alignment horizontal="right" vertical="center"/>
    </xf>
    <xf numFmtId="164" fontId="7" fillId="0" borderId="5" xfId="2" applyNumberFormat="1" applyFont="1" applyBorder="1" applyAlignment="1">
      <alignment horizontal="right" vertical="center"/>
    </xf>
    <xf numFmtId="164" fontId="3" fillId="0" borderId="6" xfId="2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171" fontId="2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171" fontId="3" fillId="0" borderId="4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171" fontId="0" fillId="0" borderId="0" xfId="0" applyNumberFormat="1" applyAlignment="1">
      <alignment vertical="center"/>
    </xf>
    <xf numFmtId="17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fill" vertical="center"/>
    </xf>
    <xf numFmtId="171" fontId="3" fillId="0" borderId="14" xfId="5" applyNumberFormat="1" applyBorder="1" applyAlignment="1">
      <alignment vertical="center"/>
    </xf>
    <xf numFmtId="0" fontId="3" fillId="0" borderId="14" xfId="5" applyBorder="1" applyAlignment="1">
      <alignment vertical="center"/>
    </xf>
    <xf numFmtId="0" fontId="0" fillId="0" borderId="7" xfId="0" applyBorder="1" applyAlignment="1">
      <alignment vertical="center"/>
    </xf>
    <xf numFmtId="171" fontId="3" fillId="0" borderId="0" xfId="5" applyNumberFormat="1" applyAlignment="1">
      <alignment vertical="center"/>
    </xf>
    <xf numFmtId="167" fontId="3" fillId="0" borderId="0" xfId="5" applyNumberFormat="1" applyAlignment="1">
      <alignment vertical="center"/>
    </xf>
    <xf numFmtId="0" fontId="22" fillId="0" borderId="13" xfId="0" applyFont="1" applyBorder="1" applyAlignment="1">
      <alignment vertical="center"/>
    </xf>
    <xf numFmtId="167" fontId="0" fillId="0" borderId="0" xfId="0" applyNumberFormat="1" applyAlignment="1">
      <alignment vertical="center"/>
    </xf>
    <xf numFmtId="167" fontId="3" fillId="0" borderId="0" xfId="5" applyNumberFormat="1" applyAlignment="1">
      <alignment horizontal="right" vertical="center"/>
    </xf>
    <xf numFmtId="0" fontId="0" fillId="0" borderId="8" xfId="0" applyBorder="1" applyAlignment="1">
      <alignment vertical="center"/>
    </xf>
    <xf numFmtId="0" fontId="13" fillId="0" borderId="8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4" fontId="3" fillId="0" borderId="0" xfId="0" applyNumberFormat="1" applyFont="1" applyAlignment="1">
      <alignment vertical="center"/>
    </xf>
    <xf numFmtId="14" fontId="31" fillId="0" borderId="0" xfId="4" applyNumberFormat="1" applyFont="1" applyAlignment="1">
      <alignment vertical="center"/>
    </xf>
    <xf numFmtId="164" fontId="3" fillId="0" borderId="6" xfId="2" applyNumberFormat="1" applyFont="1" applyBorder="1" applyAlignment="1">
      <alignment vertical="center"/>
    </xf>
    <xf numFmtId="14" fontId="32" fillId="0" borderId="0" xfId="4" applyNumberFormat="1" applyFont="1" applyAlignment="1">
      <alignment vertical="center"/>
    </xf>
    <xf numFmtId="171" fontId="3" fillId="0" borderId="1" xfId="0" applyNumberFormat="1" applyFont="1" applyBorder="1" applyAlignment="1">
      <alignment horizontal="right" vertical="center"/>
    </xf>
    <xf numFmtId="164" fontId="13" fillId="0" borderId="0" xfId="4" applyNumberFormat="1" applyFont="1" applyAlignment="1">
      <alignment vertical="center"/>
    </xf>
    <xf numFmtId="0" fontId="0" fillId="0" borderId="15" xfId="0" applyBorder="1" applyAlignment="1">
      <alignment vertical="center"/>
    </xf>
    <xf numFmtId="164" fontId="3" fillId="0" borderId="5" xfId="2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4" fillId="0" borderId="0" xfId="2" applyNumberFormat="1" applyFont="1"/>
    <xf numFmtId="4" fontId="3" fillId="0" borderId="6" xfId="0" applyNumberFormat="1" applyFont="1" applyBorder="1" applyAlignment="1">
      <alignment vertical="center"/>
    </xf>
    <xf numFmtId="14" fontId="27" fillId="5" borderId="18" xfId="7" applyNumberFormat="1" applyAlignment="1">
      <alignment vertical="center"/>
    </xf>
    <xf numFmtId="166" fontId="31" fillId="0" borderId="0" xfId="0" applyNumberFormat="1" applyFont="1" applyAlignment="1">
      <alignment vertical="center"/>
    </xf>
    <xf numFmtId="174" fontId="8" fillId="0" borderId="0" xfId="1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164" fontId="31" fillId="0" borderId="0" xfId="2" applyNumberFormat="1" applyFont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174" fontId="31" fillId="0" borderId="0" xfId="1" applyNumberFormat="1" applyFont="1" applyAlignment="1">
      <alignment vertical="center"/>
    </xf>
    <xf numFmtId="0" fontId="3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75" fontId="3" fillId="0" borderId="0" xfId="1" applyNumberFormat="1" applyFont="1"/>
    <xf numFmtId="0" fontId="7" fillId="0" borderId="0" xfId="0" applyFont="1"/>
    <xf numFmtId="3" fontId="3" fillId="0" borderId="0" xfId="0" applyNumberFormat="1" applyFont="1"/>
    <xf numFmtId="3" fontId="8" fillId="0" borderId="19" xfId="4" applyNumberFormat="1" applyFont="1" applyBorder="1"/>
    <xf numFmtId="3" fontId="7" fillId="0" borderId="0" xfId="0" applyNumberFormat="1" applyFont="1"/>
    <xf numFmtId="0" fontId="7" fillId="0" borderId="20" xfId="0" applyFont="1" applyBorder="1"/>
    <xf numFmtId="0" fontId="3" fillId="0" borderId="20" xfId="0" applyFont="1" applyBorder="1"/>
    <xf numFmtId="0" fontId="3" fillId="0" borderId="0" xfId="0" applyFont="1" applyAlignment="1">
      <alignment horizontal="right"/>
    </xf>
    <xf numFmtId="3" fontId="8" fillId="0" borderId="0" xfId="4" applyNumberFormat="1" applyFont="1"/>
    <xf numFmtId="3" fontId="3" fillId="0" borderId="20" xfId="0" applyNumberFormat="1" applyFont="1" applyBorder="1"/>
    <xf numFmtId="0" fontId="3" fillId="0" borderId="19" xfId="0" applyFont="1" applyBorder="1"/>
    <xf numFmtId="164" fontId="3" fillId="0" borderId="20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3" fontId="3" fillId="0" borderId="0" xfId="0" quotePrefix="1" applyNumberFormat="1" applyFont="1"/>
    <xf numFmtId="0" fontId="7" fillId="0" borderId="19" xfId="0" applyFont="1" applyBorder="1" applyAlignment="1">
      <alignment horizontal="center"/>
    </xf>
    <xf numFmtId="0" fontId="35" fillId="0" borderId="20" xfId="0" applyFont="1" applyBorder="1"/>
    <xf numFmtId="0" fontId="37" fillId="0" borderId="0" xfId="0" applyFont="1" applyAlignment="1">
      <alignment horizontal="centerContinuous"/>
    </xf>
    <xf numFmtId="0" fontId="13" fillId="0" borderId="8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1" xfId="2" applyNumberFormat="1" applyFont="1" applyBorder="1" applyAlignment="1">
      <alignment vertical="center"/>
    </xf>
    <xf numFmtId="164" fontId="3" fillId="0" borderId="4" xfId="2" applyNumberFormat="1" applyFont="1" applyBorder="1" applyAlignment="1">
      <alignment vertical="center"/>
    </xf>
    <xf numFmtId="0" fontId="3" fillId="0" borderId="5" xfId="2" applyNumberFormat="1" applyFont="1" applyBorder="1" applyAlignment="1">
      <alignment horizontal="center" vertical="center"/>
    </xf>
    <xf numFmtId="164" fontId="3" fillId="0" borderId="0" xfId="4" applyNumberFormat="1" applyFont="1" applyFill="1" applyAlignment="1">
      <alignment vertical="center"/>
    </xf>
    <xf numFmtId="164" fontId="5" fillId="0" borderId="0" xfId="4" applyNumberFormat="1" applyFont="1" applyFill="1" applyAlignment="1">
      <alignment vertical="center"/>
    </xf>
    <xf numFmtId="164" fontId="7" fillId="0" borderId="0" xfId="4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8" fillId="0" borderId="0" xfId="4" applyNumberFormat="1" applyFont="1" applyFill="1" applyAlignment="1">
      <alignment vertical="center"/>
    </xf>
    <xf numFmtId="0" fontId="3" fillId="0" borderId="0" xfId="4" applyFont="1" applyFill="1" applyAlignment="1">
      <alignment horizontal="center" vertical="center"/>
    </xf>
    <xf numFmtId="3" fontId="1" fillId="0" borderId="0" xfId="3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164" fontId="5" fillId="0" borderId="0" xfId="4" applyNumberFormat="1" applyFont="1" applyFill="1" applyAlignment="1">
      <alignment horizontal="centerContinuous" vertical="center"/>
    </xf>
    <xf numFmtId="164" fontId="7" fillId="0" borderId="0" xfId="4" applyNumberFormat="1" applyFont="1" applyFill="1" applyAlignment="1">
      <alignment horizontal="centerContinuous" vertical="center"/>
    </xf>
    <xf numFmtId="0" fontId="3" fillId="0" borderId="5" xfId="4" quotePrefix="1" applyFont="1" applyFill="1" applyBorder="1" applyAlignment="1">
      <alignment horizontal="center" vertical="center"/>
    </xf>
    <xf numFmtId="164" fontId="7" fillId="0" borderId="6" xfId="4" applyNumberFormat="1" applyFont="1" applyFill="1" applyBorder="1" applyAlignment="1">
      <alignment vertical="center"/>
    </xf>
    <xf numFmtId="164" fontId="3" fillId="0" borderId="6" xfId="4" applyNumberFormat="1" applyFont="1" applyFill="1" applyBorder="1" applyAlignment="1">
      <alignment vertical="center"/>
    </xf>
    <xf numFmtId="164" fontId="7" fillId="0" borderId="1" xfId="4" applyNumberFormat="1" applyFont="1" applyFill="1" applyBorder="1" applyAlignment="1">
      <alignment vertical="center"/>
    </xf>
    <xf numFmtId="164" fontId="3" fillId="0" borderId="12" xfId="4" applyNumberFormat="1" applyFont="1" applyFill="1" applyBorder="1" applyAlignment="1">
      <alignment vertical="center"/>
    </xf>
    <xf numFmtId="3" fontId="3" fillId="0" borderId="0" xfId="4" applyNumberFormat="1" applyFont="1" applyFill="1" applyAlignment="1">
      <alignment vertical="center"/>
    </xf>
    <xf numFmtId="164" fontId="6" fillId="0" borderId="0" xfId="4" applyNumberFormat="1" applyFont="1" applyFill="1" applyAlignment="1">
      <alignment horizontal="centerContinuous" vertical="center"/>
    </xf>
    <xf numFmtId="164" fontId="3" fillId="0" borderId="1" xfId="4" applyNumberFormat="1" applyFont="1" applyFill="1" applyBorder="1" applyAlignment="1">
      <alignment vertical="center"/>
    </xf>
    <xf numFmtId="164" fontId="3" fillId="0" borderId="4" xfId="4" applyNumberFormat="1" applyFont="1" applyFill="1" applyBorder="1" applyAlignment="1">
      <alignment vertical="center"/>
    </xf>
    <xf numFmtId="164" fontId="6" fillId="0" borderId="0" xfId="4" applyNumberFormat="1" applyFont="1" applyFill="1" applyAlignment="1">
      <alignment vertical="center"/>
    </xf>
    <xf numFmtId="164" fontId="1" fillId="0" borderId="0" xfId="3" applyNumberFormat="1" applyFill="1" applyAlignment="1">
      <alignment vertical="center"/>
    </xf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3" fillId="0" borderId="1" xfId="4" quotePrefix="1" applyFont="1" applyBorder="1" applyAlignment="1">
      <alignment horizontal="center" vertical="center"/>
    </xf>
    <xf numFmtId="0" fontId="3" fillId="0" borderId="6" xfId="4" quotePrefix="1" applyFont="1" applyBorder="1" applyAlignment="1">
      <alignment horizontal="center" vertical="center"/>
    </xf>
    <xf numFmtId="0" fontId="3" fillId="0" borderId="4" xfId="4" quotePrefix="1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164" fontId="3" fillId="0" borderId="4" xfId="4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5" xfId="5" applyFont="1" applyBorder="1" applyAlignment="1">
      <alignment horizontal="center" vertical="center"/>
    </xf>
    <xf numFmtId="0" fontId="13" fillId="0" borderId="16" xfId="5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3" xfId="4" applyFont="1" applyBorder="1" applyAlignment="1">
      <alignment horizontal="left" wrapText="1"/>
    </xf>
    <xf numFmtId="0" fontId="3" fillId="0" borderId="0" xfId="4" applyFont="1" applyAlignment="1">
      <alignment horizontal="left" wrapText="1"/>
    </xf>
    <xf numFmtId="0" fontId="3" fillId="0" borderId="7" xfId="4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13" xfId="4" applyFont="1" applyBorder="1" applyAlignment="1">
      <alignment horizontal="left" vertical="center" wrapText="1"/>
    </xf>
    <xf numFmtId="0" fontId="0" fillId="0" borderId="0" xfId="4" applyFont="1" applyAlignment="1">
      <alignment horizontal="left" vertical="center" wrapText="1"/>
    </xf>
    <xf numFmtId="0" fontId="0" fillId="0" borderId="7" xfId="4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35" fillId="0" borderId="0" xfId="0" applyFont="1" applyAlignment="1"/>
    <xf numFmtId="0" fontId="0" fillId="0" borderId="0" xfId="0" applyAlignment="1">
      <alignment horizontal="center"/>
    </xf>
  </cellXfs>
  <cellStyles count="8">
    <cellStyle name="Dane wejściowe" xfId="7" builtinId="20"/>
    <cellStyle name="Dobry" xfId="3" builtinId="26"/>
    <cellStyle name="Dziesiętny" xfId="1" builtinId="3"/>
    <cellStyle name="Normalny" xfId="0" builtinId="0"/>
    <cellStyle name="Normalny 2" xfId="5" xr:uid="{53AC6E72-73D7-46AA-8F2F-92E399A53CE8}"/>
    <cellStyle name="Normalny_RAPORT98" xfId="4" xr:uid="{4DC449CF-2A65-4EE1-BF1F-4275B36F90B0}"/>
    <cellStyle name="Procentowy" xfId="2" builtinId="5"/>
    <cellStyle name="Procentowy 2" xfId="6" xr:uid="{BCA06285-31AB-4129-A459-C5E219FFEFA1}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71F8-41F5-944B-428A48605CC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71F8-41F5-944B-428A48605C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724544"/>
        <c:axId val="79726080"/>
        <c:axId val="0"/>
      </c:bar3DChart>
      <c:catAx>
        <c:axId val="7972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79726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97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79724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dziale II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0D64-4CA0-A25E-46BC00E2F2F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0D64-4CA0-A25E-46BC00E2F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511232"/>
        <c:axId val="90512768"/>
        <c:axId val="0"/>
      </c:bar3DChart>
      <c:catAx>
        <c:axId val="9051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51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1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51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C7-4875-A402-F2A7CE2A32D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C7-4875-A402-F2A7CE2A32DC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C7-4875-A402-F2A7CE2A32DC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C7-4875-A402-F2A7CE2A32DC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C7-4875-A402-F2A7CE2A32DC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C7-4875-A402-F2A7CE2A3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89C7-4875-A402-F2A7CE2A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5C6-44BA-98A8-E00F8F64ACC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C6-44BA-98A8-E00F8F64ACC3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C6-44BA-98A8-E00F8F64ACC3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C6-44BA-98A8-E00F8F64ACC3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C6-44BA-98A8-E00F8F64ACC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E5C6-44BA-98A8-E00F8F64ACC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73,0%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128-4134-B8CB-D4A93E2B803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28-4134-B8CB-D4A93E2B8035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28-4134-B8CB-D4A93E2B8035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28-4134-B8CB-D4A93E2B8035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28-4134-B8CB-D4A93E2B80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4128-4134-B8CB-D4A93E2B8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C3-4426-9D14-AB199923393C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529946974725675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C3-4426-9D14-AB199923393C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C3-4426-9D14-AB199923393C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C3-4426-9D14-AB199923393C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C3-4426-9D14-AB199923393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7AC3-4426-9D14-AB1999233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dziale II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6-4074-84F0-24730A2C552F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6-4074-84F0-24730A2C552F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C6-4074-84F0-24730A2C552F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C6-4074-84F0-24730A2C552F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C6-4074-84F0-24730A2C55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5-D7C6-4074-84F0-24730A2C5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lokat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8-423E-A61A-313C21DAEB61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8-423E-A61A-313C21DAEB61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8-423E-A61A-313C21DAEB61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8-423E-A61A-313C21DAEB6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4108337275519919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D8-423E-A61A-313C21DAEB61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D8-423E-A61A-313C21DAEB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6-64D8-423E-A61A-313C21DAEB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2000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E-4AC9-856F-5BB5D4AFFDF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0E-4AC9-856F-5BB5D4AFFDF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0E-4AC9-856F-5BB5D4AFFDF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E-4AC9-856F-5BB5D4AFFDF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170E-4AC9-856F-5BB5D4AFF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 w 2001 roku.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8D-4C5F-AEA9-D77FB404D025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8D-4C5F-AEA9-D77FB404D025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D-4C5F-AEA9-D77FB404D025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8D-4C5F-AEA9-D77FB404D0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4-798D-4C5F-AEA9-D77FB404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2000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78-4019-A31B-E59B6ABA9AB9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78-4019-A31B-E59B6ABA9AB9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78-4019-A31B-E59B6ABA9AB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5091002056113374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78-4019-A31B-E59B6ABA9AB9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78-4019-A31B-E59B6ABA9AB9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78-4019-A31B-E59B6ABA9AB9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78-4019-A31B-E59B6ABA9A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2178-4019-A31B-E59B6ABA9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2C8A-4511-ABD4-07A882368D77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2C8A-4511-ABD4-07A882368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813504"/>
        <c:axId val="85823488"/>
        <c:axId val="79502848"/>
      </c:bar3DChart>
      <c:catAx>
        <c:axId val="858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234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823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13504"/>
        <c:crosses val="autoZero"/>
        <c:crossBetween val="between"/>
      </c:valAx>
      <c:serAx>
        <c:axId val="79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58234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produktowa działu II w 2001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89-4361-A830-4AE6BA587D0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89-4361-A830-4AE6BA587D00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89-4361-A830-4AE6BA587D00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89-4361-A830-4AE6BA587D00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89-4361-A830-4AE6BA587D00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89-4361-A830-4AE6BA587D00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89-4361-A830-4AE6BA587D0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extLst>
            <c:ext xmlns:c16="http://schemas.microsoft.com/office/drawing/2014/chart" uri="{C3380CC4-5D6E-409C-BE32-E72D297353CC}">
              <c16:uniqueId val="{00000007-9789-4361-A830-4AE6BA587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Składka przypisana brutto w milionach złotych w dziale II według grup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6D9-4609-B015-971005EECAD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6D9-4609-B015-971005EEC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28128"/>
        <c:axId val="86129664"/>
        <c:axId val="0"/>
      </c:bar3DChart>
      <c:catAx>
        <c:axId val="8612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2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2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1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złotych.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0-A846-41CD-9959-F93502FE3776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xtLst>
            <c:ext xmlns:c16="http://schemas.microsoft.com/office/drawing/2014/chart" uri="{C3380CC4-5D6E-409C-BE32-E72D297353CC}">
              <c16:uniqueId val="{00000001-A846-41CD-9959-F93502FE3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107648"/>
        <c:axId val="86109184"/>
        <c:axId val="86132032"/>
      </c:bar3DChart>
      <c:catAx>
        <c:axId val="861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7648"/>
        <c:crosses val="autoZero"/>
        <c:crossBetween val="between"/>
        <c:majorUnit val="5000"/>
      </c:valAx>
      <c:serAx>
        <c:axId val="86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610918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dziale I 
w milionach złotych w grupach ryzyka.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A3AC-487E-8616-052ECE1102B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A3AC-487E-8616-052ECE110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8961792"/>
        <c:axId val="88963328"/>
        <c:axId val="0"/>
      </c:bar3DChart>
      <c:catAx>
        <c:axId val="8896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896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963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8896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Odszkodowania i świadczenia w milionach złotych
 w dziale II w grupach ryzyka.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EAB2-43D8-AC1B-A1A804D6C433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EAB2-43D8-AC1B-A1A804D6C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22880"/>
        <c:axId val="90128768"/>
        <c:axId val="0"/>
      </c:bar3DChart>
      <c:catAx>
        <c:axId val="9012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1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2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12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w 1996 roku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2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D414-48E3-A4F6-D4ABF8561C3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D414-48E3-A4F6-D4ABF8561C3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2-D414-48E3-A4F6-D4ABF8561C3E}"/>
            </c:ext>
          </c:extLst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3-D414-48E3-A4F6-D4ABF8561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380928"/>
        <c:axId val="90390912"/>
        <c:axId val="0"/>
      </c:bar3DChart>
      <c:catAx>
        <c:axId val="903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390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39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380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>
      <c:oddHeader>&amp;A</c:oddHeader>
      <c:oddFooter>Strona &amp;P</c:oddFooter>
    </c:headerFooter>
    <c:pageMargins b="1" l="0.75000000000000422" r="0.750000000000004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milionach złotych.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383D-466E-A85D-19DA42BC4AB8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383D-466E-A85D-19DA42BC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20352"/>
        <c:axId val="90421888"/>
        <c:axId val="0"/>
      </c:bar3DChart>
      <c:catAx>
        <c:axId val="904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Koszty działalności ubezpieczeniowej 
w dziale I w milionach złotych.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FF0C-43D7-B8DA-2C584CA100D2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FF0C-43D7-B8DA-2C584CA10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467712"/>
        <c:axId val="90469504"/>
        <c:axId val="0"/>
      </c:bar3DChart>
      <c:catAx>
        <c:axId val="9046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6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469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en-US"/>
          </a:p>
        </c:txPr>
        <c:crossAx val="9046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 macro="">
      <xdr:nvGraphicFramePr>
        <xdr:cNvPr id="2" name="Chart 1029">
          <a:extLst>
            <a:ext uri="{FF2B5EF4-FFF2-40B4-BE49-F238E27FC236}">
              <a16:creationId xmlns:a16="http://schemas.microsoft.com/office/drawing/2014/main" id="{B3D7C017-14FC-4632-8724-D33537D3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Chart 1032">
          <a:extLst>
            <a:ext uri="{FF2B5EF4-FFF2-40B4-BE49-F238E27FC236}">
              <a16:creationId xmlns:a16="http://schemas.microsoft.com/office/drawing/2014/main" id="{F60C3489-BA95-4557-A032-0C76D9A00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4" name="Chart 1033">
          <a:extLst>
            <a:ext uri="{FF2B5EF4-FFF2-40B4-BE49-F238E27FC236}">
              <a16:creationId xmlns:a16="http://schemas.microsoft.com/office/drawing/2014/main" id="{C1F6E877-E1E9-4FAF-8229-30CC43FB8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B9990DC-00C7-4AEF-8A00-7B96DDA78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9622064-5B7F-40E6-998C-518990A43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ECDCC369-1372-4230-8280-AC32E2117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1F7F7EA-1436-491F-89CB-13A8F3EF0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 macro="">
      <xdr:nvGraphicFramePr>
        <xdr:cNvPr id="3" name="Chart 52">
          <a:extLst>
            <a:ext uri="{FF2B5EF4-FFF2-40B4-BE49-F238E27FC236}">
              <a16:creationId xmlns:a16="http://schemas.microsoft.com/office/drawing/2014/main" id="{3F3E7B3A-A112-4EC5-8F2F-168168F29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 macro="">
      <xdr:nvGraphicFramePr>
        <xdr:cNvPr id="4" name="Chart 53">
          <a:extLst>
            <a:ext uri="{FF2B5EF4-FFF2-40B4-BE49-F238E27FC236}">
              <a16:creationId xmlns:a16="http://schemas.microsoft.com/office/drawing/2014/main" id="{68870CE9-214E-4FEF-AA67-9B554C214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5" name="Chart 54">
          <a:extLst>
            <a:ext uri="{FF2B5EF4-FFF2-40B4-BE49-F238E27FC236}">
              <a16:creationId xmlns:a16="http://schemas.microsoft.com/office/drawing/2014/main" id="{3703C42F-7B63-4845-8025-F491E6002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2" name="Chart 16">
          <a:extLst>
            <a:ext uri="{FF2B5EF4-FFF2-40B4-BE49-F238E27FC236}">
              <a16:creationId xmlns:a16="http://schemas.microsoft.com/office/drawing/2014/main" id="{0EA302AE-FC2A-48BF-8535-70E31F57E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2124075</xdr:colOff>
      <xdr:row>0</xdr:row>
      <xdr:rowOff>0</xdr:rowOff>
    </xdr:to>
    <xdr:graphicFrame macro="">
      <xdr:nvGraphicFramePr>
        <xdr:cNvPr id="3" name="Chart 17">
          <a:extLst>
            <a:ext uri="{FF2B5EF4-FFF2-40B4-BE49-F238E27FC236}">
              <a16:creationId xmlns:a16="http://schemas.microsoft.com/office/drawing/2014/main" id="{A8571A57-5C0D-422F-BB10-4929C03C6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2247900</xdr:colOff>
      <xdr:row>0</xdr:row>
      <xdr:rowOff>0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id="{FD85E1C6-60AD-4F6A-938A-3966B1EA0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 macro="">
      <xdr:nvGraphicFramePr>
        <xdr:cNvPr id="5" name="Chart 19">
          <a:extLst>
            <a:ext uri="{FF2B5EF4-FFF2-40B4-BE49-F238E27FC236}">
              <a16:creationId xmlns:a16="http://schemas.microsoft.com/office/drawing/2014/main" id="{6BB0C4F1-081F-4FEF-BD5B-3162EAA72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1676400</xdr:colOff>
      <xdr:row>0</xdr:row>
      <xdr:rowOff>0</xdr:rowOff>
    </xdr:to>
    <xdr:graphicFrame macro="">
      <xdr:nvGraphicFramePr>
        <xdr:cNvPr id="6" name="Chart 20">
          <a:extLst>
            <a:ext uri="{FF2B5EF4-FFF2-40B4-BE49-F238E27FC236}">
              <a16:creationId xmlns:a16="http://schemas.microsoft.com/office/drawing/2014/main" id="{538B7094-B1B1-439E-B0D3-E43A64137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1628775</xdr:colOff>
      <xdr:row>0</xdr:row>
      <xdr:rowOff>0</xdr:rowOff>
    </xdr:to>
    <xdr:graphicFrame macro="">
      <xdr:nvGraphicFramePr>
        <xdr:cNvPr id="7" name="Chart 23">
          <a:extLst>
            <a:ext uri="{FF2B5EF4-FFF2-40B4-BE49-F238E27FC236}">
              <a16:creationId xmlns:a16="http://schemas.microsoft.com/office/drawing/2014/main" id="{BE7084F6-DBFD-4ACD-BC39-EC89CE649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 macro="">
      <xdr:nvGraphicFramePr>
        <xdr:cNvPr id="2" name="Chart 22">
          <a:extLst>
            <a:ext uri="{FF2B5EF4-FFF2-40B4-BE49-F238E27FC236}">
              <a16:creationId xmlns:a16="http://schemas.microsoft.com/office/drawing/2014/main" id="{942EFC6A-326A-4977-A3F4-FFB91E53E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 macro="">
      <xdr:nvGraphicFramePr>
        <xdr:cNvPr id="3" name="Chart 23">
          <a:extLst>
            <a:ext uri="{FF2B5EF4-FFF2-40B4-BE49-F238E27FC236}">
              <a16:creationId xmlns:a16="http://schemas.microsoft.com/office/drawing/2014/main" id="{9BC8C971-97DB-4F55-86BB-0A0A99827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 macro="">
      <xdr:nvGraphicFramePr>
        <xdr:cNvPr id="4" name="Chart 24">
          <a:extLst>
            <a:ext uri="{FF2B5EF4-FFF2-40B4-BE49-F238E27FC236}">
              <a16:creationId xmlns:a16="http://schemas.microsoft.com/office/drawing/2014/main" id="{50594107-DF07-4717-9BCF-422F2CF5D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 macro="">
      <xdr:nvGraphicFramePr>
        <xdr:cNvPr id="5" name="Chart 25">
          <a:extLst>
            <a:ext uri="{FF2B5EF4-FFF2-40B4-BE49-F238E27FC236}">
              <a16:creationId xmlns:a16="http://schemas.microsoft.com/office/drawing/2014/main" id="{B490AA9E-CE74-46F0-8A54-3E806BEAB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0\Master.data\Statystyki%202020_ver.3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20\Master.data\Statystyki%202020_ver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y\Raport%20Roczny\2019\Master.data\Statystyki%202019_ver.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Wskaźnik Zespolony"/>
      <sheetName val="Struktura 2011-2020"/>
      <sheetName val="Struktura Rynku"/>
      <sheetName val="Rynek 2009-2020"/>
      <sheetName val="Struktura 2007-2017_"/>
    </sheetNames>
    <sheetDataSet>
      <sheetData sheetId="0"/>
      <sheetData sheetId="1">
        <row r="14">
          <cell r="B14" t="str">
            <v>AEGON SA</v>
          </cell>
          <cell r="C14">
            <v>377667.07017000002</v>
          </cell>
          <cell r="D14">
            <v>393708.65454999998</v>
          </cell>
        </row>
        <row r="15">
          <cell r="B15" t="str">
            <v>ALLIANZ  ŻYCIE POLSKA SA</v>
          </cell>
          <cell r="C15">
            <v>603101.18371999997</v>
          </cell>
          <cell r="D15">
            <v>607463.32201</v>
          </cell>
        </row>
        <row r="16">
          <cell r="B16" t="str">
            <v>AVIVA ŻYCIE SA</v>
          </cell>
          <cell r="C16">
            <v>1935844.73437</v>
          </cell>
          <cell r="D16">
            <v>1978004.61671</v>
          </cell>
        </row>
        <row r="17">
          <cell r="B17" t="str">
            <v>AXA ŻYCIE SA</v>
          </cell>
          <cell r="C17">
            <v>678046.02657999995</v>
          </cell>
          <cell r="D17">
            <v>698679.45212999999</v>
          </cell>
        </row>
        <row r="18">
          <cell r="B18" t="str">
            <v>CA ŻYCIE SA</v>
          </cell>
          <cell r="C18">
            <v>0</v>
          </cell>
          <cell r="D18">
            <v>11927.52852</v>
          </cell>
        </row>
        <row r="19">
          <cell r="B19" t="str">
            <v>CARDIF POLSKA SA</v>
          </cell>
          <cell r="C19">
            <v>207867.71129000001</v>
          </cell>
          <cell r="D19">
            <v>216401.64129999999</v>
          </cell>
        </row>
        <row r="20">
          <cell r="B20" t="str">
            <v>COMPENSA ŻYCIE SA</v>
          </cell>
          <cell r="C20">
            <v>896186.83421</v>
          </cell>
          <cell r="D20">
            <v>976092.06600999995</v>
          </cell>
        </row>
        <row r="21">
          <cell r="B21" t="str">
            <v>ERGO HESTIA STUnŻ SA</v>
          </cell>
          <cell r="C21">
            <v>357089.51302999997</v>
          </cell>
          <cell r="D21">
            <v>357521.78616999998</v>
          </cell>
        </row>
        <row r="22">
          <cell r="B22" t="str">
            <v>EUROPA ŻYCIE SA</v>
          </cell>
          <cell r="C22">
            <v>491626.09353999997</v>
          </cell>
          <cell r="D22">
            <v>465459.02042000002</v>
          </cell>
        </row>
        <row r="23">
          <cell r="B23" t="str">
            <v>GENERALI ŻYCIE SA</v>
          </cell>
          <cell r="C23">
            <v>889757.74916999997</v>
          </cell>
          <cell r="D23">
            <v>939416.59620999999</v>
          </cell>
        </row>
        <row r="24">
          <cell r="B24" t="str">
            <v>INTER - ŻYCIE SA</v>
          </cell>
          <cell r="C24">
            <v>10608.67215</v>
          </cell>
          <cell r="D24">
            <v>14252.94794</v>
          </cell>
        </row>
        <row r="25">
          <cell r="B25" t="str">
            <v>METLIFE TUnŻ SA</v>
          </cell>
          <cell r="C25">
            <v>868991.10340999998</v>
          </cell>
          <cell r="D25">
            <v>775064.32484000002</v>
          </cell>
        </row>
        <row r="26">
          <cell r="B26" t="str">
            <v>NATIONALE NEDERLANDEN SA</v>
          </cell>
          <cell r="C26">
            <v>1535398.14582</v>
          </cell>
          <cell r="D26">
            <v>1648388.64344</v>
          </cell>
        </row>
        <row r="27">
          <cell r="B27" t="str">
            <v>OPEN LIFE SA</v>
          </cell>
          <cell r="C27">
            <v>1106263.3762000001</v>
          </cell>
          <cell r="D27">
            <v>453370.38676999998</v>
          </cell>
        </row>
        <row r="28">
          <cell r="B28" t="str">
            <v>PKO ŻYCIE SA</v>
          </cell>
          <cell r="C28">
            <v>532929.47640000004</v>
          </cell>
          <cell r="D28">
            <v>318869.68699999998</v>
          </cell>
        </row>
        <row r="29">
          <cell r="B29" t="str">
            <v>POCZTOWE ŻYCIE  SA</v>
          </cell>
          <cell r="C29">
            <v>60492.849049999997</v>
          </cell>
          <cell r="D29">
            <v>64429.221619999997</v>
          </cell>
        </row>
        <row r="30">
          <cell r="B30" t="str">
            <v>POLSKI GAZ TUWnŻ</v>
          </cell>
          <cell r="C30">
            <v>0</v>
          </cell>
          <cell r="D30">
            <v>289.58467000000002</v>
          </cell>
        </row>
        <row r="31">
          <cell r="B31" t="str">
            <v>PZU ŻYCIE SA</v>
          </cell>
          <cell r="C31">
            <v>8581639.4728999995</v>
          </cell>
          <cell r="D31">
            <v>8752347.8807699997</v>
          </cell>
        </row>
        <row r="32">
          <cell r="B32" t="str">
            <v>REJENT LIFE TUW</v>
          </cell>
          <cell r="C32">
            <v>17574.952160000001</v>
          </cell>
          <cell r="D32">
            <v>17849.610799999999</v>
          </cell>
        </row>
        <row r="33">
          <cell r="B33" t="str">
            <v>SALTUS ŻYCIE SA</v>
          </cell>
          <cell r="C33">
            <v>70780.364759999997</v>
          </cell>
          <cell r="D33">
            <v>73749.727740000002</v>
          </cell>
        </row>
        <row r="34">
          <cell r="B34" t="str">
            <v>SANTANDER AVIVA ŻYCIE SA</v>
          </cell>
          <cell r="C34">
            <v>401828.15503999998</v>
          </cell>
          <cell r="D34">
            <v>297039.56858000002</v>
          </cell>
        </row>
        <row r="35">
          <cell r="B35" t="str">
            <v>SIGNAL IDUNA ŻYCIE SA</v>
          </cell>
          <cell r="C35">
            <v>35310.424509999997</v>
          </cell>
          <cell r="D35">
            <v>35596.57634</v>
          </cell>
        </row>
        <row r="36">
          <cell r="B36" t="str">
            <v>UNIQA ŻYCIE SA</v>
          </cell>
          <cell r="C36">
            <v>98930.033649999998</v>
          </cell>
          <cell r="D36">
            <v>93767.752810000005</v>
          </cell>
        </row>
        <row r="37">
          <cell r="B37" t="str">
            <v>UNUM ŻYCIE SA</v>
          </cell>
          <cell r="C37">
            <v>294209.88337</v>
          </cell>
          <cell r="D37">
            <v>329162.57581000001</v>
          </cell>
        </row>
        <row r="38">
          <cell r="B38" t="str">
            <v>VIENNA LIFE SA</v>
          </cell>
          <cell r="C38">
            <v>234486.15801000001</v>
          </cell>
          <cell r="D38">
            <v>243347.41707</v>
          </cell>
        </row>
        <row r="39">
          <cell r="B39" t="str">
            <v>WARTA TUnŻ SA</v>
          </cell>
          <cell r="C39">
            <v>972693.54691999999</v>
          </cell>
          <cell r="D39">
            <v>983373.42076000001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C5">
            <v>2019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kładka"/>
      <sheetName val="Odszkodowania"/>
      <sheetName val="Wynik Techniczny"/>
      <sheetName val="Koszty"/>
      <sheetName val="Rezerwy"/>
      <sheetName val="Lokaty__"/>
      <sheetName val="Lokaty V MK"/>
      <sheetName val="Wynik Finansowy"/>
      <sheetName val="Reaskuracja"/>
      <sheetName val="Retencja"/>
      <sheetName val="Szkodowość"/>
      <sheetName val="Poziom Rezerw"/>
      <sheetName val="Kapitały własne "/>
      <sheetName val="Majątek"/>
      <sheetName val="Kapitały własne V MK"/>
      <sheetName val="Majątek_old"/>
      <sheetName val="Wskaźnik Zespolony"/>
      <sheetName val="Struktura Rynku"/>
      <sheetName val="Rynek 2009-2019"/>
      <sheetName val="Struktura 2007-2019"/>
      <sheetName val="Rynek 2007-2017 base"/>
      <sheetName val="Struktura 2007-2017_"/>
      <sheetName val="&gt;&gt;Rynek 2005-2016 (2)"/>
    </sheetNames>
    <sheetDataSet>
      <sheetData sheetId="0" refreshError="1"/>
      <sheetData sheetId="1">
        <row r="14">
          <cell r="B14" t="str">
            <v>AEGON SA</v>
          </cell>
          <cell r="C14">
            <v>386233.81540000002</v>
          </cell>
          <cell r="D14">
            <v>377667.07017000002</v>
          </cell>
        </row>
        <row r="15">
          <cell r="B15" t="str">
            <v>ALLIANZ  ŻYCIE POLSKA SA</v>
          </cell>
          <cell r="C15">
            <v>591115.98086000001</v>
          </cell>
          <cell r="D15">
            <v>603101.18371999997</v>
          </cell>
        </row>
        <row r="16">
          <cell r="B16" t="str">
            <v>AVIVA ŻYCIE SA</v>
          </cell>
          <cell r="C16">
            <v>1911828.0383899999</v>
          </cell>
          <cell r="D16">
            <v>1935844.73437</v>
          </cell>
        </row>
        <row r="17">
          <cell r="B17" t="str">
            <v>AXA ŻYCIE SA</v>
          </cell>
          <cell r="C17">
            <v>714812.82906999998</v>
          </cell>
          <cell r="D17">
            <v>678046.02657999995</v>
          </cell>
        </row>
        <row r="18">
          <cell r="B18" t="str">
            <v>CARDIF POLSKA SA</v>
          </cell>
          <cell r="C18">
            <v>277339.98083000001</v>
          </cell>
          <cell r="D18">
            <v>213315.55898999999</v>
          </cell>
        </row>
        <row r="19">
          <cell r="B19" t="str">
            <v>COMPENSA ŻYCIE SA</v>
          </cell>
          <cell r="C19">
            <v>834162.95053000003</v>
          </cell>
          <cell r="D19">
            <v>896186.83421</v>
          </cell>
        </row>
        <row r="20">
          <cell r="B20" t="str">
            <v>ERGO HESTIA STUnŻ SA</v>
          </cell>
          <cell r="C20">
            <v>442853.41931000003</v>
          </cell>
          <cell r="D20">
            <v>357089.51302999997</v>
          </cell>
        </row>
        <row r="21">
          <cell r="B21" t="str">
            <v>EUROPA ŻYCIE SA</v>
          </cell>
          <cell r="C21">
            <v>865300.01075000002</v>
          </cell>
          <cell r="D21">
            <v>491626.09353999997</v>
          </cell>
        </row>
        <row r="22">
          <cell r="B22" t="str">
            <v>GENERALI ŻYCIE SA</v>
          </cell>
          <cell r="C22">
            <v>997824.74965999997</v>
          </cell>
          <cell r="D22">
            <v>889757.74916999997</v>
          </cell>
        </row>
        <row r="23">
          <cell r="B23" t="str">
            <v>INTER - ŻYCIE SA</v>
          </cell>
          <cell r="C23">
            <v>11658.94397</v>
          </cell>
          <cell r="D23">
            <v>10608.67215</v>
          </cell>
        </row>
        <row r="24">
          <cell r="B24" t="str">
            <v>MACIF ŻYCIE TUW</v>
          </cell>
          <cell r="C24">
            <v>18678.55298</v>
          </cell>
          <cell r="D24">
            <v>15942.309209999999</v>
          </cell>
        </row>
        <row r="25">
          <cell r="B25" t="str">
            <v>METLIFE TUnŻ SA</v>
          </cell>
          <cell r="C25">
            <v>861844.73812999995</v>
          </cell>
          <cell r="D25">
            <v>854667.81585999997</v>
          </cell>
        </row>
        <row r="26">
          <cell r="B26" t="str">
            <v>NATIONALE NEDERLANDEN SA</v>
          </cell>
          <cell r="C26">
            <v>1514291.9745400001</v>
          </cell>
          <cell r="D26">
            <v>1535398.14582</v>
          </cell>
        </row>
        <row r="27">
          <cell r="B27" t="str">
            <v>OPEN LIFE SA</v>
          </cell>
          <cell r="C27">
            <v>1575740.42897</v>
          </cell>
          <cell r="D27">
            <v>1106263.3762000001</v>
          </cell>
        </row>
        <row r="28">
          <cell r="B28" t="str">
            <v>PKO ŻYCIE SA</v>
          </cell>
          <cell r="C28">
            <v>501069.73149999999</v>
          </cell>
          <cell r="D28">
            <v>532929.47640000004</v>
          </cell>
        </row>
        <row r="29">
          <cell r="B29" t="str">
            <v>POCZTOWE ŻYCIE  SA</v>
          </cell>
          <cell r="C29">
            <v>47196.132969999999</v>
          </cell>
          <cell r="D29">
            <v>60492.849049999997</v>
          </cell>
        </row>
        <row r="30">
          <cell r="B30" t="str">
            <v>PZU ŻYCIE SA</v>
          </cell>
          <cell r="C30">
            <v>8276466.9274700005</v>
          </cell>
          <cell r="D30">
            <v>8581639.4728999995</v>
          </cell>
        </row>
        <row r="31">
          <cell r="B31" t="str">
            <v>REJENT LIFE TUW</v>
          </cell>
          <cell r="C31">
            <v>17412.79667</v>
          </cell>
          <cell r="D31">
            <v>17574.952160000001</v>
          </cell>
        </row>
        <row r="32">
          <cell r="B32" t="str">
            <v>SALTUS ŻYCIE SA</v>
          </cell>
          <cell r="C32">
            <v>35841.679629999999</v>
          </cell>
          <cell r="D32">
            <v>70780.364759999997</v>
          </cell>
        </row>
        <row r="33">
          <cell r="B33" t="str">
            <v>SANTANDER AVIVA ŻYCIE SA</v>
          </cell>
          <cell r="C33">
            <v>288165.45819999999</v>
          </cell>
          <cell r="D33">
            <v>401828.15503999998</v>
          </cell>
        </row>
        <row r="34">
          <cell r="B34" t="str">
            <v>SIGNAL IDUNA ŻYCIE SA</v>
          </cell>
          <cell r="C34">
            <v>35279.103179999998</v>
          </cell>
          <cell r="D34">
            <v>35310.424509999997</v>
          </cell>
        </row>
        <row r="35">
          <cell r="B35" t="str">
            <v>UNIQA ŻYCIE SA</v>
          </cell>
          <cell r="C35">
            <v>117487.61314</v>
          </cell>
          <cell r="D35">
            <v>98930.033649999998</v>
          </cell>
        </row>
        <row r="36">
          <cell r="B36" t="str">
            <v>UNUM ŻYCIE SA</v>
          </cell>
          <cell r="C36">
            <v>262037.95636000001</v>
          </cell>
          <cell r="D36">
            <v>294209.88337</v>
          </cell>
        </row>
        <row r="37">
          <cell r="B37" t="str">
            <v>VIENNA LIFE SA</v>
          </cell>
          <cell r="C37">
            <v>307960.64616</v>
          </cell>
          <cell r="D37">
            <v>234486.15801000001</v>
          </cell>
        </row>
        <row r="38">
          <cell r="B38" t="str">
            <v>WARTA TUnŻ SA</v>
          </cell>
          <cell r="C38">
            <v>809888.65079999994</v>
          </cell>
          <cell r="D38">
            <v>972693.54691999999</v>
          </cell>
        </row>
        <row r="45">
          <cell r="B45" t="str">
            <v>ALLIANZ POLSKA SA</v>
          </cell>
          <cell r="C45">
            <v>2087789.7079400001</v>
          </cell>
          <cell r="D45">
            <v>2051167.08959</v>
          </cell>
        </row>
        <row r="46">
          <cell r="B46" t="str">
            <v>AVIVA - OGÓLNE SA</v>
          </cell>
          <cell r="C46">
            <v>442540.04275999998</v>
          </cell>
          <cell r="D46">
            <v>456550.03039000003</v>
          </cell>
        </row>
        <row r="47">
          <cell r="B47" t="str">
            <v>AXA UBEZPIECZENIA SA</v>
          </cell>
          <cell r="C47">
            <v>1935133.3675899999</v>
          </cell>
          <cell r="D47">
            <v>1902296.7572600001</v>
          </cell>
        </row>
        <row r="48">
          <cell r="B48" t="str">
            <v>COMPENSA SA</v>
          </cell>
          <cell r="C48">
            <v>1583700.5672800001</v>
          </cell>
          <cell r="D48">
            <v>1792074.52455</v>
          </cell>
        </row>
        <row r="49">
          <cell r="B49" t="str">
            <v>CONCORDIA POLSKA SA</v>
          </cell>
          <cell r="C49">
            <v>401618.96318000002</v>
          </cell>
          <cell r="D49">
            <v>422059.06147999997</v>
          </cell>
        </row>
        <row r="50">
          <cell r="B50" t="str">
            <v>CREDIT AGRICOLE TU SA</v>
          </cell>
          <cell r="C50">
            <v>21742.19643</v>
          </cell>
          <cell r="D50">
            <v>48735.701009999997</v>
          </cell>
        </row>
        <row r="51">
          <cell r="B51" t="str">
            <v>CUPRUM TUW</v>
          </cell>
          <cell r="C51">
            <v>55125.746619999998</v>
          </cell>
          <cell r="D51">
            <v>64069.862939999999</v>
          </cell>
        </row>
        <row r="52">
          <cell r="B52" t="str">
            <v>D.A.S. SA</v>
          </cell>
          <cell r="C52">
            <v>19661.83569</v>
          </cell>
          <cell r="D52">
            <v>10279.27673</v>
          </cell>
        </row>
        <row r="53">
          <cell r="B53" t="str">
            <v>ERGO HESTIA SA</v>
          </cell>
          <cell r="C53">
            <v>6091976.2172999997</v>
          </cell>
          <cell r="D53">
            <v>6375517.7396900002</v>
          </cell>
        </row>
        <row r="54">
          <cell r="B54" t="str">
            <v>EULER HERMES SA</v>
          </cell>
          <cell r="C54">
            <v>286245.52327000001</v>
          </cell>
          <cell r="D54">
            <v>351373.68462000001</v>
          </cell>
        </row>
        <row r="55">
          <cell r="B55" t="str">
            <v>EUROPA SA</v>
          </cell>
          <cell r="C55">
            <v>296100.30035999999</v>
          </cell>
          <cell r="D55">
            <v>337213.89253000001</v>
          </cell>
        </row>
        <row r="56">
          <cell r="B56" t="str">
            <v>GENERALI SA</v>
          </cell>
          <cell r="C56">
            <v>1453766.9473999999</v>
          </cell>
          <cell r="D56">
            <v>1617437.19038</v>
          </cell>
        </row>
        <row r="57">
          <cell r="B57" t="str">
            <v>INTER POLSKA SA</v>
          </cell>
          <cell r="C57">
            <v>128281.46756999999</v>
          </cell>
          <cell r="D57">
            <v>138814.02832000001</v>
          </cell>
        </row>
        <row r="58">
          <cell r="B58" t="str">
            <v>INTERRISK SA</v>
          </cell>
          <cell r="C58">
            <v>1050520.25462</v>
          </cell>
          <cell r="D58">
            <v>1357550.8956899999</v>
          </cell>
        </row>
        <row r="59">
          <cell r="B59" t="str">
            <v>KUKE SA</v>
          </cell>
          <cell r="C59">
            <v>77021.040479999996</v>
          </cell>
          <cell r="D59">
            <v>99312.605049999998</v>
          </cell>
        </row>
        <row r="60">
          <cell r="B60" t="str">
            <v>LINK4 SA</v>
          </cell>
          <cell r="C60">
            <v>1025707.42065</v>
          </cell>
          <cell r="D60">
            <v>1020614.49652</v>
          </cell>
        </row>
        <row r="61">
          <cell r="B61" t="str">
            <v>MEDICUM TUW</v>
          </cell>
          <cell r="C61">
            <v>5885.8566000000001</v>
          </cell>
          <cell r="D61">
            <v>6752.2161400000005</v>
          </cell>
        </row>
        <row r="62">
          <cell r="B62" t="str">
            <v>NATIONALE NEDERLANDEN TU SA</v>
          </cell>
          <cell r="C62">
            <v>46932.397250000002</v>
          </cell>
          <cell r="D62">
            <v>47694.830399999999</v>
          </cell>
        </row>
        <row r="63">
          <cell r="B63" t="str">
            <v>PARTNER SA</v>
          </cell>
          <cell r="C63">
            <v>575.73</v>
          </cell>
          <cell r="D63">
            <v>649.94399999999996</v>
          </cell>
        </row>
        <row r="64">
          <cell r="B64" t="str">
            <v>PKO TU SA</v>
          </cell>
          <cell r="C64">
            <v>586931.82756999996</v>
          </cell>
          <cell r="D64">
            <v>673768.37941000005</v>
          </cell>
        </row>
        <row r="65">
          <cell r="B65" t="str">
            <v>POCZTOWE  TUW</v>
          </cell>
          <cell r="C65">
            <v>184527.62385999999</v>
          </cell>
          <cell r="D65">
            <v>263756.63406000001</v>
          </cell>
        </row>
        <row r="66">
          <cell r="B66" t="str">
            <v>POLSKI GAZ TUW</v>
          </cell>
          <cell r="C66">
            <v>98816.070559999993</v>
          </cell>
          <cell r="D66">
            <v>116085.87947</v>
          </cell>
        </row>
        <row r="67">
          <cell r="B67" t="str">
            <v>PTR SA</v>
          </cell>
          <cell r="C67">
            <v>248301.52350000001</v>
          </cell>
          <cell r="D67">
            <v>345296.42044999998</v>
          </cell>
        </row>
        <row r="68">
          <cell r="B68" t="str">
            <v>PZU SA</v>
          </cell>
          <cell r="C68">
            <v>13002863.689579999</v>
          </cell>
          <cell r="D68">
            <v>13039384.59537</v>
          </cell>
        </row>
        <row r="69">
          <cell r="B69" t="str">
            <v>PZUW TUW</v>
          </cell>
          <cell r="C69">
            <v>550839.84606999997</v>
          </cell>
          <cell r="D69">
            <v>689835.30169999995</v>
          </cell>
        </row>
        <row r="70">
          <cell r="B70" t="str">
            <v>SALTUS TUW</v>
          </cell>
          <cell r="C70">
            <v>168673.88621999999</v>
          </cell>
          <cell r="D70">
            <v>231416.76996999999</v>
          </cell>
        </row>
        <row r="71">
          <cell r="B71" t="str">
            <v>SANTANDER AVIVA SA</v>
          </cell>
          <cell r="C71">
            <v>119969.94602</v>
          </cell>
          <cell r="D71">
            <v>122585.33530000001</v>
          </cell>
        </row>
        <row r="72">
          <cell r="B72" t="str">
            <v>SIGNAL IDUNA POLSKA SA</v>
          </cell>
          <cell r="C72">
            <v>48306.813589999998</v>
          </cell>
          <cell r="D72">
            <v>61097.42452</v>
          </cell>
        </row>
        <row r="73">
          <cell r="B73" t="str">
            <v>TUW TUW</v>
          </cell>
          <cell r="C73">
            <v>635648.37749999994</v>
          </cell>
          <cell r="D73">
            <v>588437.06192000001</v>
          </cell>
        </row>
        <row r="74">
          <cell r="B74" t="str">
            <v>TUZ TUW</v>
          </cell>
          <cell r="C74">
            <v>200812.72782999999</v>
          </cell>
          <cell r="D74">
            <v>256471.84439000001</v>
          </cell>
        </row>
        <row r="75">
          <cell r="B75" t="str">
            <v>UNIQA SA</v>
          </cell>
          <cell r="C75">
            <v>1200675.6298</v>
          </cell>
          <cell r="D75">
            <v>1159562.1741299999</v>
          </cell>
        </row>
        <row r="76">
          <cell r="B76" t="str">
            <v>WARTA SA</v>
          </cell>
          <cell r="C76">
            <v>5579611.7235700004</v>
          </cell>
          <cell r="D76">
            <v>6029581.90075</v>
          </cell>
        </row>
        <row r="77">
          <cell r="B77" t="str">
            <v>WIENER SA</v>
          </cell>
          <cell r="C77">
            <v>743411.09990000003</v>
          </cell>
          <cell r="D77">
            <v>824176.27732999995</v>
          </cell>
        </row>
        <row r="78">
          <cell r="B78" t="str">
            <v>ZDROWIE SA</v>
          </cell>
          <cell r="C78">
            <v>79054.903179999994</v>
          </cell>
          <cell r="D78">
            <v>63244.095439999997</v>
          </cell>
        </row>
      </sheetData>
      <sheetData sheetId="2">
        <row r="5">
          <cell r="C5">
            <v>2018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5541-7CBC-4F28-9F08-F5B0817FA50D}">
  <dimension ref="A1:K207"/>
  <sheetViews>
    <sheetView view="pageBreakPreview" zoomScale="75" zoomScaleNormal="85" zoomScaleSheetLayoutView="75" workbookViewId="0">
      <selection activeCell="A2" sqref="A2:E2"/>
    </sheetView>
  </sheetViews>
  <sheetFormatPr defaultColWidth="9.1796875" defaultRowHeight="12.5" x14ac:dyDescent="0.25"/>
  <cols>
    <col min="1" max="1" width="3.7265625" style="1" customWidth="1"/>
    <col min="2" max="2" width="52.26953125" style="1" customWidth="1"/>
    <col min="3" max="3" width="19.1796875" style="1" customWidth="1"/>
    <col min="4" max="4" width="18.26953125" style="1" customWidth="1"/>
    <col min="5" max="5" width="12.453125" style="2" customWidth="1"/>
    <col min="6" max="6" width="12.81640625" style="1" customWidth="1"/>
    <col min="7" max="7" width="13.81640625" style="445" customWidth="1"/>
    <col min="8" max="8" width="15.1796875" style="1" customWidth="1"/>
    <col min="9" max="9" width="18" style="1" customWidth="1"/>
    <col min="10" max="10" width="15.453125" style="1" customWidth="1"/>
    <col min="11" max="16384" width="9.1796875" style="1"/>
  </cols>
  <sheetData>
    <row r="1" spans="1:10" ht="18" customHeight="1" x14ac:dyDescent="0.25"/>
    <row r="2" spans="1:10" s="5" customFormat="1" ht="18" customHeight="1" x14ac:dyDescent="0.25">
      <c r="A2" s="467" t="s">
        <v>143</v>
      </c>
      <c r="B2" s="467"/>
      <c r="C2" s="467"/>
      <c r="D2" s="467"/>
      <c r="E2" s="467"/>
      <c r="F2" s="4"/>
      <c r="G2" s="446"/>
    </row>
    <row r="3" spans="1:10" ht="18" customHeight="1" thickBot="1" x14ac:dyDescent="0.3">
      <c r="A3" s="6"/>
      <c r="B3" s="6"/>
      <c r="C3" s="6"/>
      <c r="D3" s="6"/>
      <c r="E3" s="7"/>
      <c r="F3" s="6"/>
      <c r="G3" s="447"/>
    </row>
    <row r="4" spans="1:10" ht="14.25" customHeight="1" thickBot="1" x14ac:dyDescent="0.3">
      <c r="A4" s="8" t="s">
        <v>136</v>
      </c>
      <c r="B4" s="8" t="s">
        <v>137</v>
      </c>
      <c r="C4" s="9" t="s">
        <v>145</v>
      </c>
      <c r="D4" s="10"/>
      <c r="E4" s="11" t="s">
        <v>138</v>
      </c>
      <c r="F4" s="12"/>
    </row>
    <row r="5" spans="1:10" ht="18" customHeight="1" thickBot="1" x14ac:dyDescent="0.3">
      <c r="A5" s="13"/>
      <c r="B5" s="13"/>
      <c r="C5" s="8">
        <v>2019</v>
      </c>
      <c r="D5" s="8">
        <v>2020</v>
      </c>
      <c r="E5" s="14" t="s">
        <v>0</v>
      </c>
      <c r="G5" s="448"/>
    </row>
    <row r="6" spans="1:10" ht="18" customHeight="1" x14ac:dyDescent="0.25">
      <c r="A6" s="8" t="s">
        <v>1</v>
      </c>
      <c r="B6" s="16" t="s">
        <v>139</v>
      </c>
      <c r="C6" s="17">
        <f>+C40</f>
        <v>21259323.53043</v>
      </c>
      <c r="D6" s="17">
        <f t="shared" ref="D6" si="0">+D40</f>
        <v>20745574.010990009</v>
      </c>
      <c r="E6" s="18">
        <f>+D6/C6</f>
        <v>0.97583415489657399</v>
      </c>
      <c r="F6" s="19"/>
      <c r="G6" s="449"/>
    </row>
    <row r="7" spans="1:10" ht="18" customHeight="1" thickBot="1" x14ac:dyDescent="0.3">
      <c r="A7" s="21" t="s">
        <v>2</v>
      </c>
      <c r="B7" s="22" t="s">
        <v>140</v>
      </c>
      <c r="C7" s="23">
        <f>+C79</f>
        <v>42555725.589359999</v>
      </c>
      <c r="D7" s="23">
        <f t="shared" ref="D7" si="1">+D79</f>
        <v>42675894.096560001</v>
      </c>
      <c r="E7" s="24">
        <f>+D7/C7</f>
        <v>1.0028237917585889</v>
      </c>
      <c r="F7" s="19"/>
      <c r="G7" s="449"/>
    </row>
    <row r="8" spans="1:10" ht="18" customHeight="1" thickBot="1" x14ac:dyDescent="0.3">
      <c r="A8" s="25"/>
      <c r="B8" s="26" t="s">
        <v>96</v>
      </c>
      <c r="C8" s="27">
        <f>SUM(C6:C7)</f>
        <v>63815049.119790003</v>
      </c>
      <c r="D8" s="27">
        <f>SUM(D6:D7)</f>
        <v>63421468.10755001</v>
      </c>
      <c r="E8" s="28">
        <f>+D8/C8</f>
        <v>0.99383247341075953</v>
      </c>
      <c r="F8" s="19"/>
      <c r="G8" s="449"/>
      <c r="H8" s="29"/>
    </row>
    <row r="9" spans="1:10" ht="18" customHeight="1" x14ac:dyDescent="0.25">
      <c r="A9" s="30"/>
      <c r="D9" s="29"/>
      <c r="E9" s="31"/>
    </row>
    <row r="10" spans="1:10" s="5" customFormat="1" ht="18" customHeight="1" x14ac:dyDescent="0.25">
      <c r="A10" s="467" t="s">
        <v>142</v>
      </c>
      <c r="B10" s="467"/>
      <c r="C10" s="467"/>
      <c r="D10" s="467"/>
      <c r="E10" s="467"/>
      <c r="F10" s="4"/>
      <c r="G10" s="446"/>
    </row>
    <row r="11" spans="1:10" ht="18" customHeight="1" thickBot="1" x14ac:dyDescent="0.3">
      <c r="A11" s="6"/>
      <c r="B11" s="6"/>
      <c r="C11" s="6"/>
      <c r="D11" s="6"/>
      <c r="E11" s="7"/>
      <c r="F11" s="6"/>
      <c r="G11" s="447"/>
    </row>
    <row r="12" spans="1:10" ht="18" customHeight="1" thickBot="1" x14ac:dyDescent="0.3">
      <c r="A12" s="8" t="s">
        <v>136</v>
      </c>
      <c r="B12" s="8" t="s">
        <v>141</v>
      </c>
      <c r="C12" s="32" t="s">
        <v>145</v>
      </c>
      <c r="D12" s="32"/>
      <c r="E12" s="11" t="s">
        <v>138</v>
      </c>
      <c r="F12" s="12"/>
    </row>
    <row r="13" spans="1:10" ht="18" customHeight="1" thickBot="1" x14ac:dyDescent="0.3">
      <c r="A13" s="21"/>
      <c r="B13" s="33"/>
      <c r="C13" s="34">
        <f>+C5</f>
        <v>2019</v>
      </c>
      <c r="D13" s="34">
        <f>+D5</f>
        <v>2020</v>
      </c>
      <c r="E13" s="34" t="str">
        <f>+E5</f>
        <v>20/19</v>
      </c>
      <c r="G13" s="450"/>
      <c r="H13" s="30"/>
      <c r="I13" s="30"/>
      <c r="J13" s="30"/>
    </row>
    <row r="14" spans="1:10" ht="18" customHeight="1" x14ac:dyDescent="0.25">
      <c r="A14" s="8" t="s">
        <v>1</v>
      </c>
      <c r="B14" s="35" t="s">
        <v>3</v>
      </c>
      <c r="C14" s="36">
        <v>377667.07017000002</v>
      </c>
      <c r="D14" s="36">
        <v>393708.65454999998</v>
      </c>
      <c r="E14" s="24">
        <f t="shared" ref="E14:E39" si="2">+IFERROR(IF(D14/C14&gt;0,D14/C14,"X"),"X")</f>
        <v>1.0424754648923431</v>
      </c>
      <c r="F14" s="37"/>
      <c r="G14" s="451"/>
      <c r="H14" s="38"/>
      <c r="I14" s="3"/>
      <c r="J14" s="3"/>
    </row>
    <row r="15" spans="1:10" ht="18" customHeight="1" x14ac:dyDescent="0.25">
      <c r="A15" s="21" t="s">
        <v>2</v>
      </c>
      <c r="B15" s="35" t="s">
        <v>4</v>
      </c>
      <c r="C15" s="36">
        <v>603101.18371999997</v>
      </c>
      <c r="D15" s="36">
        <v>607463.32201</v>
      </c>
      <c r="E15" s="24">
        <f t="shared" si="2"/>
        <v>1.0072328465069391</v>
      </c>
      <c r="F15" s="37"/>
      <c r="G15" s="449"/>
      <c r="H15" s="38"/>
      <c r="I15" s="3"/>
      <c r="J15" s="3"/>
    </row>
    <row r="16" spans="1:10" ht="18" customHeight="1" x14ac:dyDescent="0.25">
      <c r="A16" s="21" t="s">
        <v>5</v>
      </c>
      <c r="B16" s="35" t="s">
        <v>6</v>
      </c>
      <c r="C16" s="36">
        <v>1935844.73437</v>
      </c>
      <c r="D16" s="36">
        <v>1978004.61671</v>
      </c>
      <c r="E16" s="24">
        <f t="shared" si="2"/>
        <v>1.0217785453510146</v>
      </c>
      <c r="F16" s="37"/>
      <c r="G16" s="449"/>
      <c r="H16" s="38"/>
      <c r="I16" s="3"/>
      <c r="J16" s="3"/>
    </row>
    <row r="17" spans="1:10" ht="18" customHeight="1" x14ac:dyDescent="0.25">
      <c r="A17" s="21" t="s">
        <v>7</v>
      </c>
      <c r="B17" s="35" t="s">
        <v>8</v>
      </c>
      <c r="C17" s="36">
        <v>678046.02657999995</v>
      </c>
      <c r="D17" s="36">
        <v>698679.45212999999</v>
      </c>
      <c r="E17" s="24">
        <f t="shared" si="2"/>
        <v>1.0304307152334085</v>
      </c>
      <c r="F17" s="37"/>
      <c r="G17" s="449"/>
      <c r="H17" s="38"/>
      <c r="I17" s="3"/>
      <c r="J17" s="3"/>
    </row>
    <row r="18" spans="1:10" ht="18" customHeight="1" x14ac:dyDescent="0.25">
      <c r="A18" s="21" t="s">
        <v>9</v>
      </c>
      <c r="B18" s="35" t="s">
        <v>10</v>
      </c>
      <c r="C18" s="36">
        <v>0</v>
      </c>
      <c r="D18" s="36">
        <v>11927.52852</v>
      </c>
      <c r="E18" s="24" t="str">
        <f t="shared" si="2"/>
        <v>X</v>
      </c>
      <c r="F18" s="37"/>
      <c r="G18" s="449"/>
      <c r="H18" s="38"/>
      <c r="I18" s="3"/>
      <c r="J18" s="3"/>
    </row>
    <row r="19" spans="1:10" ht="18" customHeight="1" x14ac:dyDescent="0.25">
      <c r="A19" s="21" t="s">
        <v>11</v>
      </c>
      <c r="B19" s="35" t="s">
        <v>12</v>
      </c>
      <c r="C19" s="36">
        <v>207867.71129000001</v>
      </c>
      <c r="D19" s="36">
        <v>216401.64129999999</v>
      </c>
      <c r="E19" s="24">
        <f t="shared" si="2"/>
        <v>1.0410546205422646</v>
      </c>
      <c r="F19" s="37"/>
      <c r="G19" s="449"/>
      <c r="H19" s="38"/>
      <c r="I19" s="3"/>
      <c r="J19" s="3"/>
    </row>
    <row r="20" spans="1:10" ht="18" customHeight="1" x14ac:dyDescent="0.25">
      <c r="A20" s="21" t="s">
        <v>13</v>
      </c>
      <c r="B20" s="35" t="s">
        <v>14</v>
      </c>
      <c r="C20" s="36">
        <v>896186.83421</v>
      </c>
      <c r="D20" s="36">
        <v>976092.06600999995</v>
      </c>
      <c r="E20" s="24">
        <f t="shared" si="2"/>
        <v>1.0891613542509107</v>
      </c>
      <c r="F20" s="37"/>
      <c r="G20" s="449"/>
      <c r="H20" s="38"/>
      <c r="I20" s="3"/>
      <c r="J20" s="3"/>
    </row>
    <row r="21" spans="1:10" ht="18" customHeight="1" x14ac:dyDescent="0.25">
      <c r="A21" s="21" t="s">
        <v>15</v>
      </c>
      <c r="B21" s="35" t="s">
        <v>16</v>
      </c>
      <c r="C21" s="36">
        <v>357089.51302999997</v>
      </c>
      <c r="D21" s="36">
        <v>357521.78616999998</v>
      </c>
      <c r="E21" s="24">
        <f t="shared" si="2"/>
        <v>1.0012105456033475</v>
      </c>
      <c r="F21" s="37"/>
      <c r="G21" s="449"/>
      <c r="H21" s="38"/>
      <c r="I21" s="3"/>
      <c r="J21" s="3"/>
    </row>
    <row r="22" spans="1:10" ht="18" customHeight="1" x14ac:dyDescent="0.25">
      <c r="A22" s="21" t="s">
        <v>17</v>
      </c>
      <c r="B22" s="35" t="s">
        <v>18</v>
      </c>
      <c r="C22" s="36">
        <v>491626.09353999997</v>
      </c>
      <c r="D22" s="36">
        <v>465459.02042000002</v>
      </c>
      <c r="E22" s="24">
        <f t="shared" si="2"/>
        <v>0.94677444207328076</v>
      </c>
      <c r="F22" s="37"/>
      <c r="G22" s="449"/>
      <c r="H22" s="38"/>
      <c r="I22" s="3"/>
      <c r="J22" s="3"/>
    </row>
    <row r="23" spans="1:10" ht="18" customHeight="1" x14ac:dyDescent="0.25">
      <c r="A23" s="21" t="s">
        <v>19</v>
      </c>
      <c r="B23" s="35" t="s">
        <v>20</v>
      </c>
      <c r="C23" s="36">
        <v>889757.74916999997</v>
      </c>
      <c r="D23" s="36">
        <v>939416.59620999999</v>
      </c>
      <c r="E23" s="24">
        <f t="shared" si="2"/>
        <v>1.0558116488294973</v>
      </c>
      <c r="F23" s="37"/>
      <c r="G23" s="449"/>
      <c r="H23" s="38"/>
      <c r="I23" s="3"/>
      <c r="J23" s="3"/>
    </row>
    <row r="24" spans="1:10" ht="18" customHeight="1" x14ac:dyDescent="0.25">
      <c r="A24" s="21" t="s">
        <v>21</v>
      </c>
      <c r="B24" s="35" t="s">
        <v>134</v>
      </c>
      <c r="C24" s="36">
        <v>10608.67215</v>
      </c>
      <c r="D24" s="36">
        <v>14252.94794</v>
      </c>
      <c r="E24" s="24">
        <f t="shared" si="2"/>
        <v>1.3435185608973692</v>
      </c>
      <c r="F24" s="37"/>
      <c r="G24" s="449"/>
      <c r="H24" s="38"/>
      <c r="I24" s="3"/>
      <c r="J24" s="3"/>
    </row>
    <row r="25" spans="1:10" ht="18" customHeight="1" x14ac:dyDescent="0.25">
      <c r="A25" s="21" t="s">
        <v>22</v>
      </c>
      <c r="B25" s="35" t="s">
        <v>23</v>
      </c>
      <c r="C25" s="36">
        <v>868991.10340999998</v>
      </c>
      <c r="D25" s="36">
        <v>775064.32484000002</v>
      </c>
      <c r="E25" s="24">
        <f t="shared" si="2"/>
        <v>0.89191284214369659</v>
      </c>
      <c r="F25" s="37"/>
      <c r="G25" s="449"/>
      <c r="H25" s="38"/>
      <c r="I25" s="3"/>
      <c r="J25" s="3"/>
    </row>
    <row r="26" spans="1:10" ht="18" customHeight="1" x14ac:dyDescent="0.25">
      <c r="A26" s="21" t="s">
        <v>24</v>
      </c>
      <c r="B26" s="35" t="s">
        <v>25</v>
      </c>
      <c r="C26" s="36">
        <v>1535398.14582</v>
      </c>
      <c r="D26" s="36">
        <v>1648388.64344</v>
      </c>
      <c r="E26" s="24">
        <f t="shared" si="2"/>
        <v>1.073590356955691</v>
      </c>
      <c r="F26" s="37"/>
      <c r="G26" s="449"/>
      <c r="H26" s="38"/>
      <c r="I26" s="3"/>
      <c r="J26" s="3"/>
    </row>
    <row r="27" spans="1:10" ht="18" customHeight="1" x14ac:dyDescent="0.25">
      <c r="A27" s="21" t="s">
        <v>26</v>
      </c>
      <c r="B27" s="35" t="s">
        <v>27</v>
      </c>
      <c r="C27" s="36">
        <v>1106263.3762000001</v>
      </c>
      <c r="D27" s="36">
        <v>453370.38676999998</v>
      </c>
      <c r="E27" s="24">
        <f t="shared" si="2"/>
        <v>0.40982138297601534</v>
      </c>
      <c r="F27" s="37"/>
      <c r="G27" s="449"/>
      <c r="H27" s="38"/>
      <c r="I27" s="3"/>
      <c r="J27" s="3"/>
    </row>
    <row r="28" spans="1:10" ht="18" customHeight="1" x14ac:dyDescent="0.25">
      <c r="A28" s="21" t="s">
        <v>28</v>
      </c>
      <c r="B28" s="35" t="s">
        <v>29</v>
      </c>
      <c r="C28" s="36">
        <v>532929.47640000004</v>
      </c>
      <c r="D28" s="36">
        <v>318869.68699999998</v>
      </c>
      <c r="E28" s="24">
        <f t="shared" si="2"/>
        <v>0.59833374043035004</v>
      </c>
      <c r="F28" s="37"/>
      <c r="G28" s="449"/>
      <c r="H28" s="38"/>
      <c r="I28" s="3"/>
      <c r="J28" s="3"/>
    </row>
    <row r="29" spans="1:10" ht="18" customHeight="1" x14ac:dyDescent="0.25">
      <c r="A29" s="21" t="s">
        <v>30</v>
      </c>
      <c r="B29" s="35" t="s">
        <v>31</v>
      </c>
      <c r="C29" s="36">
        <v>60492.849049999997</v>
      </c>
      <c r="D29" s="36">
        <v>64429.221619999997</v>
      </c>
      <c r="E29" s="24">
        <f t="shared" si="2"/>
        <v>1.0650717007351798</v>
      </c>
      <c r="F29" s="37"/>
      <c r="G29" s="449"/>
      <c r="H29" s="38"/>
      <c r="I29" s="3"/>
      <c r="J29" s="3"/>
    </row>
    <row r="30" spans="1:10" ht="18" customHeight="1" x14ac:dyDescent="0.25">
      <c r="A30" s="21" t="s">
        <v>32</v>
      </c>
      <c r="B30" s="35" t="s">
        <v>33</v>
      </c>
      <c r="C30" s="36">
        <v>0</v>
      </c>
      <c r="D30" s="36">
        <v>289.58467000000002</v>
      </c>
      <c r="E30" s="24" t="str">
        <f t="shared" si="2"/>
        <v>X</v>
      </c>
      <c r="F30" s="37"/>
      <c r="G30" s="449"/>
      <c r="H30" s="38"/>
      <c r="I30" s="3"/>
      <c r="J30" s="3"/>
    </row>
    <row r="31" spans="1:10" ht="18" customHeight="1" x14ac:dyDescent="0.25">
      <c r="A31" s="21" t="s">
        <v>34</v>
      </c>
      <c r="B31" s="35" t="s">
        <v>35</v>
      </c>
      <c r="C31" s="36">
        <v>8581639.4728999995</v>
      </c>
      <c r="D31" s="36">
        <v>8752347.8807699997</v>
      </c>
      <c r="E31" s="24">
        <f t="shared" si="2"/>
        <v>1.0198922838006748</v>
      </c>
      <c r="F31" s="37"/>
      <c r="G31" s="449"/>
      <c r="H31" s="38"/>
      <c r="I31" s="3"/>
      <c r="J31" s="3"/>
    </row>
    <row r="32" spans="1:10" ht="18" customHeight="1" x14ac:dyDescent="0.25">
      <c r="A32" s="21" t="s">
        <v>36</v>
      </c>
      <c r="B32" s="35" t="s">
        <v>37</v>
      </c>
      <c r="C32" s="36">
        <v>17574.952160000001</v>
      </c>
      <c r="D32" s="36">
        <v>17849.610799999999</v>
      </c>
      <c r="E32" s="24">
        <f t="shared" si="2"/>
        <v>1.0156278456691969</v>
      </c>
      <c r="F32" s="37"/>
      <c r="G32" s="449"/>
      <c r="H32" s="38"/>
      <c r="I32" s="3"/>
      <c r="J32" s="3"/>
    </row>
    <row r="33" spans="1:10" ht="18" customHeight="1" x14ac:dyDescent="0.25">
      <c r="A33" s="21" t="s">
        <v>38</v>
      </c>
      <c r="B33" s="35" t="s">
        <v>39</v>
      </c>
      <c r="C33" s="36">
        <v>70780.364759999997</v>
      </c>
      <c r="D33" s="36">
        <v>73749.727740000002</v>
      </c>
      <c r="E33" s="24">
        <f t="shared" si="2"/>
        <v>1.0419517897381347</v>
      </c>
      <c r="F33" s="37"/>
      <c r="G33" s="449"/>
      <c r="H33" s="38"/>
      <c r="I33" s="3"/>
      <c r="J33" s="3"/>
    </row>
    <row r="34" spans="1:10" ht="18" customHeight="1" x14ac:dyDescent="0.25">
      <c r="A34" s="21" t="s">
        <v>40</v>
      </c>
      <c r="B34" s="35" t="s">
        <v>41</v>
      </c>
      <c r="C34" s="36">
        <v>401828.15503999998</v>
      </c>
      <c r="D34" s="36">
        <v>297039.56858000002</v>
      </c>
      <c r="E34" s="24">
        <f t="shared" si="2"/>
        <v>0.7392203977106363</v>
      </c>
      <c r="F34" s="37"/>
      <c r="G34" s="449"/>
      <c r="H34" s="38"/>
      <c r="I34" s="3"/>
      <c r="J34" s="3"/>
    </row>
    <row r="35" spans="1:10" ht="18" customHeight="1" x14ac:dyDescent="0.25">
      <c r="A35" s="21" t="s">
        <v>42</v>
      </c>
      <c r="B35" s="35" t="s">
        <v>43</v>
      </c>
      <c r="C35" s="36">
        <v>35310.424509999997</v>
      </c>
      <c r="D35" s="36">
        <v>35596.57634</v>
      </c>
      <c r="E35" s="24">
        <f t="shared" si="2"/>
        <v>1.0081038909605564</v>
      </c>
      <c r="F35" s="37"/>
      <c r="G35" s="449"/>
      <c r="H35" s="38"/>
      <c r="I35" s="3"/>
      <c r="J35" s="3"/>
    </row>
    <row r="36" spans="1:10" ht="18" customHeight="1" x14ac:dyDescent="0.25">
      <c r="A36" s="21" t="s">
        <v>44</v>
      </c>
      <c r="B36" s="35" t="s">
        <v>45</v>
      </c>
      <c r="C36" s="36">
        <v>98930.033649999998</v>
      </c>
      <c r="D36" s="36">
        <v>93767.752810000005</v>
      </c>
      <c r="E36" s="24">
        <f t="shared" si="2"/>
        <v>0.94781887107950058</v>
      </c>
      <c r="F36" s="37"/>
      <c r="G36" s="449"/>
      <c r="H36" s="38"/>
      <c r="I36" s="3"/>
      <c r="J36" s="3"/>
    </row>
    <row r="37" spans="1:10" ht="18" customHeight="1" x14ac:dyDescent="0.25">
      <c r="A37" s="21" t="s">
        <v>46</v>
      </c>
      <c r="B37" s="35" t="s">
        <v>47</v>
      </c>
      <c r="C37" s="36">
        <v>294209.88337</v>
      </c>
      <c r="D37" s="36">
        <v>329162.57581000001</v>
      </c>
      <c r="E37" s="24">
        <f t="shared" si="2"/>
        <v>1.1188018976100926</v>
      </c>
      <c r="F37" s="37"/>
      <c r="G37" s="449"/>
      <c r="H37" s="38"/>
      <c r="I37" s="3"/>
      <c r="J37" s="3"/>
    </row>
    <row r="38" spans="1:10" ht="18" customHeight="1" x14ac:dyDescent="0.25">
      <c r="A38" s="21" t="s">
        <v>48</v>
      </c>
      <c r="B38" s="35" t="s">
        <v>49</v>
      </c>
      <c r="C38" s="36">
        <v>234486.15801000001</v>
      </c>
      <c r="D38" s="36">
        <v>243347.41707</v>
      </c>
      <c r="E38" s="24">
        <f t="shared" si="2"/>
        <v>1.0377901157799774</v>
      </c>
      <c r="F38" s="37"/>
      <c r="G38" s="449"/>
      <c r="H38" s="38"/>
      <c r="I38" s="3"/>
      <c r="J38" s="3"/>
    </row>
    <row r="39" spans="1:10" ht="18" customHeight="1" thickBot="1" x14ac:dyDescent="0.3">
      <c r="A39" s="21" t="s">
        <v>50</v>
      </c>
      <c r="B39" s="35" t="s">
        <v>51</v>
      </c>
      <c r="C39" s="36">
        <v>972693.54691999999</v>
      </c>
      <c r="D39" s="36">
        <v>983373.42076000001</v>
      </c>
      <c r="E39" s="24">
        <f t="shared" si="2"/>
        <v>1.0109796902362695</v>
      </c>
      <c r="F39" s="37"/>
      <c r="G39" s="449"/>
      <c r="H39" s="38"/>
      <c r="I39" s="3"/>
      <c r="J39" s="3"/>
    </row>
    <row r="40" spans="1:10" ht="18" customHeight="1" thickBot="1" x14ac:dyDescent="0.3">
      <c r="A40" s="25"/>
      <c r="B40" s="39" t="s">
        <v>96</v>
      </c>
      <c r="C40" s="27">
        <f>SUM(C14:C39)</f>
        <v>21259323.53043</v>
      </c>
      <c r="D40" s="27">
        <f>SUM(D14:D39)</f>
        <v>20745574.010990009</v>
      </c>
      <c r="E40" s="28">
        <f t="shared" ref="E40" si="3">+IF(C40=0,"X",D40/C40)</f>
        <v>0.97583415489657399</v>
      </c>
      <c r="F40" s="37"/>
      <c r="G40" s="449"/>
      <c r="H40" s="38"/>
      <c r="I40" s="3"/>
      <c r="J40" s="3"/>
    </row>
    <row r="41" spans="1:10" ht="18" customHeight="1" x14ac:dyDescent="0.25">
      <c r="A41" s="30"/>
      <c r="C41" s="40" t="b">
        <v>1</v>
      </c>
      <c r="D41" s="41" t="b">
        <v>1</v>
      </c>
      <c r="E41" s="42"/>
      <c r="F41" s="29"/>
      <c r="G41" s="448"/>
      <c r="H41" s="38"/>
      <c r="I41" s="3"/>
      <c r="J41" s="3"/>
    </row>
    <row r="42" spans="1:10" s="5" customFormat="1" ht="18" customHeight="1" x14ac:dyDescent="0.25">
      <c r="A42" s="467" t="s">
        <v>144</v>
      </c>
      <c r="B42" s="467"/>
      <c r="C42" s="467"/>
      <c r="D42" s="467"/>
      <c r="E42" s="467"/>
      <c r="F42" s="43"/>
      <c r="G42" s="452"/>
      <c r="H42" s="44"/>
      <c r="I42" s="45"/>
      <c r="J42" s="45"/>
    </row>
    <row r="43" spans="1:10" ht="18" customHeight="1" thickBot="1" x14ac:dyDescent="0.3">
      <c r="A43" s="6"/>
      <c r="B43" s="6"/>
      <c r="C43" s="6"/>
      <c r="D43" s="6"/>
      <c r="E43" s="7"/>
      <c r="F43" s="29"/>
      <c r="G43" s="448"/>
      <c r="H43" s="38"/>
      <c r="I43" s="3"/>
      <c r="J43" s="3"/>
    </row>
    <row r="44" spans="1:10" ht="18" customHeight="1" thickBot="1" x14ac:dyDescent="0.3">
      <c r="A44" s="8" t="s">
        <v>136</v>
      </c>
      <c r="B44" s="8" t="s">
        <v>141</v>
      </c>
      <c r="C44" s="10" t="s">
        <v>145</v>
      </c>
      <c r="D44" s="10"/>
      <c r="E44" s="11" t="s">
        <v>138</v>
      </c>
      <c r="F44" s="29"/>
      <c r="G44" s="448"/>
      <c r="H44" s="38"/>
      <c r="I44" s="3"/>
      <c r="J44" s="3"/>
    </row>
    <row r="45" spans="1:10" ht="18" customHeight="1" thickBot="1" x14ac:dyDescent="0.3">
      <c r="A45" s="21"/>
      <c r="B45" s="33"/>
      <c r="C45" s="34">
        <f>+C5</f>
        <v>2019</v>
      </c>
      <c r="D45" s="34">
        <f>+D5</f>
        <v>2020</v>
      </c>
      <c r="E45" s="34" t="str">
        <f>+E5</f>
        <v>20/19</v>
      </c>
      <c r="F45" s="29"/>
      <c r="G45" s="448"/>
      <c r="H45" s="38"/>
      <c r="I45" s="30"/>
      <c r="J45" s="3"/>
    </row>
    <row r="46" spans="1:10" ht="18" customHeight="1" x14ac:dyDescent="0.25">
      <c r="A46" s="8" t="s">
        <v>1</v>
      </c>
      <c r="B46" s="15" t="s">
        <v>52</v>
      </c>
      <c r="C46" s="36">
        <v>2051167.08959</v>
      </c>
      <c r="D46" s="23">
        <v>1756735.1013400001</v>
      </c>
      <c r="E46" s="24">
        <f t="shared" ref="E46:E78" si="4">+IFERROR(IF(D46/C46&gt;0,D46/C46,"X"),"X")</f>
        <v>0.8564563609935586</v>
      </c>
      <c r="F46" s="19"/>
      <c r="G46" s="449"/>
      <c r="H46"/>
      <c r="I46" s="3"/>
      <c r="J46" s="3"/>
    </row>
    <row r="47" spans="1:10" ht="18" customHeight="1" x14ac:dyDescent="0.25">
      <c r="A47" s="21" t="s">
        <v>2</v>
      </c>
      <c r="B47" s="15" t="s">
        <v>135</v>
      </c>
      <c r="C47" s="36">
        <v>456550.03039000003</v>
      </c>
      <c r="D47" s="23">
        <v>497400.61021999997</v>
      </c>
      <c r="E47" s="24">
        <f t="shared" si="4"/>
        <v>1.0894766774960107</v>
      </c>
      <c r="F47" s="19"/>
      <c r="G47" s="449"/>
      <c r="H47"/>
      <c r="I47" s="3"/>
      <c r="J47" s="3"/>
    </row>
    <row r="48" spans="1:10" ht="18" customHeight="1" x14ac:dyDescent="0.25">
      <c r="A48" s="21" t="s">
        <v>5</v>
      </c>
      <c r="B48" s="15" t="s">
        <v>53</v>
      </c>
      <c r="C48" s="36">
        <v>1902296.7572600001</v>
      </c>
      <c r="D48" s="23">
        <v>2025122.25003</v>
      </c>
      <c r="E48" s="24">
        <f t="shared" si="4"/>
        <v>1.0645669464037322</v>
      </c>
      <c r="F48" s="19"/>
      <c r="G48" s="449"/>
      <c r="H48"/>
      <c r="I48" s="3"/>
      <c r="J48" s="3"/>
    </row>
    <row r="49" spans="1:10" ht="18" customHeight="1" x14ac:dyDescent="0.25">
      <c r="A49" s="21" t="s">
        <v>7</v>
      </c>
      <c r="B49" s="15" t="s">
        <v>54</v>
      </c>
      <c r="C49" s="36">
        <v>1792074.52455</v>
      </c>
      <c r="D49" s="23">
        <v>1911941.08073</v>
      </c>
      <c r="E49" s="24">
        <f t="shared" si="4"/>
        <v>1.0668870376415285</v>
      </c>
      <c r="F49" s="19"/>
      <c r="G49" s="449"/>
      <c r="H49"/>
      <c r="I49" s="3"/>
      <c r="J49" s="3"/>
    </row>
    <row r="50" spans="1:10" ht="18" customHeight="1" x14ac:dyDescent="0.25">
      <c r="A50" s="21" t="s">
        <v>9</v>
      </c>
      <c r="B50" s="15" t="s">
        <v>55</v>
      </c>
      <c r="C50" s="36">
        <v>422059.06147999997</v>
      </c>
      <c r="D50" s="23">
        <v>513672.80356999999</v>
      </c>
      <c r="E50" s="24">
        <f t="shared" si="4"/>
        <v>1.2170637961633748</v>
      </c>
      <c r="F50" s="19"/>
      <c r="G50" s="449"/>
      <c r="H50"/>
      <c r="I50" s="3"/>
      <c r="J50" s="3"/>
    </row>
    <row r="51" spans="1:10" ht="18" customHeight="1" x14ac:dyDescent="0.25">
      <c r="A51" s="21" t="s">
        <v>11</v>
      </c>
      <c r="B51" s="15" t="s">
        <v>56</v>
      </c>
      <c r="C51" s="36">
        <v>48735.701009999997</v>
      </c>
      <c r="D51" s="23">
        <v>58657.228179999998</v>
      </c>
      <c r="E51" s="24">
        <f t="shared" si="4"/>
        <v>1.2035782181108716</v>
      </c>
      <c r="F51" s="19"/>
      <c r="G51" s="449"/>
      <c r="H51"/>
      <c r="I51" s="3"/>
      <c r="J51" s="3"/>
    </row>
    <row r="52" spans="1:10" ht="18" customHeight="1" x14ac:dyDescent="0.25">
      <c r="A52" s="21" t="s">
        <v>13</v>
      </c>
      <c r="B52" s="15" t="s">
        <v>57</v>
      </c>
      <c r="C52" s="36">
        <v>64069.862939999999</v>
      </c>
      <c r="D52" s="23">
        <v>67514.636920000004</v>
      </c>
      <c r="E52" s="24">
        <f t="shared" si="4"/>
        <v>1.0537659021250905</v>
      </c>
      <c r="F52" s="19"/>
      <c r="G52" s="449"/>
      <c r="H52"/>
      <c r="I52" s="3"/>
      <c r="J52" s="3"/>
    </row>
    <row r="53" spans="1:10" ht="18" customHeight="1" x14ac:dyDescent="0.25">
      <c r="A53" s="21" t="s">
        <v>15</v>
      </c>
      <c r="B53" s="15" t="s">
        <v>58</v>
      </c>
      <c r="C53" s="36">
        <v>10279.27673</v>
      </c>
      <c r="D53" s="23">
        <v>9504.25252</v>
      </c>
      <c r="E53" s="24">
        <f t="shared" si="4"/>
        <v>0.92460323519279364</v>
      </c>
      <c r="F53" s="19"/>
      <c r="G53" s="449"/>
      <c r="H53"/>
      <c r="I53" s="3"/>
      <c r="J53" s="3"/>
    </row>
    <row r="54" spans="1:10" ht="18" customHeight="1" x14ac:dyDescent="0.25">
      <c r="A54" s="21" t="s">
        <v>17</v>
      </c>
      <c r="B54" s="15" t="s">
        <v>59</v>
      </c>
      <c r="C54" s="36">
        <v>6375517.7396900002</v>
      </c>
      <c r="D54" s="23">
        <v>6526146.5405400004</v>
      </c>
      <c r="E54" s="24">
        <f t="shared" si="4"/>
        <v>1.0236261284181329</v>
      </c>
      <c r="F54" s="19"/>
      <c r="G54" s="449"/>
      <c r="H54"/>
      <c r="I54" s="3"/>
      <c r="J54" s="3"/>
    </row>
    <row r="55" spans="1:10" ht="18" customHeight="1" x14ac:dyDescent="0.25">
      <c r="A55" s="21" t="s">
        <v>19</v>
      </c>
      <c r="B55" s="15" t="s">
        <v>60</v>
      </c>
      <c r="C55" s="36">
        <v>348987.56861999998</v>
      </c>
      <c r="D55" s="23">
        <v>316076.04989000002</v>
      </c>
      <c r="E55" s="24">
        <f t="shared" si="4"/>
        <v>0.90569429489955233</v>
      </c>
      <c r="F55" s="19"/>
      <c r="G55" s="449"/>
      <c r="H55"/>
      <c r="I55" s="3"/>
      <c r="J55" s="3"/>
    </row>
    <row r="56" spans="1:10" ht="18" customHeight="1" x14ac:dyDescent="0.25">
      <c r="A56" s="21" t="s">
        <v>21</v>
      </c>
      <c r="B56" s="15" t="s">
        <v>61</v>
      </c>
      <c r="C56" s="36">
        <v>337213.89253000001</v>
      </c>
      <c r="D56" s="23">
        <v>226271.55901999999</v>
      </c>
      <c r="E56" s="24">
        <f t="shared" si="4"/>
        <v>0.67100307559205874</v>
      </c>
      <c r="F56" s="19"/>
      <c r="G56" s="449"/>
      <c r="H56"/>
      <c r="I56" s="3"/>
      <c r="J56" s="3"/>
    </row>
    <row r="57" spans="1:10" ht="18" customHeight="1" x14ac:dyDescent="0.25">
      <c r="A57" s="21" t="s">
        <v>22</v>
      </c>
      <c r="B57" s="15" t="s">
        <v>62</v>
      </c>
      <c r="C57" s="36">
        <v>1617437.19038</v>
      </c>
      <c r="D57" s="23">
        <v>1731232.0838899999</v>
      </c>
      <c r="E57" s="24">
        <f t="shared" si="4"/>
        <v>1.0703550618143416</v>
      </c>
      <c r="F57" s="19"/>
      <c r="G57" s="449"/>
      <c r="H57"/>
      <c r="I57" s="3"/>
      <c r="J57" s="3"/>
    </row>
    <row r="58" spans="1:10" ht="18" customHeight="1" x14ac:dyDescent="0.25">
      <c r="A58" s="21" t="s">
        <v>24</v>
      </c>
      <c r="B58" s="15" t="s">
        <v>63</v>
      </c>
      <c r="C58" s="36">
        <v>138814.02832000001</v>
      </c>
      <c r="D58" s="23">
        <v>143954.51279000001</v>
      </c>
      <c r="E58" s="24">
        <f t="shared" si="4"/>
        <v>1.0370314479898957</v>
      </c>
      <c r="F58" s="19"/>
      <c r="G58" s="449"/>
      <c r="H58"/>
      <c r="I58" s="3"/>
      <c r="J58" s="3"/>
    </row>
    <row r="59" spans="1:10" ht="18" customHeight="1" x14ac:dyDescent="0.25">
      <c r="A59" s="21" t="s">
        <v>26</v>
      </c>
      <c r="B59" s="15" t="s">
        <v>64</v>
      </c>
      <c r="C59" s="36">
        <v>1357550.8956899999</v>
      </c>
      <c r="D59" s="23">
        <v>1342514.6699399999</v>
      </c>
      <c r="E59" s="24">
        <f t="shared" si="4"/>
        <v>0.98892400587135443</v>
      </c>
      <c r="F59" s="19"/>
      <c r="G59" s="449"/>
      <c r="H59"/>
      <c r="I59" s="3"/>
      <c r="J59" s="3"/>
    </row>
    <row r="60" spans="1:10" ht="18" customHeight="1" x14ac:dyDescent="0.25">
      <c r="A60" s="21" t="s">
        <v>28</v>
      </c>
      <c r="B60" s="15" t="s">
        <v>65</v>
      </c>
      <c r="C60" s="36">
        <v>99312.605049999998</v>
      </c>
      <c r="D60" s="23">
        <v>123673.32464000001</v>
      </c>
      <c r="E60" s="24">
        <f t="shared" si="4"/>
        <v>1.2452933298621593</v>
      </c>
      <c r="F60" s="19"/>
      <c r="G60" s="449"/>
      <c r="H60"/>
      <c r="I60" s="3"/>
      <c r="J60" s="3"/>
    </row>
    <row r="61" spans="1:10" ht="18" customHeight="1" x14ac:dyDescent="0.25">
      <c r="A61" s="21" t="s">
        <v>30</v>
      </c>
      <c r="B61" s="15" t="s">
        <v>66</v>
      </c>
      <c r="C61" s="36">
        <v>1020614.49652</v>
      </c>
      <c r="D61" s="23">
        <v>1085054.94841</v>
      </c>
      <c r="E61" s="24">
        <f t="shared" si="4"/>
        <v>1.0631388757554623</v>
      </c>
      <c r="F61" s="19"/>
      <c r="G61" s="449"/>
      <c r="H61"/>
      <c r="I61" s="3"/>
      <c r="J61" s="3"/>
    </row>
    <row r="62" spans="1:10" ht="18" customHeight="1" x14ac:dyDescent="0.25">
      <c r="A62" s="21" t="s">
        <v>32</v>
      </c>
      <c r="B62" s="15" t="s">
        <v>67</v>
      </c>
      <c r="C62" s="36">
        <v>47694.830399999999</v>
      </c>
      <c r="D62" s="23">
        <v>43659.832699999999</v>
      </c>
      <c r="E62" s="24">
        <f t="shared" si="4"/>
        <v>0.91539968449075348</v>
      </c>
      <c r="F62" s="19"/>
      <c r="G62" s="449"/>
      <c r="H62"/>
      <c r="I62" s="3"/>
      <c r="J62" s="3"/>
    </row>
    <row r="63" spans="1:10" ht="18" customHeight="1" x14ac:dyDescent="0.25">
      <c r="A63" s="21" t="s">
        <v>34</v>
      </c>
      <c r="B63" s="15" t="s">
        <v>68</v>
      </c>
      <c r="C63" s="36">
        <v>649.94399999999996</v>
      </c>
      <c r="D63" s="23">
        <v>3621.68181</v>
      </c>
      <c r="E63" s="24">
        <f t="shared" si="4"/>
        <v>5.5722982441564204</v>
      </c>
      <c r="F63" s="19"/>
      <c r="G63" s="449"/>
      <c r="H63"/>
      <c r="I63" s="3"/>
      <c r="J63" s="3"/>
    </row>
    <row r="64" spans="1:10" ht="18" customHeight="1" x14ac:dyDescent="0.25">
      <c r="A64" s="21" t="s">
        <v>36</v>
      </c>
      <c r="B64" s="15" t="s">
        <v>69</v>
      </c>
      <c r="C64" s="36">
        <v>673768.37941000005</v>
      </c>
      <c r="D64" s="23">
        <v>517867.3553</v>
      </c>
      <c r="E64" s="24">
        <f t="shared" si="4"/>
        <v>0.76861332636815316</v>
      </c>
      <c r="F64" s="19"/>
      <c r="G64" s="449"/>
      <c r="H64"/>
      <c r="I64" s="3"/>
      <c r="J64" s="3"/>
    </row>
    <row r="65" spans="1:10" ht="18" customHeight="1" x14ac:dyDescent="0.25">
      <c r="A65" s="21" t="s">
        <v>38</v>
      </c>
      <c r="B65" s="15" t="s">
        <v>70</v>
      </c>
      <c r="C65" s="36">
        <v>263756.63406000001</v>
      </c>
      <c r="D65" s="23">
        <v>304605.01789999998</v>
      </c>
      <c r="E65" s="24">
        <f t="shared" si="4"/>
        <v>1.1548714935098379</v>
      </c>
      <c r="F65" s="19"/>
      <c r="G65" s="449"/>
      <c r="H65"/>
      <c r="I65" s="3"/>
      <c r="J65" s="3"/>
    </row>
    <row r="66" spans="1:10" ht="18" customHeight="1" x14ac:dyDescent="0.25">
      <c r="A66" s="21" t="s">
        <v>40</v>
      </c>
      <c r="B66" s="15" t="s">
        <v>71</v>
      </c>
      <c r="C66" s="36">
        <v>116085.87947</v>
      </c>
      <c r="D66" s="23">
        <v>144029.56684000001</v>
      </c>
      <c r="E66" s="24">
        <f t="shared" si="4"/>
        <v>1.240715645154943</v>
      </c>
      <c r="F66" s="19"/>
      <c r="G66" s="449"/>
      <c r="H66"/>
      <c r="I66" s="3"/>
      <c r="J66" s="3"/>
    </row>
    <row r="67" spans="1:10" ht="18" customHeight="1" x14ac:dyDescent="0.25">
      <c r="A67" s="21" t="s">
        <v>42</v>
      </c>
      <c r="B67" s="15" t="s">
        <v>72</v>
      </c>
      <c r="C67" s="36">
        <v>345296.42044999998</v>
      </c>
      <c r="D67" s="23">
        <v>448398.59417</v>
      </c>
      <c r="E67" s="24">
        <f t="shared" si="4"/>
        <v>1.2985903346047849</v>
      </c>
      <c r="F67" s="19"/>
      <c r="G67" s="449"/>
      <c r="H67"/>
      <c r="I67" s="3"/>
      <c r="J67" s="3"/>
    </row>
    <row r="68" spans="1:10" ht="18" customHeight="1" x14ac:dyDescent="0.25">
      <c r="A68" s="21" t="s">
        <v>44</v>
      </c>
      <c r="B68" s="15" t="s">
        <v>73</v>
      </c>
      <c r="C68" s="36">
        <v>13039384.59537</v>
      </c>
      <c r="D68" s="23">
        <v>12536676.84795</v>
      </c>
      <c r="E68" s="24">
        <f t="shared" si="4"/>
        <v>0.96144697291937375</v>
      </c>
      <c r="F68" s="19"/>
      <c r="G68" s="449"/>
      <c r="H68"/>
      <c r="I68" s="3"/>
      <c r="J68" s="3"/>
    </row>
    <row r="69" spans="1:10" ht="18" customHeight="1" x14ac:dyDescent="0.25">
      <c r="A69" s="21" t="s">
        <v>46</v>
      </c>
      <c r="B69" s="15" t="s">
        <v>74</v>
      </c>
      <c r="C69" s="36">
        <v>689835.30169999995</v>
      </c>
      <c r="D69" s="23">
        <v>633193.26463999995</v>
      </c>
      <c r="E69" s="24">
        <f t="shared" si="4"/>
        <v>0.917890492237185</v>
      </c>
      <c r="F69" s="19"/>
      <c r="G69" s="449"/>
      <c r="H69"/>
      <c r="I69" s="3"/>
      <c r="J69" s="3"/>
    </row>
    <row r="70" spans="1:10" ht="18" customHeight="1" x14ac:dyDescent="0.25">
      <c r="A70" s="21" t="s">
        <v>48</v>
      </c>
      <c r="B70" s="15" t="s">
        <v>75</v>
      </c>
      <c r="C70" s="36">
        <v>231416.76996999999</v>
      </c>
      <c r="D70" s="23">
        <v>227182.14936000001</v>
      </c>
      <c r="E70" s="24">
        <f t="shared" si="4"/>
        <v>0.98170132350153816</v>
      </c>
      <c r="F70" s="19"/>
      <c r="G70" s="449"/>
      <c r="H70"/>
      <c r="I70" s="3"/>
      <c r="J70" s="3"/>
    </row>
    <row r="71" spans="1:10" ht="18" customHeight="1" x14ac:dyDescent="0.25">
      <c r="A71" s="21" t="s">
        <v>50</v>
      </c>
      <c r="B71" s="15" t="s">
        <v>76</v>
      </c>
      <c r="C71" s="36">
        <v>122585.33530000001</v>
      </c>
      <c r="D71" s="23">
        <v>116484.67676</v>
      </c>
      <c r="E71" s="24">
        <f t="shared" si="4"/>
        <v>0.9502333739588833</v>
      </c>
      <c r="F71" s="19"/>
      <c r="G71" s="449"/>
      <c r="H71"/>
      <c r="I71" s="3"/>
      <c r="J71" s="3"/>
    </row>
    <row r="72" spans="1:10" ht="18" customHeight="1" x14ac:dyDescent="0.25">
      <c r="A72" s="21" t="s">
        <v>77</v>
      </c>
      <c r="B72" s="15" t="s">
        <v>78</v>
      </c>
      <c r="C72" s="36">
        <v>61097.42452</v>
      </c>
      <c r="D72" s="23">
        <v>46969.543689999999</v>
      </c>
      <c r="E72" s="24">
        <f t="shared" si="4"/>
        <v>0.7687647074980174</v>
      </c>
      <c r="F72" s="19"/>
      <c r="G72" s="449"/>
      <c r="H72"/>
      <c r="I72" s="3"/>
      <c r="J72" s="3"/>
    </row>
    <row r="73" spans="1:10" ht="18" customHeight="1" x14ac:dyDescent="0.25">
      <c r="A73" s="21" t="s">
        <v>79</v>
      </c>
      <c r="B73" s="15" t="s">
        <v>80</v>
      </c>
      <c r="C73" s="36">
        <v>588437.06192000001</v>
      </c>
      <c r="D73" s="23">
        <v>622268.64193000004</v>
      </c>
      <c r="E73" s="24">
        <f t="shared" si="4"/>
        <v>1.0574939652842594</v>
      </c>
      <c r="F73" s="19"/>
      <c r="G73" s="449"/>
      <c r="H73"/>
      <c r="I73" s="3"/>
      <c r="J73" s="3"/>
    </row>
    <row r="74" spans="1:10" ht="18" customHeight="1" x14ac:dyDescent="0.25">
      <c r="A74" s="21" t="s">
        <v>81</v>
      </c>
      <c r="B74" s="15" t="s">
        <v>82</v>
      </c>
      <c r="C74" s="36">
        <v>256471.84439000001</v>
      </c>
      <c r="D74" s="23">
        <v>347697.95637000003</v>
      </c>
      <c r="E74" s="24">
        <f t="shared" si="4"/>
        <v>1.355696400893341</v>
      </c>
      <c r="F74" s="19"/>
      <c r="G74" s="449"/>
      <c r="H74"/>
      <c r="I74" s="3"/>
    </row>
    <row r="75" spans="1:10" ht="18" customHeight="1" x14ac:dyDescent="0.25">
      <c r="A75" s="21" t="s">
        <v>83</v>
      </c>
      <c r="B75" s="15" t="s">
        <v>84</v>
      </c>
      <c r="C75" s="36">
        <v>1159562.1741299999</v>
      </c>
      <c r="D75" s="23">
        <v>1158526.3301200001</v>
      </c>
      <c r="E75" s="24">
        <f t="shared" si="4"/>
        <v>0.99910669385988116</v>
      </c>
      <c r="F75" s="19"/>
      <c r="G75" s="449"/>
      <c r="H75"/>
      <c r="I75" s="3"/>
    </row>
    <row r="76" spans="1:10" ht="18" customHeight="1" x14ac:dyDescent="0.25">
      <c r="A76" s="21" t="s">
        <v>85</v>
      </c>
      <c r="B76" s="15" t="s">
        <v>86</v>
      </c>
      <c r="C76" s="36">
        <v>6029581.90075</v>
      </c>
      <c r="D76" s="23">
        <v>6246293.1874599997</v>
      </c>
      <c r="E76" s="24">
        <f t="shared" si="4"/>
        <v>1.0359413455654436</v>
      </c>
      <c r="F76" s="19"/>
      <c r="G76" s="449"/>
      <c r="H76"/>
      <c r="I76" s="3"/>
    </row>
    <row r="77" spans="1:10" ht="18" customHeight="1" x14ac:dyDescent="0.25">
      <c r="A77" s="21" t="s">
        <v>87</v>
      </c>
      <c r="B77" s="15" t="s">
        <v>88</v>
      </c>
      <c r="C77" s="36">
        <v>824176.27732999995</v>
      </c>
      <c r="D77" s="23">
        <v>866176.24759000004</v>
      </c>
      <c r="E77" s="24">
        <f t="shared" si="4"/>
        <v>1.0509599358963146</v>
      </c>
      <c r="F77" s="37"/>
      <c r="G77" s="449"/>
      <c r="H77"/>
      <c r="I77" s="3"/>
    </row>
    <row r="78" spans="1:10" ht="18" customHeight="1" thickBot="1" x14ac:dyDescent="0.3">
      <c r="A78" s="21" t="s">
        <v>89</v>
      </c>
      <c r="B78" s="15" t="s">
        <v>90</v>
      </c>
      <c r="C78" s="36">
        <v>63244.095439999997</v>
      </c>
      <c r="D78" s="23">
        <v>76771.549339999998</v>
      </c>
      <c r="E78" s="24">
        <f t="shared" si="4"/>
        <v>1.2138927564049606</v>
      </c>
      <c r="F78" s="19"/>
      <c r="G78" s="449"/>
      <c r="H78"/>
      <c r="I78" s="3"/>
    </row>
    <row r="79" spans="1:10" ht="18" customHeight="1" thickBot="1" x14ac:dyDescent="0.3">
      <c r="A79" s="25"/>
      <c r="B79" s="26" t="s">
        <v>96</v>
      </c>
      <c r="C79" s="46">
        <f>SUM(C46:C78)</f>
        <v>42555725.589359999</v>
      </c>
      <c r="D79" s="27">
        <f>+SUM(D46:D78)</f>
        <v>42675894.096560001</v>
      </c>
      <c r="E79" s="28">
        <f t="shared" ref="E79" si="5">+IF(C79=0,"X",D79/C79)</f>
        <v>1.0028237917585889</v>
      </c>
      <c r="F79" s="19"/>
      <c r="G79" s="449"/>
      <c r="H79"/>
      <c r="I79" s="3"/>
    </row>
    <row r="80" spans="1:10" ht="13" x14ac:dyDescent="0.25">
      <c r="C80" s="40" t="b">
        <v>1</v>
      </c>
      <c r="D80" s="40" t="b">
        <v>1</v>
      </c>
      <c r="E80" s="42"/>
      <c r="H80"/>
    </row>
    <row r="81" spans="1:9" s="5" customFormat="1" ht="15" customHeight="1" x14ac:dyDescent="0.25">
      <c r="A81" s="467" t="s">
        <v>148</v>
      </c>
      <c r="B81" s="467"/>
      <c r="C81" s="467"/>
      <c r="D81" s="467"/>
      <c r="E81" s="467"/>
      <c r="F81" s="4"/>
      <c r="G81" s="453"/>
      <c r="H81"/>
    </row>
    <row r="82" spans="1:9" ht="15" customHeight="1" thickBot="1" x14ac:dyDescent="0.3">
      <c r="A82" s="6"/>
      <c r="B82" s="6"/>
      <c r="C82" s="6"/>
      <c r="D82" s="6"/>
      <c r="E82" s="7"/>
      <c r="F82" s="6"/>
      <c r="G82" s="454"/>
    </row>
    <row r="83" spans="1:9" ht="27.75" customHeight="1" x14ac:dyDescent="0.25">
      <c r="A83" s="475" t="s">
        <v>136</v>
      </c>
      <c r="B83" s="475" t="s">
        <v>147</v>
      </c>
      <c r="C83" s="468" t="s">
        <v>145</v>
      </c>
      <c r="D83" s="469"/>
      <c r="E83" s="478" t="s">
        <v>138</v>
      </c>
      <c r="F83" s="468" t="s">
        <v>146</v>
      </c>
      <c r="G83" s="469"/>
    </row>
    <row r="84" spans="1:9" ht="15" customHeight="1" thickBot="1" x14ac:dyDescent="0.3">
      <c r="A84" s="476"/>
      <c r="B84" s="476"/>
      <c r="C84" s="470"/>
      <c r="D84" s="471"/>
      <c r="E84" s="479"/>
      <c r="F84" s="470"/>
      <c r="G84" s="471"/>
    </row>
    <row r="85" spans="1:9" ht="15" customHeight="1" thickBot="1" x14ac:dyDescent="0.3">
      <c r="A85" s="477"/>
      <c r="B85" s="477"/>
      <c r="C85" s="47">
        <f>+C5</f>
        <v>2019</v>
      </c>
      <c r="D85" s="34">
        <f>+D5</f>
        <v>2020</v>
      </c>
      <c r="E85" s="34" t="str">
        <f>+E5</f>
        <v>20/19</v>
      </c>
      <c r="F85" s="34">
        <f>+C85</f>
        <v>2019</v>
      </c>
      <c r="G85" s="455">
        <f>+D85</f>
        <v>2020</v>
      </c>
    </row>
    <row r="86" spans="1:9" ht="15" customHeight="1" x14ac:dyDescent="0.25">
      <c r="A86" s="8"/>
      <c r="B86" s="48"/>
      <c r="C86" s="49"/>
      <c r="D86" s="50"/>
      <c r="E86" s="51"/>
      <c r="F86" s="52"/>
      <c r="G86" s="456"/>
      <c r="H86" s="53"/>
      <c r="I86" s="20"/>
    </row>
    <row r="87" spans="1:9" ht="13" x14ac:dyDescent="0.25">
      <c r="A87" s="21" t="s">
        <v>1</v>
      </c>
      <c r="B87" s="421" t="s">
        <v>150</v>
      </c>
      <c r="C87" s="23">
        <v>7839756.8437200002</v>
      </c>
      <c r="D87" s="23">
        <v>7955390.5454799999</v>
      </c>
      <c r="E87" s="24">
        <f t="shared" ref="E87:E92" si="6">+IFERROR(IF(D87/C87&gt;0,D87/C87,"X"),"X")</f>
        <v>1.0147496541111001</v>
      </c>
      <c r="F87" s="54">
        <f>+C87/C95</f>
        <v>0.36876793527782725</v>
      </c>
      <c r="G87" s="457">
        <f>+D87/D95</f>
        <v>0.38347411073155269</v>
      </c>
      <c r="H87" s="20"/>
      <c r="I87" s="20"/>
    </row>
    <row r="88" spans="1:9" ht="13" x14ac:dyDescent="0.25">
      <c r="A88" s="21" t="s">
        <v>2</v>
      </c>
      <c r="B88" s="529" t="s">
        <v>151</v>
      </c>
      <c r="C88" s="23">
        <v>109779.37925</v>
      </c>
      <c r="D88" s="23">
        <v>109829.27118000001</v>
      </c>
      <c r="E88" s="24">
        <f t="shared" si="6"/>
        <v>1.0004544745137098</v>
      </c>
      <c r="F88" s="54">
        <f>+C88/C95</f>
        <v>5.1638227854646866E-3</v>
      </c>
      <c r="G88" s="457">
        <f>+D88/D95</f>
        <v>5.2941061607559179E-3</v>
      </c>
      <c r="H88" s="20"/>
      <c r="I88" s="20"/>
    </row>
    <row r="89" spans="1:9" ht="13" x14ac:dyDescent="0.25">
      <c r="A89" s="21" t="s">
        <v>5</v>
      </c>
      <c r="B89" s="529" t="s">
        <v>152</v>
      </c>
      <c r="C89" s="23">
        <v>6845155.5465000002</v>
      </c>
      <c r="D89" s="23">
        <v>5884508.5360399997</v>
      </c>
      <c r="E89" s="24">
        <f t="shared" si="6"/>
        <v>0.85966030955261652</v>
      </c>
      <c r="F89" s="54">
        <f>+C89/C95</f>
        <v>0.32198369513978353</v>
      </c>
      <c r="G89" s="457">
        <f>+D89/D95</f>
        <v>0.28365127582985522</v>
      </c>
      <c r="H89" s="20"/>
      <c r="I89" s="20"/>
    </row>
    <row r="90" spans="1:9" ht="13" x14ac:dyDescent="0.25">
      <c r="A90" s="21" t="s">
        <v>7</v>
      </c>
      <c r="B90" s="530" t="s">
        <v>153</v>
      </c>
      <c r="C90" s="23">
        <v>144960.89455000003</v>
      </c>
      <c r="D90" s="23">
        <v>158751.67915000001</v>
      </c>
      <c r="E90" s="24">
        <f t="shared" si="6"/>
        <v>1.0951345164005128</v>
      </c>
      <c r="F90" s="54">
        <f>+C90/C95</f>
        <v>6.8186974219808577E-3</v>
      </c>
      <c r="G90" s="457">
        <f>+D90/D95</f>
        <v>7.6523155766093087E-3</v>
      </c>
      <c r="H90" s="20"/>
      <c r="I90" s="20"/>
    </row>
    <row r="91" spans="1:9" ht="25" x14ac:dyDescent="0.25">
      <c r="A91" s="21" t="s">
        <v>9</v>
      </c>
      <c r="B91" s="530" t="s">
        <v>154</v>
      </c>
      <c r="C91" s="23">
        <v>6319667.3545500003</v>
      </c>
      <c r="D91" s="23">
        <v>6637086.0057299994</v>
      </c>
      <c r="E91" s="24">
        <f t="shared" si="6"/>
        <v>1.0502271137659589</v>
      </c>
      <c r="F91" s="54">
        <f>+C91/C95</f>
        <v>0.2972656841834222</v>
      </c>
      <c r="G91" s="457">
        <f>+D91/D95</f>
        <v>0.3199278073585235</v>
      </c>
      <c r="H91" s="20"/>
      <c r="I91" s="20"/>
    </row>
    <row r="92" spans="1:9" ht="13" x14ac:dyDescent="0.25">
      <c r="A92" s="21" t="s">
        <v>11</v>
      </c>
      <c r="B92" s="531" t="s">
        <v>155</v>
      </c>
      <c r="C92" s="23">
        <v>3.51186</v>
      </c>
      <c r="D92" s="23">
        <v>7.9734099999999994</v>
      </c>
      <c r="E92" s="24">
        <f t="shared" si="6"/>
        <v>2.2704236501455068</v>
      </c>
      <c r="F92" s="54">
        <f>+C92/C95</f>
        <v>1.6519152149753127E-7</v>
      </c>
      <c r="G92" s="457">
        <f>+D92/D95</f>
        <v>3.843427034497129E-7</v>
      </c>
      <c r="H92" s="20"/>
      <c r="I92" s="20"/>
    </row>
    <row r="93" spans="1:9" ht="15" customHeight="1" thickBot="1" x14ac:dyDescent="0.3">
      <c r="A93" s="21"/>
      <c r="B93" s="55"/>
      <c r="C93" s="56"/>
      <c r="D93" s="56"/>
      <c r="E93" s="51"/>
      <c r="F93" s="52"/>
      <c r="G93" s="456"/>
      <c r="H93" s="20"/>
      <c r="I93" s="20"/>
    </row>
    <row r="94" spans="1:9" ht="15" customHeight="1" x14ac:dyDescent="0.25">
      <c r="A94" s="8"/>
      <c r="B94" s="57"/>
      <c r="C94" s="23"/>
      <c r="D94" s="23"/>
      <c r="E94" s="18"/>
      <c r="F94" s="58"/>
      <c r="G94" s="458"/>
      <c r="H94" s="20"/>
      <c r="I94" s="20"/>
    </row>
    <row r="95" spans="1:9" ht="15" customHeight="1" x14ac:dyDescent="0.25">
      <c r="A95" s="59"/>
      <c r="B95" s="60" t="s">
        <v>96</v>
      </c>
      <c r="C95" s="61">
        <f>SUM(C87:C92)</f>
        <v>21259323.53043</v>
      </c>
      <c r="D95" s="61">
        <f>SUM(D87:D92)</f>
        <v>20745574.010989998</v>
      </c>
      <c r="E95" s="62">
        <f t="shared" ref="E95" si="7">+IF(C95=0,"X",D95/C95)</f>
        <v>0.97583415489657344</v>
      </c>
      <c r="F95" s="52">
        <f>SUM(F87:F92)</f>
        <v>0.99999999999999989</v>
      </c>
      <c r="G95" s="456">
        <f>SUM(G87:G92)</f>
        <v>1</v>
      </c>
      <c r="H95" s="20"/>
      <c r="I95" s="20"/>
    </row>
    <row r="96" spans="1:9" ht="15" customHeight="1" thickBot="1" x14ac:dyDescent="0.3">
      <c r="A96" s="13"/>
      <c r="B96" s="63"/>
      <c r="C96" s="56"/>
      <c r="D96" s="64"/>
      <c r="E96" s="65"/>
      <c r="F96" s="66"/>
      <c r="G96" s="459"/>
      <c r="H96" s="20"/>
      <c r="I96" s="20"/>
    </row>
    <row r="97" spans="1:11" ht="15" customHeight="1" x14ac:dyDescent="0.25">
      <c r="C97" s="40" t="b">
        <f>+C95=C6</f>
        <v>1</v>
      </c>
      <c r="D97" s="40" t="b">
        <f>+D95=D6</f>
        <v>1</v>
      </c>
      <c r="E97" s="42"/>
      <c r="F97" s="15"/>
      <c r="G97" s="460"/>
      <c r="H97" s="20"/>
      <c r="I97" s="20"/>
    </row>
    <row r="98" spans="1:11" s="5" customFormat="1" ht="15" customHeight="1" x14ac:dyDescent="0.25">
      <c r="A98" s="467" t="s">
        <v>149</v>
      </c>
      <c r="B98" s="467"/>
      <c r="C98" s="467"/>
      <c r="D98" s="467"/>
      <c r="E98" s="467"/>
      <c r="F98" s="67"/>
      <c r="G98" s="461"/>
      <c r="H98" s="68"/>
      <c r="I98" s="68"/>
    </row>
    <row r="99" spans="1:11" ht="15" customHeight="1" thickBot="1" x14ac:dyDescent="0.3">
      <c r="C99" s="29"/>
      <c r="D99" s="29"/>
      <c r="F99" s="3"/>
      <c r="H99" s="20"/>
      <c r="I99" s="20"/>
    </row>
    <row r="100" spans="1:11" ht="27.75" customHeight="1" x14ac:dyDescent="0.25">
      <c r="A100" s="472" t="s">
        <v>136</v>
      </c>
      <c r="B100" s="475" t="s">
        <v>147</v>
      </c>
      <c r="C100" s="468" t="s">
        <v>145</v>
      </c>
      <c r="D100" s="469"/>
      <c r="E100" s="478" t="s">
        <v>138</v>
      </c>
      <c r="F100" s="468" t="s">
        <v>146</v>
      </c>
      <c r="G100" s="469"/>
      <c r="H100" s="20"/>
      <c r="I100" s="20"/>
    </row>
    <row r="101" spans="1:11" ht="15" customHeight="1" thickBot="1" x14ac:dyDescent="0.3">
      <c r="A101" s="473"/>
      <c r="B101" s="476"/>
      <c r="C101" s="470"/>
      <c r="D101" s="471"/>
      <c r="E101" s="479"/>
      <c r="F101" s="470"/>
      <c r="G101" s="471"/>
      <c r="H101" s="20"/>
      <c r="I101" s="20"/>
    </row>
    <row r="102" spans="1:11" ht="15" customHeight="1" thickBot="1" x14ac:dyDescent="0.3">
      <c r="A102" s="474"/>
      <c r="B102" s="477"/>
      <c r="C102" s="47">
        <f>+C5</f>
        <v>2019</v>
      </c>
      <c r="D102" s="47">
        <f>+D5</f>
        <v>2020</v>
      </c>
      <c r="E102" s="47" t="str">
        <f>+E5</f>
        <v>20/19</v>
      </c>
      <c r="F102" s="34">
        <f>+C102</f>
        <v>2019</v>
      </c>
      <c r="G102" s="455">
        <f>+D102</f>
        <v>2020</v>
      </c>
      <c r="H102" s="20"/>
      <c r="I102" s="20"/>
    </row>
    <row r="103" spans="1:11" ht="15" customHeight="1" x14ac:dyDescent="0.25">
      <c r="A103" s="49"/>
      <c r="B103" s="69"/>
      <c r="C103" s="70"/>
      <c r="D103" s="70"/>
      <c r="E103" s="18"/>
      <c r="F103" s="71"/>
      <c r="G103" s="462"/>
      <c r="H103" s="20"/>
      <c r="I103" s="20"/>
    </row>
    <row r="104" spans="1:11" ht="25" x14ac:dyDescent="0.25">
      <c r="A104" s="21" t="s">
        <v>1</v>
      </c>
      <c r="B104" s="529" t="s">
        <v>156</v>
      </c>
      <c r="C104" s="23">
        <v>1686327.9108800001</v>
      </c>
      <c r="D104" s="23">
        <v>1735444.30754</v>
      </c>
      <c r="E104" s="24">
        <f t="shared" ref="E104:E122" si="8">+IFERROR(IF(D104/C104&gt;0,D104/C104,"X"),"X")</f>
        <v>1.0291262430889665</v>
      </c>
      <c r="F104" s="54">
        <f>+C104/C125</f>
        <v>3.9626346103275568E-2</v>
      </c>
      <c r="G104" s="457">
        <f>+D104/D125</f>
        <v>4.0665681276959818E-2</v>
      </c>
      <c r="H104" s="20"/>
      <c r="I104" s="20"/>
    </row>
    <row r="105" spans="1:11" ht="13" x14ac:dyDescent="0.25">
      <c r="A105" s="21" t="s">
        <v>2</v>
      </c>
      <c r="B105" s="532" t="s">
        <v>157</v>
      </c>
      <c r="C105" s="23">
        <v>1017783.79074</v>
      </c>
      <c r="D105" s="23">
        <v>779471.17727999995</v>
      </c>
      <c r="E105" s="24">
        <f t="shared" si="8"/>
        <v>0.76585143561116242</v>
      </c>
      <c r="F105" s="54">
        <f>+C105/C125</f>
        <v>2.3916494822836989E-2</v>
      </c>
      <c r="G105" s="457">
        <f>+D105/D125</f>
        <v>1.8264905604938014E-2</v>
      </c>
      <c r="H105" s="20"/>
      <c r="I105" s="20"/>
    </row>
    <row r="106" spans="1:11" ht="25" x14ac:dyDescent="0.25">
      <c r="A106" s="21" t="s">
        <v>5</v>
      </c>
      <c r="B106" s="532" t="s">
        <v>158</v>
      </c>
      <c r="C106" s="23">
        <v>8668730.6754700001</v>
      </c>
      <c r="D106" s="23">
        <v>8797306.549180001</v>
      </c>
      <c r="E106" s="24">
        <f t="shared" si="8"/>
        <v>1.0148321453882323</v>
      </c>
      <c r="F106" s="54">
        <f>+C106/C125</f>
        <v>0.20370304008251713</v>
      </c>
      <c r="G106" s="457">
        <f>+D106/D125</f>
        <v>0.20614229028863229</v>
      </c>
      <c r="H106" s="20"/>
      <c r="I106" s="3"/>
      <c r="J106" s="3"/>
      <c r="K106" s="3"/>
    </row>
    <row r="107" spans="1:11" ht="25" x14ac:dyDescent="0.25">
      <c r="A107" s="21" t="s">
        <v>7</v>
      </c>
      <c r="B107" s="532" t="s">
        <v>159</v>
      </c>
      <c r="C107" s="23">
        <v>54619.540810000006</v>
      </c>
      <c r="D107" s="23">
        <v>83535.89740999999</v>
      </c>
      <c r="E107" s="24">
        <f t="shared" si="8"/>
        <v>1.5294141285549923</v>
      </c>
      <c r="F107" s="54">
        <f>+C107/C125</f>
        <v>1.2834827759030448E-3</v>
      </c>
      <c r="G107" s="457">
        <f>+D107/D125</f>
        <v>1.9574492621288421E-3</v>
      </c>
      <c r="H107" s="20"/>
      <c r="I107" s="20"/>
    </row>
    <row r="108" spans="1:11" ht="25" x14ac:dyDescent="0.25">
      <c r="A108" s="21" t="s">
        <v>9</v>
      </c>
      <c r="B108" s="532" t="s">
        <v>160</v>
      </c>
      <c r="C108" s="23">
        <v>36197.352530000004</v>
      </c>
      <c r="D108" s="23">
        <v>44482.409439999996</v>
      </c>
      <c r="E108" s="24">
        <f t="shared" si="8"/>
        <v>1.2288857148636332</v>
      </c>
      <c r="F108" s="54">
        <f>+C108/C125</f>
        <v>8.5058713084309979E-4</v>
      </c>
      <c r="G108" s="457">
        <f>+D108/D125</f>
        <v>1.0423310485154103E-3</v>
      </c>
      <c r="H108" s="20"/>
      <c r="I108" s="20"/>
    </row>
    <row r="109" spans="1:11" ht="25" x14ac:dyDescent="0.25">
      <c r="A109" s="21" t="s">
        <v>11</v>
      </c>
      <c r="B109" s="532" t="s">
        <v>161</v>
      </c>
      <c r="C109" s="23">
        <v>113718.30440000001</v>
      </c>
      <c r="D109" s="23">
        <v>97109.057799999995</v>
      </c>
      <c r="E109" s="24">
        <f t="shared" si="8"/>
        <v>0.85394394783114602</v>
      </c>
      <c r="F109" s="54">
        <f>+C109/C125</f>
        <v>2.6722210190309255E-3</v>
      </c>
      <c r="G109" s="457">
        <f>+D109/D125</f>
        <v>2.2755014243000409E-3</v>
      </c>
      <c r="H109" s="20"/>
      <c r="I109" s="20"/>
    </row>
    <row r="110" spans="1:11" ht="25" x14ac:dyDescent="0.25">
      <c r="A110" s="21" t="s">
        <v>13</v>
      </c>
      <c r="B110" s="532" t="s">
        <v>162</v>
      </c>
      <c r="C110" s="23">
        <v>168076.65741999997</v>
      </c>
      <c r="D110" s="23">
        <v>170887.81594</v>
      </c>
      <c r="E110" s="24">
        <f t="shared" si="8"/>
        <v>1.0167254547011566</v>
      </c>
      <c r="F110" s="54">
        <f>+C110/C125</f>
        <v>3.9495662473682126E-3</v>
      </c>
      <c r="G110" s="457">
        <f>+D110/D125</f>
        <v>4.0043171808736601E-3</v>
      </c>
      <c r="H110" s="20"/>
      <c r="I110" s="20"/>
    </row>
    <row r="111" spans="1:11" ht="37.5" x14ac:dyDescent="0.25">
      <c r="A111" s="21" t="s">
        <v>15</v>
      </c>
      <c r="B111" s="529" t="s">
        <v>163</v>
      </c>
      <c r="C111" s="23">
        <v>3546508.4496799996</v>
      </c>
      <c r="D111" s="23">
        <v>3936271.5440100003</v>
      </c>
      <c r="E111" s="24">
        <f t="shared" si="8"/>
        <v>1.1099005119711949</v>
      </c>
      <c r="F111" s="54">
        <f>+C111/C125</f>
        <v>8.3337985677929924E-2</v>
      </c>
      <c r="G111" s="457">
        <f>+D111/D125</f>
        <v>9.2236416537721549E-2</v>
      </c>
      <c r="H111" s="20"/>
      <c r="I111" s="20"/>
    </row>
    <row r="112" spans="1:11" ht="25" x14ac:dyDescent="0.25">
      <c r="A112" s="21" t="s">
        <v>17</v>
      </c>
      <c r="B112" s="532" t="s">
        <v>164</v>
      </c>
      <c r="C112" s="23">
        <v>3688201.8114800001</v>
      </c>
      <c r="D112" s="23">
        <v>3664181.1538</v>
      </c>
      <c r="E112" s="24">
        <f t="shared" si="8"/>
        <v>0.99348716287562333</v>
      </c>
      <c r="F112" s="54">
        <f>+C112/C125</f>
        <v>8.6667581398309962E-2</v>
      </c>
      <c r="G112" s="457">
        <f>+D112/D125</f>
        <v>8.5860676884924617E-2</v>
      </c>
      <c r="H112" s="20"/>
      <c r="I112" s="20"/>
    </row>
    <row r="113" spans="1:9" ht="37.5" x14ac:dyDescent="0.25">
      <c r="A113" s="21" t="s">
        <v>19</v>
      </c>
      <c r="B113" s="532" t="s">
        <v>165</v>
      </c>
      <c r="C113" s="23">
        <v>14924335.74346</v>
      </c>
      <c r="D113" s="23">
        <v>14631214.19094</v>
      </c>
      <c r="E113" s="24">
        <f t="shared" si="8"/>
        <v>0.98035949086387653</v>
      </c>
      <c r="F113" s="54">
        <f>+C113/C125</f>
        <v>0.35070100525301484</v>
      </c>
      <c r="G113" s="457">
        <f>+D113/D125</f>
        <v>0.34284493624983914</v>
      </c>
      <c r="H113" s="72"/>
      <c r="I113" s="20"/>
    </row>
    <row r="114" spans="1:9" ht="25" x14ac:dyDescent="0.25">
      <c r="A114" s="21" t="s">
        <v>21</v>
      </c>
      <c r="B114" s="532" t="s">
        <v>166</v>
      </c>
      <c r="C114" s="23">
        <v>30418.527999999998</v>
      </c>
      <c r="D114" s="23">
        <v>23462.230010000003</v>
      </c>
      <c r="E114" s="24">
        <f t="shared" si="8"/>
        <v>0.77131378645278315</v>
      </c>
      <c r="F114" s="54">
        <f>+C114/C125</f>
        <v>7.147928411213695E-4</v>
      </c>
      <c r="G114" s="457">
        <f>+D114/D125</f>
        <v>5.4977711672340188E-4</v>
      </c>
      <c r="H114" s="20"/>
      <c r="I114" s="20"/>
    </row>
    <row r="115" spans="1:9" ht="25" x14ac:dyDescent="0.25">
      <c r="A115" s="21" t="s">
        <v>22</v>
      </c>
      <c r="B115" s="532" t="s">
        <v>167</v>
      </c>
      <c r="C115" s="23">
        <v>52681.75877</v>
      </c>
      <c r="D115" s="23">
        <v>22949.340120000001</v>
      </c>
      <c r="E115" s="24">
        <f t="shared" si="8"/>
        <v>0.43562213289410268</v>
      </c>
      <c r="F115" s="54">
        <f>+C115/C125</f>
        <v>1.2379476096436659E-3</v>
      </c>
      <c r="G115" s="457">
        <f>+D115/D125</f>
        <v>5.3775885908972411E-4</v>
      </c>
      <c r="H115" s="20"/>
      <c r="I115" s="20"/>
    </row>
    <row r="116" spans="1:9" ht="25" x14ac:dyDescent="0.25">
      <c r="A116" s="21" t="s">
        <v>24</v>
      </c>
      <c r="B116" s="532" t="s">
        <v>168</v>
      </c>
      <c r="C116" s="23">
        <v>2383206.5710999998</v>
      </c>
      <c r="D116" s="23">
        <v>2548734.2126199999</v>
      </c>
      <c r="E116" s="24">
        <f t="shared" si="8"/>
        <v>1.0694558514260888</v>
      </c>
      <c r="F116" s="54">
        <f>+C116/C125</f>
        <v>5.6002019424992756E-2</v>
      </c>
      <c r="G116" s="457">
        <f>+D116/D125</f>
        <v>5.9723041932130183E-2</v>
      </c>
      <c r="H116" s="20"/>
      <c r="I116" s="20"/>
    </row>
    <row r="117" spans="1:9" ht="13" x14ac:dyDescent="0.25">
      <c r="A117" s="21" t="s">
        <v>26</v>
      </c>
      <c r="B117" s="533" t="s">
        <v>169</v>
      </c>
      <c r="C117" s="23">
        <v>484568.10275999998</v>
      </c>
      <c r="D117" s="23">
        <v>489790.88833999995</v>
      </c>
      <c r="E117" s="24">
        <f t="shared" si="8"/>
        <v>1.0107782281793871</v>
      </c>
      <c r="F117" s="54">
        <f>+C117/C125</f>
        <v>1.1386672323151603E-2</v>
      </c>
      <c r="G117" s="457">
        <f>+D117/D125</f>
        <v>1.1476991840681336E-2</v>
      </c>
      <c r="H117" s="20"/>
      <c r="I117" s="20"/>
    </row>
    <row r="118" spans="1:9" ht="13" x14ac:dyDescent="0.25">
      <c r="A118" s="21" t="s">
        <v>28</v>
      </c>
      <c r="B118" s="533" t="s">
        <v>170</v>
      </c>
      <c r="C118" s="23">
        <v>488832.73381000001</v>
      </c>
      <c r="D118" s="23">
        <v>475065.68319999997</v>
      </c>
      <c r="E118" s="24">
        <f t="shared" si="8"/>
        <v>0.97183688886237507</v>
      </c>
      <c r="F118" s="54">
        <f>+C118/C125</f>
        <v>1.1486885185015398E-2</v>
      </c>
      <c r="G118" s="457">
        <f>+D118/D125</f>
        <v>1.1131944467879205E-2</v>
      </c>
      <c r="H118" s="20"/>
      <c r="I118" s="20"/>
    </row>
    <row r="119" spans="1:9" ht="13" x14ac:dyDescent="0.25">
      <c r="A119" s="21" t="s">
        <v>30</v>
      </c>
      <c r="B119" s="421" t="s">
        <v>171</v>
      </c>
      <c r="C119" s="23">
        <v>941283.28264999995</v>
      </c>
      <c r="D119" s="23">
        <v>799844.22259000002</v>
      </c>
      <c r="E119" s="24">
        <f t="shared" si="8"/>
        <v>0.84973805158654703</v>
      </c>
      <c r="F119" s="54">
        <f>+C119/C125</f>
        <v>2.2118839935497292E-2</v>
      </c>
      <c r="G119" s="457">
        <f>+D119/D125</f>
        <v>1.8742295610262878E-2</v>
      </c>
      <c r="H119" s="20"/>
      <c r="I119" s="20"/>
    </row>
    <row r="120" spans="1:9" ht="13" x14ac:dyDescent="0.25">
      <c r="A120" s="21" t="s">
        <v>32</v>
      </c>
      <c r="B120" s="533" t="s">
        <v>172</v>
      </c>
      <c r="C120" s="23">
        <v>83463.287349999999</v>
      </c>
      <c r="D120" s="23">
        <v>88446.549889999995</v>
      </c>
      <c r="E120" s="24">
        <f t="shared" si="8"/>
        <v>1.0597060420002735</v>
      </c>
      <c r="F120" s="54">
        <f>+C120/C125</f>
        <v>1.9612704564216836E-3</v>
      </c>
      <c r="G120" s="457">
        <f>+D120/D125</f>
        <v>2.0725177940004651E-3</v>
      </c>
      <c r="H120" s="20"/>
      <c r="I120" s="20"/>
    </row>
    <row r="121" spans="1:9" ht="37.5" x14ac:dyDescent="0.25">
      <c r="A121" s="21" t="s">
        <v>34</v>
      </c>
      <c r="B121" s="532" t="s">
        <v>173</v>
      </c>
      <c r="C121" s="23">
        <v>1293345.4880899999</v>
      </c>
      <c r="D121" s="23">
        <v>1344435.9704200001</v>
      </c>
      <c r="E121" s="24">
        <f t="shared" si="8"/>
        <v>1.039502579009612</v>
      </c>
      <c r="F121" s="54">
        <f>+C121/C125</f>
        <v>3.0391809096855554E-2</v>
      </c>
      <c r="G121" s="457">
        <f>+D121/D125</f>
        <v>3.1503404881876203E-2</v>
      </c>
      <c r="H121" s="20"/>
      <c r="I121" s="20"/>
    </row>
    <row r="122" spans="1:9" ht="13" x14ac:dyDescent="0.25">
      <c r="A122" s="21" t="s">
        <v>36</v>
      </c>
      <c r="B122" s="421" t="s">
        <v>174</v>
      </c>
      <c r="C122" s="23">
        <v>2893425.5999600003</v>
      </c>
      <c r="D122" s="23">
        <v>2943260.8960300004</v>
      </c>
      <c r="E122" s="24">
        <f t="shared" si="8"/>
        <v>1.0172236314183054</v>
      </c>
      <c r="F122" s="54">
        <f>+C122/C125</f>
        <v>6.7991452616270973E-2</v>
      </c>
      <c r="G122" s="457">
        <f>+D122/D125</f>
        <v>6.8967761738523231E-2</v>
      </c>
      <c r="H122" s="20"/>
      <c r="I122" s="20"/>
    </row>
    <row r="123" spans="1:9" ht="15" customHeight="1" thickBot="1" x14ac:dyDescent="0.3">
      <c r="A123" s="13"/>
      <c r="C123" s="23"/>
      <c r="D123" s="23"/>
      <c r="E123" s="51"/>
      <c r="F123" s="54"/>
      <c r="G123" s="457"/>
      <c r="H123" s="73"/>
    </row>
    <row r="124" spans="1:9" ht="15" customHeight="1" x14ac:dyDescent="0.25">
      <c r="A124" s="74"/>
      <c r="B124" s="48"/>
      <c r="C124" s="75"/>
      <c r="D124" s="75"/>
      <c r="E124" s="18"/>
      <c r="F124" s="71"/>
      <c r="G124" s="462"/>
    </row>
    <row r="125" spans="1:9" ht="15" customHeight="1" x14ac:dyDescent="0.25">
      <c r="A125" s="59"/>
      <c r="B125" s="76" t="s">
        <v>96</v>
      </c>
      <c r="C125" s="77">
        <f>+SUM(C104:C122)</f>
        <v>42555725.589359999</v>
      </c>
      <c r="D125" s="77">
        <f>+SUM(D104:D122)</f>
        <v>42675894.096560001</v>
      </c>
      <c r="E125" s="62">
        <f t="shared" ref="E125" si="9">+IF(C125=0,"X",D125/C125)</f>
        <v>1.0028237917585889</v>
      </c>
      <c r="F125" s="52">
        <f>SUM(F104:F122)</f>
        <v>1</v>
      </c>
      <c r="G125" s="456">
        <f>SUM(G104:G122)</f>
        <v>1</v>
      </c>
      <c r="H125" s="3"/>
    </row>
    <row r="126" spans="1:9" ht="15" customHeight="1" thickBot="1" x14ac:dyDescent="0.3">
      <c r="A126" s="78"/>
      <c r="B126" s="79"/>
      <c r="C126" s="80"/>
      <c r="D126" s="80"/>
      <c r="E126" s="65"/>
      <c r="F126" s="81"/>
      <c r="G126" s="463"/>
    </row>
    <row r="127" spans="1:9" ht="13" x14ac:dyDescent="0.25">
      <c r="C127" s="40" t="b">
        <f>+C125=C79</f>
        <v>1</v>
      </c>
      <c r="D127" s="40" t="b">
        <f>+D125=D79</f>
        <v>1</v>
      </c>
      <c r="E127" s="82"/>
      <c r="F127" s="3"/>
      <c r="H127" s="3"/>
    </row>
    <row r="128" spans="1:9" s="5" customFormat="1" ht="18" customHeight="1" x14ac:dyDescent="0.25">
      <c r="A128" s="466" t="s">
        <v>175</v>
      </c>
      <c r="B128" s="466"/>
      <c r="C128" s="466"/>
      <c r="D128" s="466"/>
      <c r="E128" s="466"/>
      <c r="G128" s="464"/>
    </row>
    <row r="129" spans="1:7" ht="18" customHeight="1" thickBot="1" x14ac:dyDescent="0.3">
      <c r="A129" s="6"/>
      <c r="B129" s="6"/>
      <c r="C129" s="6"/>
      <c r="D129" s="6"/>
      <c r="E129" s="83"/>
    </row>
    <row r="130" spans="1:7" ht="18" customHeight="1" thickBot="1" x14ac:dyDescent="0.3">
      <c r="A130" s="8" t="s">
        <v>136</v>
      </c>
      <c r="B130" s="8" t="s">
        <v>137</v>
      </c>
      <c r="C130" s="9" t="s">
        <v>178</v>
      </c>
      <c r="D130" s="10"/>
      <c r="E130" s="11" t="s">
        <v>138</v>
      </c>
    </row>
    <row r="131" spans="1:7" ht="18" customHeight="1" thickBot="1" x14ac:dyDescent="0.3">
      <c r="A131" s="13"/>
      <c r="B131" s="13"/>
      <c r="C131" s="8">
        <f>+C5</f>
        <v>2019</v>
      </c>
      <c r="D131" s="8">
        <f>+D5</f>
        <v>2020</v>
      </c>
      <c r="E131" s="8" t="str">
        <f>+E5</f>
        <v>20/19</v>
      </c>
    </row>
    <row r="132" spans="1:7" ht="18" customHeight="1" x14ac:dyDescent="0.25">
      <c r="A132" s="8" t="s">
        <v>1</v>
      </c>
      <c r="B132" s="16" t="s">
        <v>139</v>
      </c>
      <c r="C132" s="17">
        <f>+C166</f>
        <v>20918854.405980002</v>
      </c>
      <c r="D132" s="17">
        <f t="shared" ref="D132" si="10">+D166</f>
        <v>20346457.973380003</v>
      </c>
      <c r="E132" s="18">
        <f>+D132/C132</f>
        <v>0.97263729545168731</v>
      </c>
      <c r="F132" s="19"/>
      <c r="G132" s="449"/>
    </row>
    <row r="133" spans="1:7" ht="18" customHeight="1" thickBot="1" x14ac:dyDescent="0.3">
      <c r="A133" s="21" t="s">
        <v>2</v>
      </c>
      <c r="B133" s="22" t="s">
        <v>140</v>
      </c>
      <c r="C133" s="23">
        <f>+C205</f>
        <v>33594667.492700003</v>
      </c>
      <c r="D133" s="23">
        <f t="shared" ref="D133" si="11">+D205</f>
        <v>34353858.875589997</v>
      </c>
      <c r="E133" s="24">
        <f>+D133/C133</f>
        <v>1.0225985681523702</v>
      </c>
      <c r="F133" s="19"/>
      <c r="G133" s="449"/>
    </row>
    <row r="134" spans="1:7" ht="18" customHeight="1" thickBot="1" x14ac:dyDescent="0.3">
      <c r="A134" s="25"/>
      <c r="B134" s="26" t="s">
        <v>96</v>
      </c>
      <c r="C134" s="27">
        <f>SUM(C132:C133)</f>
        <v>54513521.898680001</v>
      </c>
      <c r="D134" s="27">
        <f>SUM(D132:D133)</f>
        <v>54700316.848969996</v>
      </c>
      <c r="E134" s="28">
        <f>+D134/C134</f>
        <v>1.0034265801178133</v>
      </c>
      <c r="F134" s="19"/>
      <c r="G134" s="449"/>
    </row>
    <row r="135" spans="1:7" ht="18" customHeight="1" x14ac:dyDescent="0.25">
      <c r="A135" s="30"/>
      <c r="E135" s="84"/>
    </row>
    <row r="136" spans="1:7" s="5" customFormat="1" ht="18" customHeight="1" x14ac:dyDescent="0.25">
      <c r="A136" s="467" t="s">
        <v>176</v>
      </c>
      <c r="B136" s="467"/>
      <c r="C136" s="467"/>
      <c r="D136" s="467"/>
      <c r="E136" s="467"/>
      <c r="G136" s="464"/>
    </row>
    <row r="137" spans="1:7" ht="18" customHeight="1" thickBot="1" x14ac:dyDescent="0.3">
      <c r="A137" s="6"/>
      <c r="B137" s="6"/>
      <c r="C137" s="6"/>
      <c r="D137" s="6"/>
      <c r="E137" s="83"/>
    </row>
    <row r="138" spans="1:7" ht="18" customHeight="1" thickBot="1" x14ac:dyDescent="0.3">
      <c r="A138" s="8" t="s">
        <v>136</v>
      </c>
      <c r="B138" s="8" t="s">
        <v>141</v>
      </c>
      <c r="C138" s="9" t="s">
        <v>178</v>
      </c>
      <c r="D138" s="10"/>
      <c r="E138" s="11" t="s">
        <v>138</v>
      </c>
      <c r="G138" s="465"/>
    </row>
    <row r="139" spans="1:7" ht="18" customHeight="1" thickBot="1" x14ac:dyDescent="0.3">
      <c r="A139" s="21"/>
      <c r="B139" s="13"/>
      <c r="C139" s="85">
        <f>+C5</f>
        <v>2019</v>
      </c>
      <c r="D139" s="85">
        <f>+D5</f>
        <v>2020</v>
      </c>
      <c r="E139" s="85" t="str">
        <f>+E5</f>
        <v>20/19</v>
      </c>
    </row>
    <row r="140" spans="1:7" ht="18" customHeight="1" x14ac:dyDescent="0.25">
      <c r="A140" s="8" t="s">
        <v>1</v>
      </c>
      <c r="B140" s="35" t="s">
        <v>3</v>
      </c>
      <c r="C140" s="23">
        <v>376176.08983999997</v>
      </c>
      <c r="D140" s="23">
        <v>391629.63715999998</v>
      </c>
      <c r="E140" s="24">
        <f t="shared" ref="E140:E165" si="12">+IFERROR(IF(D140/C140&gt;0,D140/C140,"X"),"X")</f>
        <v>1.0410806208511894</v>
      </c>
      <c r="F140" s="19"/>
      <c r="G140" s="449"/>
    </row>
    <row r="141" spans="1:7" ht="18" customHeight="1" x14ac:dyDescent="0.25">
      <c r="A141" s="21" t="s">
        <v>2</v>
      </c>
      <c r="B141" s="35" t="s">
        <v>4</v>
      </c>
      <c r="C141" s="23">
        <v>578816.11557999998</v>
      </c>
      <c r="D141" s="23">
        <v>580507.97542999999</v>
      </c>
      <c r="E141" s="24">
        <f t="shared" si="12"/>
        <v>1.0029229660413044</v>
      </c>
      <c r="F141" s="19"/>
      <c r="G141" s="449"/>
    </row>
    <row r="142" spans="1:7" ht="18" customHeight="1" x14ac:dyDescent="0.25">
      <c r="A142" s="21" t="s">
        <v>5</v>
      </c>
      <c r="B142" s="35" t="s">
        <v>6</v>
      </c>
      <c r="C142" s="23">
        <v>1922472.2058000001</v>
      </c>
      <c r="D142" s="23">
        <v>1959611.9388600001</v>
      </c>
      <c r="E142" s="24">
        <f t="shared" si="12"/>
        <v>1.0193187360253904</v>
      </c>
      <c r="F142" s="19"/>
      <c r="G142" s="449"/>
    </row>
    <row r="143" spans="1:7" ht="18" customHeight="1" x14ac:dyDescent="0.25">
      <c r="A143" s="21" t="s">
        <v>7</v>
      </c>
      <c r="B143" s="35" t="s">
        <v>8</v>
      </c>
      <c r="C143" s="23">
        <v>640615.60421000002</v>
      </c>
      <c r="D143" s="23">
        <v>645783.58721999999</v>
      </c>
      <c r="E143" s="24">
        <f t="shared" si="12"/>
        <v>1.0080672137488331</v>
      </c>
      <c r="F143" s="19"/>
      <c r="G143" s="449"/>
    </row>
    <row r="144" spans="1:7" ht="18" customHeight="1" x14ac:dyDescent="0.25">
      <c r="A144" s="21" t="s">
        <v>9</v>
      </c>
      <c r="B144" s="35" t="s">
        <v>10</v>
      </c>
      <c r="C144" s="23">
        <v>0</v>
      </c>
      <c r="D144" s="23">
        <v>11286.831389999999</v>
      </c>
      <c r="E144" s="24" t="str">
        <f t="shared" si="12"/>
        <v>X</v>
      </c>
      <c r="F144" s="19"/>
      <c r="G144" s="449"/>
    </row>
    <row r="145" spans="1:7" ht="18" customHeight="1" x14ac:dyDescent="0.25">
      <c r="A145" s="21" t="s">
        <v>11</v>
      </c>
      <c r="B145" s="35" t="s">
        <v>12</v>
      </c>
      <c r="C145" s="23">
        <v>216500.32631</v>
      </c>
      <c r="D145" s="23">
        <v>230954.31757000001</v>
      </c>
      <c r="E145" s="24">
        <f t="shared" si="12"/>
        <v>1.0667619837177695</v>
      </c>
      <c r="F145" s="19"/>
      <c r="G145" s="449"/>
    </row>
    <row r="146" spans="1:7" ht="18" customHeight="1" x14ac:dyDescent="0.25">
      <c r="A146" s="21" t="s">
        <v>13</v>
      </c>
      <c r="B146" s="35" t="s">
        <v>14</v>
      </c>
      <c r="C146" s="23">
        <v>865343.15327000001</v>
      </c>
      <c r="D146" s="23">
        <v>942933.71544000006</v>
      </c>
      <c r="E146" s="24">
        <f t="shared" si="12"/>
        <v>1.0896645011597967</v>
      </c>
      <c r="F146" s="19"/>
      <c r="G146" s="449"/>
    </row>
    <row r="147" spans="1:7" ht="18" customHeight="1" x14ac:dyDescent="0.25">
      <c r="A147" s="21" t="s">
        <v>15</v>
      </c>
      <c r="B147" s="35" t="s">
        <v>16</v>
      </c>
      <c r="C147" s="23">
        <v>332813.63098000002</v>
      </c>
      <c r="D147" s="23">
        <v>327477.38050999999</v>
      </c>
      <c r="E147" s="24">
        <f t="shared" si="12"/>
        <v>0.98396625025757822</v>
      </c>
      <c r="F147" s="19"/>
      <c r="G147" s="449"/>
    </row>
    <row r="148" spans="1:7" ht="18" customHeight="1" x14ac:dyDescent="0.25">
      <c r="A148" s="21" t="s">
        <v>17</v>
      </c>
      <c r="B148" s="35" t="s">
        <v>18</v>
      </c>
      <c r="C148" s="23">
        <v>434146.67561999999</v>
      </c>
      <c r="D148" s="23">
        <v>499777.95766000001</v>
      </c>
      <c r="E148" s="24">
        <f t="shared" si="12"/>
        <v>1.1511730613767173</v>
      </c>
      <c r="F148" s="19"/>
      <c r="G148" s="449"/>
    </row>
    <row r="149" spans="1:7" ht="18" customHeight="1" x14ac:dyDescent="0.25">
      <c r="A149" s="21" t="s">
        <v>19</v>
      </c>
      <c r="B149" s="35" t="s">
        <v>20</v>
      </c>
      <c r="C149" s="23">
        <v>744555.44154000003</v>
      </c>
      <c r="D149" s="23">
        <v>776269.83683000004</v>
      </c>
      <c r="E149" s="24">
        <f t="shared" si="12"/>
        <v>1.0425950755586495</v>
      </c>
      <c r="F149" s="19"/>
      <c r="G149" s="449"/>
    </row>
    <row r="150" spans="1:7" ht="18" customHeight="1" x14ac:dyDescent="0.25">
      <c r="A150" s="21" t="s">
        <v>21</v>
      </c>
      <c r="B150" s="35" t="s">
        <v>134</v>
      </c>
      <c r="C150" s="23">
        <v>9575.2168299999994</v>
      </c>
      <c r="D150" s="23">
        <v>12480.92427</v>
      </c>
      <c r="E150" s="24">
        <f t="shared" si="12"/>
        <v>1.3034612679366344</v>
      </c>
      <c r="F150" s="19"/>
      <c r="G150" s="449"/>
    </row>
    <row r="151" spans="1:7" ht="18" customHeight="1" x14ac:dyDescent="0.25">
      <c r="A151" s="21" t="s">
        <v>22</v>
      </c>
      <c r="B151" s="35" t="s">
        <v>23</v>
      </c>
      <c r="C151" s="23">
        <v>901076.60170999996</v>
      </c>
      <c r="D151" s="23">
        <v>787100.99777000002</v>
      </c>
      <c r="E151" s="24">
        <f t="shared" si="12"/>
        <v>0.87351174836445089</v>
      </c>
      <c r="F151" s="19"/>
      <c r="G151" s="449"/>
    </row>
    <row r="152" spans="1:7" ht="18" customHeight="1" x14ac:dyDescent="0.25">
      <c r="A152" s="21" t="s">
        <v>24</v>
      </c>
      <c r="B152" s="35" t="s">
        <v>25</v>
      </c>
      <c r="C152" s="23">
        <v>1515953.53046</v>
      </c>
      <c r="D152" s="23">
        <v>1625559.65576</v>
      </c>
      <c r="E152" s="24">
        <f t="shared" si="12"/>
        <v>1.0723017711939633</v>
      </c>
      <c r="F152" s="19"/>
      <c r="G152" s="449"/>
    </row>
    <row r="153" spans="1:7" ht="18" customHeight="1" x14ac:dyDescent="0.25">
      <c r="A153" s="21" t="s">
        <v>26</v>
      </c>
      <c r="B153" s="35" t="s">
        <v>27</v>
      </c>
      <c r="C153" s="23">
        <v>1106455.97058</v>
      </c>
      <c r="D153" s="23">
        <v>453492.26736</v>
      </c>
      <c r="E153" s="24">
        <f t="shared" si="12"/>
        <v>0.40986020177764604</v>
      </c>
      <c r="F153" s="19"/>
      <c r="G153" s="449"/>
    </row>
    <row r="154" spans="1:7" ht="18" customHeight="1" x14ac:dyDescent="0.25">
      <c r="A154" s="21" t="s">
        <v>28</v>
      </c>
      <c r="B154" s="35" t="s">
        <v>29</v>
      </c>
      <c r="C154" s="23">
        <v>532367.20663000003</v>
      </c>
      <c r="D154" s="23">
        <v>309242.58478999999</v>
      </c>
      <c r="E154" s="24">
        <f t="shared" si="12"/>
        <v>0.58088210719734723</v>
      </c>
      <c r="F154" s="19"/>
      <c r="G154" s="449"/>
    </row>
    <row r="155" spans="1:7" ht="18" customHeight="1" x14ac:dyDescent="0.25">
      <c r="A155" s="21" t="s">
        <v>30</v>
      </c>
      <c r="B155" s="35" t="s">
        <v>31</v>
      </c>
      <c r="C155" s="23">
        <v>60106.543389999999</v>
      </c>
      <c r="D155" s="23">
        <v>63886.825100000002</v>
      </c>
      <c r="E155" s="24">
        <f t="shared" si="12"/>
        <v>1.062893014583649</v>
      </c>
      <c r="F155" s="19"/>
      <c r="G155" s="449"/>
    </row>
    <row r="156" spans="1:7" ht="18" customHeight="1" x14ac:dyDescent="0.25">
      <c r="A156" s="21" t="s">
        <v>32</v>
      </c>
      <c r="B156" s="35" t="s">
        <v>33</v>
      </c>
      <c r="C156" s="23">
        <v>0</v>
      </c>
      <c r="D156" s="23">
        <v>288.50689999999997</v>
      </c>
      <c r="E156" s="24" t="str">
        <f t="shared" si="12"/>
        <v>X</v>
      </c>
      <c r="F156" s="19"/>
      <c r="G156" s="449"/>
    </row>
    <row r="157" spans="1:7" ht="18" customHeight="1" x14ac:dyDescent="0.25">
      <c r="A157" s="21" t="s">
        <v>34</v>
      </c>
      <c r="B157" s="35" t="s">
        <v>35</v>
      </c>
      <c r="C157" s="23">
        <v>8578610.5130800009</v>
      </c>
      <c r="D157" s="23">
        <v>8699175.3093500007</v>
      </c>
      <c r="E157" s="24">
        <f t="shared" si="12"/>
        <v>1.0140541170491622</v>
      </c>
      <c r="F157" s="19"/>
      <c r="G157" s="449"/>
    </row>
    <row r="158" spans="1:7" ht="18" customHeight="1" x14ac:dyDescent="0.25">
      <c r="A158" s="21" t="s">
        <v>36</v>
      </c>
      <c r="B158" s="35" t="s">
        <v>37</v>
      </c>
      <c r="C158" s="23">
        <v>17579.752919999999</v>
      </c>
      <c r="D158" s="23">
        <v>17851.420389999999</v>
      </c>
      <c r="E158" s="24">
        <f t="shared" si="12"/>
        <v>1.0154534293648081</v>
      </c>
      <c r="F158" s="19"/>
      <c r="G158" s="449"/>
    </row>
    <row r="159" spans="1:7" ht="18" customHeight="1" x14ac:dyDescent="0.25">
      <c r="A159" s="21" t="s">
        <v>38</v>
      </c>
      <c r="B159" s="35" t="s">
        <v>39</v>
      </c>
      <c r="C159" s="23">
        <v>66447.356920000006</v>
      </c>
      <c r="D159" s="23">
        <v>51845.80616</v>
      </c>
      <c r="E159" s="24">
        <f t="shared" si="12"/>
        <v>0.78025385151768045</v>
      </c>
      <c r="F159" s="19"/>
      <c r="G159" s="449"/>
    </row>
    <row r="160" spans="1:7" ht="18" customHeight="1" x14ac:dyDescent="0.25">
      <c r="A160" s="21" t="s">
        <v>40</v>
      </c>
      <c r="B160" s="35" t="s">
        <v>41</v>
      </c>
      <c r="C160" s="23">
        <v>398234.3296</v>
      </c>
      <c r="D160" s="23">
        <v>292706.73125999997</v>
      </c>
      <c r="E160" s="24">
        <f t="shared" si="12"/>
        <v>0.73501129737861748</v>
      </c>
      <c r="F160" s="19"/>
      <c r="G160" s="449"/>
    </row>
    <row r="161" spans="1:7" ht="18" customHeight="1" x14ac:dyDescent="0.25">
      <c r="A161" s="21" t="s">
        <v>42</v>
      </c>
      <c r="B161" s="35" t="s">
        <v>43</v>
      </c>
      <c r="C161" s="23">
        <v>35046.18</v>
      </c>
      <c r="D161" s="23">
        <v>35174.70865</v>
      </c>
      <c r="E161" s="24">
        <f t="shared" si="12"/>
        <v>1.0036674082596164</v>
      </c>
      <c r="F161" s="19"/>
      <c r="G161" s="449"/>
    </row>
    <row r="162" spans="1:7" ht="18" customHeight="1" x14ac:dyDescent="0.25">
      <c r="A162" s="21" t="s">
        <v>44</v>
      </c>
      <c r="B162" s="35" t="s">
        <v>45</v>
      </c>
      <c r="C162" s="23">
        <v>103380.11407</v>
      </c>
      <c r="D162" s="23">
        <v>95843.832209999993</v>
      </c>
      <c r="E162" s="24">
        <f t="shared" si="12"/>
        <v>0.92710124255717985</v>
      </c>
      <c r="F162" s="19"/>
      <c r="G162" s="449"/>
    </row>
    <row r="163" spans="1:7" ht="18" customHeight="1" x14ac:dyDescent="0.25">
      <c r="A163" s="21" t="s">
        <v>46</v>
      </c>
      <c r="B163" s="35" t="s">
        <v>47</v>
      </c>
      <c r="C163" s="23">
        <v>286208.76564</v>
      </c>
      <c r="D163" s="23">
        <v>319747.22707000002</v>
      </c>
      <c r="E163" s="24">
        <f t="shared" si="12"/>
        <v>1.1171818108191189</v>
      </c>
      <c r="F163" s="19"/>
      <c r="G163" s="449"/>
    </row>
    <row r="164" spans="1:7" ht="18" customHeight="1" x14ac:dyDescent="0.25">
      <c r="A164" s="21" t="s">
        <v>48</v>
      </c>
      <c r="B164" s="35" t="s">
        <v>49</v>
      </c>
      <c r="C164" s="23">
        <v>232942.69484000001</v>
      </c>
      <c r="D164" s="23">
        <v>242074.16583000001</v>
      </c>
      <c r="E164" s="24">
        <f t="shared" si="12"/>
        <v>1.0392005037817222</v>
      </c>
      <c r="F164" s="19"/>
      <c r="G164" s="449"/>
    </row>
    <row r="165" spans="1:7" ht="18" customHeight="1" thickBot="1" x14ac:dyDescent="0.3">
      <c r="A165" s="21" t="s">
        <v>50</v>
      </c>
      <c r="B165" s="35" t="s">
        <v>51</v>
      </c>
      <c r="C165" s="23">
        <v>963430.38615999999</v>
      </c>
      <c r="D165" s="23">
        <v>973753.83244000003</v>
      </c>
      <c r="E165" s="24">
        <f t="shared" si="12"/>
        <v>1.0107153006883525</v>
      </c>
      <c r="F165" s="19"/>
      <c r="G165" s="449"/>
    </row>
    <row r="166" spans="1:7" ht="18" customHeight="1" thickBot="1" x14ac:dyDescent="0.3">
      <c r="A166" s="25"/>
      <c r="B166" s="39" t="s">
        <v>96</v>
      </c>
      <c r="C166" s="86">
        <f>+SUM(C140:C165)</f>
        <v>20918854.405980002</v>
      </c>
      <c r="D166" s="86">
        <f>+SUM(D140:D165)</f>
        <v>20346457.973380003</v>
      </c>
      <c r="E166" s="28">
        <f>+D166/C166</f>
        <v>0.97263729545168731</v>
      </c>
      <c r="F166" s="19"/>
      <c r="G166" s="449"/>
    </row>
    <row r="167" spans="1:7" ht="18" customHeight="1" x14ac:dyDescent="0.25">
      <c r="A167" s="87"/>
      <c r="B167" s="60"/>
      <c r="C167" s="40" t="b">
        <v>1</v>
      </c>
      <c r="D167" s="40" t="b">
        <v>1</v>
      </c>
      <c r="E167" s="88"/>
    </row>
    <row r="168" spans="1:7" ht="18" customHeight="1" x14ac:dyDescent="0.25">
      <c r="A168" s="467" t="s">
        <v>177</v>
      </c>
      <c r="B168" s="467"/>
      <c r="C168" s="467"/>
      <c r="D168" s="467"/>
      <c r="E168" s="467"/>
    </row>
    <row r="169" spans="1:7" ht="18" customHeight="1" thickBot="1" x14ac:dyDescent="0.3">
      <c r="A169" s="6"/>
      <c r="B169" s="6"/>
      <c r="C169" s="6"/>
      <c r="D169" s="6"/>
      <c r="E169" s="7"/>
    </row>
    <row r="170" spans="1:7" ht="18" customHeight="1" thickBot="1" x14ac:dyDescent="0.3">
      <c r="A170" s="8" t="s">
        <v>136</v>
      </c>
      <c r="B170" s="8" t="s">
        <v>141</v>
      </c>
      <c r="C170" s="9" t="s">
        <v>178</v>
      </c>
      <c r="D170" s="10"/>
      <c r="E170" s="11" t="s">
        <v>138</v>
      </c>
    </row>
    <row r="171" spans="1:7" ht="18" customHeight="1" thickBot="1" x14ac:dyDescent="0.3">
      <c r="A171" s="13"/>
      <c r="B171" s="13"/>
      <c r="C171" s="85">
        <f>+C5</f>
        <v>2019</v>
      </c>
      <c r="D171" s="85">
        <f>+D5</f>
        <v>2020</v>
      </c>
      <c r="E171" s="85" t="str">
        <f>+E5</f>
        <v>20/19</v>
      </c>
    </row>
    <row r="172" spans="1:7" ht="18" customHeight="1" x14ac:dyDescent="0.25">
      <c r="A172" s="8" t="s">
        <v>1</v>
      </c>
      <c r="B172" s="15" t="s">
        <v>52</v>
      </c>
      <c r="C172" s="36">
        <v>1787209.7623300001</v>
      </c>
      <c r="D172" s="23">
        <v>1658608.3057200001</v>
      </c>
      <c r="E172" s="24">
        <f t="shared" ref="E172:E204" si="13">+IFERROR(IF(D172/C172&gt;0,D172/C172,"X"),"X")</f>
        <v>0.92804344553135099</v>
      </c>
      <c r="F172" s="19"/>
      <c r="G172" s="449"/>
    </row>
    <row r="173" spans="1:7" ht="18" customHeight="1" x14ac:dyDescent="0.25">
      <c r="A173" s="21" t="s">
        <v>2</v>
      </c>
      <c r="B173" s="15" t="s">
        <v>135</v>
      </c>
      <c r="C173" s="36">
        <v>411492.42093000002</v>
      </c>
      <c r="D173" s="23">
        <v>430352.20117000001</v>
      </c>
      <c r="E173" s="24">
        <f t="shared" si="13"/>
        <v>1.0458326308838828</v>
      </c>
      <c r="F173" s="19"/>
      <c r="G173" s="449"/>
    </row>
    <row r="174" spans="1:7" ht="18" customHeight="1" x14ac:dyDescent="0.25">
      <c r="A174" s="21" t="s">
        <v>5</v>
      </c>
      <c r="B174" s="15" t="s">
        <v>53</v>
      </c>
      <c r="C174" s="36">
        <v>1279129.0323900001</v>
      </c>
      <c r="D174" s="23">
        <v>1439141.4220199999</v>
      </c>
      <c r="E174" s="24">
        <f t="shared" si="13"/>
        <v>1.1250947993346874</v>
      </c>
      <c r="F174" s="19"/>
      <c r="G174" s="449"/>
    </row>
    <row r="175" spans="1:7" ht="18" customHeight="1" x14ac:dyDescent="0.25">
      <c r="A175" s="21" t="s">
        <v>7</v>
      </c>
      <c r="B175" s="15" t="s">
        <v>54</v>
      </c>
      <c r="C175" s="36">
        <v>1240521.13692</v>
      </c>
      <c r="D175" s="23">
        <v>1335133.97899</v>
      </c>
      <c r="E175" s="24">
        <f t="shared" si="13"/>
        <v>1.076268625543058</v>
      </c>
      <c r="F175" s="19"/>
      <c r="G175" s="449"/>
    </row>
    <row r="176" spans="1:7" ht="18" customHeight="1" x14ac:dyDescent="0.25">
      <c r="A176" s="21" t="s">
        <v>9</v>
      </c>
      <c r="B176" s="15" t="s">
        <v>55</v>
      </c>
      <c r="C176" s="36">
        <v>241839.83812999999</v>
      </c>
      <c r="D176" s="23">
        <v>265586.61079000001</v>
      </c>
      <c r="E176" s="24">
        <f t="shared" si="13"/>
        <v>1.0981921458582644</v>
      </c>
      <c r="F176" s="19"/>
      <c r="G176" s="449"/>
    </row>
    <row r="177" spans="1:7" ht="18" customHeight="1" x14ac:dyDescent="0.25">
      <c r="A177" s="21" t="s">
        <v>11</v>
      </c>
      <c r="B177" s="15" t="s">
        <v>56</v>
      </c>
      <c r="C177" s="36">
        <v>16777.452450000001</v>
      </c>
      <c r="D177" s="23">
        <v>22417.273359999999</v>
      </c>
      <c r="E177" s="24">
        <f t="shared" si="13"/>
        <v>1.33615478433378</v>
      </c>
      <c r="F177" s="19"/>
      <c r="G177" s="449"/>
    </row>
    <row r="178" spans="1:7" ht="18" customHeight="1" x14ac:dyDescent="0.25">
      <c r="A178" s="21" t="s">
        <v>13</v>
      </c>
      <c r="B178" s="15" t="s">
        <v>57</v>
      </c>
      <c r="C178" s="36">
        <v>60807.812059999997</v>
      </c>
      <c r="D178" s="23">
        <v>64571.383139999998</v>
      </c>
      <c r="E178" s="24">
        <f t="shared" si="13"/>
        <v>1.0618928876488176</v>
      </c>
      <c r="F178" s="19"/>
      <c r="G178" s="449"/>
    </row>
    <row r="179" spans="1:7" ht="18" customHeight="1" x14ac:dyDescent="0.25">
      <c r="A179" s="21" t="s">
        <v>15</v>
      </c>
      <c r="B179" s="15" t="s">
        <v>58</v>
      </c>
      <c r="C179" s="36">
        <v>14253.204309999999</v>
      </c>
      <c r="D179" s="23">
        <v>10125.77389</v>
      </c>
      <c r="E179" s="24">
        <f t="shared" si="13"/>
        <v>0.71042087587952363</v>
      </c>
      <c r="F179" s="19"/>
      <c r="G179" s="449"/>
    </row>
    <row r="180" spans="1:7" ht="18" customHeight="1" x14ac:dyDescent="0.25">
      <c r="A180" s="21" t="s">
        <v>17</v>
      </c>
      <c r="B180" s="15" t="s">
        <v>59</v>
      </c>
      <c r="C180" s="36">
        <v>5428351.5558700003</v>
      </c>
      <c r="D180" s="23">
        <v>5688034.3985700002</v>
      </c>
      <c r="E180" s="24">
        <f t="shared" si="13"/>
        <v>1.0478382507152082</v>
      </c>
      <c r="F180" s="19"/>
      <c r="G180" s="449"/>
    </row>
    <row r="181" spans="1:7" ht="18" customHeight="1" x14ac:dyDescent="0.25">
      <c r="A181" s="21" t="s">
        <v>19</v>
      </c>
      <c r="B181" s="15" t="s">
        <v>60</v>
      </c>
      <c r="C181" s="36">
        <v>73930.66777</v>
      </c>
      <c r="D181" s="23">
        <v>68771.185230000003</v>
      </c>
      <c r="E181" s="24">
        <f t="shared" si="13"/>
        <v>0.93021187694325624</v>
      </c>
      <c r="F181" s="19"/>
      <c r="G181" s="449"/>
    </row>
    <row r="182" spans="1:7" ht="18" customHeight="1" x14ac:dyDescent="0.25">
      <c r="A182" s="21" t="s">
        <v>21</v>
      </c>
      <c r="B182" s="15" t="s">
        <v>61</v>
      </c>
      <c r="C182" s="36">
        <v>404763.19799000002</v>
      </c>
      <c r="D182" s="23">
        <v>323555.32637000002</v>
      </c>
      <c r="E182" s="24">
        <f t="shared" si="13"/>
        <v>0.79936942878387307</v>
      </c>
      <c r="F182" s="19"/>
      <c r="G182" s="449"/>
    </row>
    <row r="183" spans="1:7" ht="18" customHeight="1" x14ac:dyDescent="0.25">
      <c r="A183" s="21" t="s">
        <v>22</v>
      </c>
      <c r="B183" s="15" t="s">
        <v>62</v>
      </c>
      <c r="C183" s="36">
        <v>730823.69331</v>
      </c>
      <c r="D183" s="23">
        <v>718437.40113999997</v>
      </c>
      <c r="E183" s="24">
        <f t="shared" si="13"/>
        <v>0.98305160015557125</v>
      </c>
      <c r="F183" s="19"/>
      <c r="G183" s="449"/>
    </row>
    <row r="184" spans="1:7" ht="18" customHeight="1" x14ac:dyDescent="0.25">
      <c r="A184" s="21" t="s">
        <v>24</v>
      </c>
      <c r="B184" s="15" t="s">
        <v>63</v>
      </c>
      <c r="C184" s="36">
        <v>100698.78817</v>
      </c>
      <c r="D184" s="23">
        <v>105883.33345999999</v>
      </c>
      <c r="E184" s="24">
        <f t="shared" si="13"/>
        <v>1.0514856770793253</v>
      </c>
      <c r="F184" s="19"/>
      <c r="G184" s="449"/>
    </row>
    <row r="185" spans="1:7" ht="18" customHeight="1" x14ac:dyDescent="0.25">
      <c r="A185" s="21" t="s">
        <v>26</v>
      </c>
      <c r="B185" s="15" t="s">
        <v>64</v>
      </c>
      <c r="C185" s="36">
        <v>957340.28050999995</v>
      </c>
      <c r="D185" s="23">
        <v>958000.61245000002</v>
      </c>
      <c r="E185" s="24">
        <f t="shared" si="13"/>
        <v>1.000689756770339</v>
      </c>
      <c r="F185" s="19"/>
      <c r="G185" s="449"/>
    </row>
    <row r="186" spans="1:7" ht="18" customHeight="1" x14ac:dyDescent="0.25">
      <c r="A186" s="21" t="s">
        <v>28</v>
      </c>
      <c r="B186" s="15" t="s">
        <v>65</v>
      </c>
      <c r="C186" s="36">
        <v>41461.503980000001</v>
      </c>
      <c r="D186" s="23">
        <v>47616.689180000001</v>
      </c>
      <c r="E186" s="24">
        <f t="shared" si="13"/>
        <v>1.1484554251328922</v>
      </c>
      <c r="F186" s="19"/>
      <c r="G186" s="449"/>
    </row>
    <row r="187" spans="1:7" ht="18" customHeight="1" x14ac:dyDescent="0.25">
      <c r="A187" s="21" t="s">
        <v>30</v>
      </c>
      <c r="B187" s="15" t="s">
        <v>66</v>
      </c>
      <c r="C187" s="36">
        <v>362970.18445</v>
      </c>
      <c r="D187" s="23">
        <v>383690.27785000001</v>
      </c>
      <c r="E187" s="24">
        <f t="shared" si="13"/>
        <v>1.0570848358561369</v>
      </c>
      <c r="F187" s="19"/>
      <c r="G187" s="449"/>
    </row>
    <row r="188" spans="1:7" ht="18" customHeight="1" x14ac:dyDescent="0.25">
      <c r="A188" s="21" t="s">
        <v>32</v>
      </c>
      <c r="B188" s="15" t="s">
        <v>67</v>
      </c>
      <c r="C188" s="36">
        <v>12989.68874</v>
      </c>
      <c r="D188" s="23">
        <v>16166.67201</v>
      </c>
      <c r="E188" s="24">
        <f t="shared" si="13"/>
        <v>1.244577320795756</v>
      </c>
      <c r="F188" s="19"/>
      <c r="G188" s="449"/>
    </row>
    <row r="189" spans="1:7" ht="18" customHeight="1" x14ac:dyDescent="0.25">
      <c r="A189" s="21" t="s">
        <v>34</v>
      </c>
      <c r="B189" s="15" t="s">
        <v>68</v>
      </c>
      <c r="C189" s="36">
        <v>677.29402000000005</v>
      </c>
      <c r="D189" s="23">
        <v>3081.4998799999998</v>
      </c>
      <c r="E189" s="24">
        <f t="shared" si="13"/>
        <v>4.5497225562393115</v>
      </c>
      <c r="F189" s="19"/>
      <c r="G189" s="449"/>
    </row>
    <row r="190" spans="1:7" ht="18" customHeight="1" x14ac:dyDescent="0.25">
      <c r="A190" s="21" t="s">
        <v>36</v>
      </c>
      <c r="B190" s="15" t="s">
        <v>69</v>
      </c>
      <c r="C190" s="36">
        <v>151007.23282</v>
      </c>
      <c r="D190" s="23">
        <v>189347.42959000001</v>
      </c>
      <c r="E190" s="24">
        <f t="shared" si="13"/>
        <v>1.253896426376486</v>
      </c>
      <c r="F190" s="19"/>
      <c r="G190" s="449"/>
    </row>
    <row r="191" spans="1:7" ht="18" customHeight="1" x14ac:dyDescent="0.25">
      <c r="A191" s="21" t="s">
        <v>38</v>
      </c>
      <c r="B191" s="15" t="s">
        <v>70</v>
      </c>
      <c r="C191" s="36">
        <v>117457.26519000001</v>
      </c>
      <c r="D191" s="23">
        <v>119540.95789999999</v>
      </c>
      <c r="E191" s="24">
        <f t="shared" si="13"/>
        <v>1.0177400070283382</v>
      </c>
      <c r="F191" s="19"/>
      <c r="G191" s="449"/>
    </row>
    <row r="192" spans="1:7" ht="18" customHeight="1" x14ac:dyDescent="0.25">
      <c r="A192" s="21" t="s">
        <v>40</v>
      </c>
      <c r="B192" s="15" t="s">
        <v>71</v>
      </c>
      <c r="C192" s="36">
        <v>29519.587179999999</v>
      </c>
      <c r="D192" s="23">
        <v>32639.000080000002</v>
      </c>
      <c r="E192" s="24">
        <f t="shared" si="13"/>
        <v>1.1056726464695772</v>
      </c>
      <c r="F192" s="19"/>
      <c r="G192" s="449"/>
    </row>
    <row r="193" spans="1:7" ht="18" customHeight="1" x14ac:dyDescent="0.25">
      <c r="A193" s="21" t="s">
        <v>42</v>
      </c>
      <c r="B193" s="15" t="s">
        <v>72</v>
      </c>
      <c r="C193" s="36">
        <v>307503.81021000003</v>
      </c>
      <c r="D193" s="23">
        <v>398892.37932000001</v>
      </c>
      <c r="E193" s="24">
        <f t="shared" si="13"/>
        <v>1.2971949162112464</v>
      </c>
      <c r="F193" s="19"/>
      <c r="G193" s="449"/>
    </row>
    <row r="194" spans="1:7" ht="18" customHeight="1" x14ac:dyDescent="0.25">
      <c r="A194" s="21" t="s">
        <v>44</v>
      </c>
      <c r="B194" s="15" t="s">
        <v>73</v>
      </c>
      <c r="C194" s="36">
        <v>12303090.591539999</v>
      </c>
      <c r="D194" s="23">
        <v>12060699.42086</v>
      </c>
      <c r="E194" s="24">
        <f t="shared" si="13"/>
        <v>0.98029835114384389</v>
      </c>
      <c r="F194" s="19"/>
      <c r="G194" s="449"/>
    </row>
    <row r="195" spans="1:7" ht="18" customHeight="1" x14ac:dyDescent="0.25">
      <c r="A195" s="21" t="s">
        <v>46</v>
      </c>
      <c r="B195" s="89" t="s">
        <v>74</v>
      </c>
      <c r="C195" s="36">
        <v>63942.798429999901</v>
      </c>
      <c r="D195" s="23">
        <v>113282.91426999999</v>
      </c>
      <c r="E195" s="24">
        <f t="shared" si="13"/>
        <v>1.7716289723230396</v>
      </c>
      <c r="F195" s="19"/>
      <c r="G195" s="449"/>
    </row>
    <row r="196" spans="1:7" ht="18" customHeight="1" x14ac:dyDescent="0.25">
      <c r="A196" s="21" t="s">
        <v>48</v>
      </c>
      <c r="B196" s="89" t="s">
        <v>75</v>
      </c>
      <c r="C196" s="36">
        <v>185649.67058000001</v>
      </c>
      <c r="D196" s="23">
        <v>206829.53244000001</v>
      </c>
      <c r="E196" s="24">
        <f t="shared" si="13"/>
        <v>1.1140851033768637</v>
      </c>
      <c r="F196" s="19"/>
      <c r="G196" s="449"/>
    </row>
    <row r="197" spans="1:7" ht="18" customHeight="1" x14ac:dyDescent="0.25">
      <c r="A197" s="21" t="s">
        <v>50</v>
      </c>
      <c r="B197" s="89" t="s">
        <v>76</v>
      </c>
      <c r="C197" s="36">
        <v>148172.81150000001</v>
      </c>
      <c r="D197" s="23">
        <v>135874.31907999999</v>
      </c>
      <c r="E197" s="24">
        <f t="shared" si="13"/>
        <v>0.91699899397535545</v>
      </c>
      <c r="F197" s="19"/>
      <c r="G197" s="449"/>
    </row>
    <row r="198" spans="1:7" ht="18" customHeight="1" x14ac:dyDescent="0.25">
      <c r="A198" s="21" t="s">
        <v>77</v>
      </c>
      <c r="B198" s="89" t="s">
        <v>78</v>
      </c>
      <c r="C198" s="36">
        <v>53241.530359999997</v>
      </c>
      <c r="D198" s="23">
        <v>41731.411610000003</v>
      </c>
      <c r="E198" s="24">
        <f t="shared" si="13"/>
        <v>0.78381314976912331</v>
      </c>
      <c r="F198" s="19"/>
      <c r="G198" s="449"/>
    </row>
    <row r="199" spans="1:7" ht="18" customHeight="1" x14ac:dyDescent="0.25">
      <c r="A199" s="21" t="s">
        <v>79</v>
      </c>
      <c r="B199" s="15" t="s">
        <v>80</v>
      </c>
      <c r="C199" s="36">
        <v>261894.20850000001</v>
      </c>
      <c r="D199" s="23">
        <v>267589.12693000003</v>
      </c>
      <c r="E199" s="24">
        <f t="shared" si="13"/>
        <v>1.0217451102207173</v>
      </c>
      <c r="F199" s="19"/>
      <c r="G199" s="449"/>
    </row>
    <row r="200" spans="1:7" ht="18" customHeight="1" x14ac:dyDescent="0.25">
      <c r="A200" s="21" t="s">
        <v>81</v>
      </c>
      <c r="B200" s="15" t="s">
        <v>82</v>
      </c>
      <c r="C200" s="36">
        <v>103762.12423</v>
      </c>
      <c r="D200" s="23">
        <v>143979.22273000001</v>
      </c>
      <c r="E200" s="24">
        <f t="shared" si="13"/>
        <v>1.3875893906224823</v>
      </c>
      <c r="F200" s="19"/>
      <c r="G200" s="449"/>
    </row>
    <row r="201" spans="1:7" ht="18" customHeight="1" x14ac:dyDescent="0.25">
      <c r="A201" s="21" t="s">
        <v>83</v>
      </c>
      <c r="B201" s="15" t="s">
        <v>84</v>
      </c>
      <c r="C201" s="36">
        <v>630640.79223999998</v>
      </c>
      <c r="D201" s="23">
        <v>625158.51072000002</v>
      </c>
      <c r="E201" s="24">
        <f t="shared" si="13"/>
        <v>0.9913068079523889</v>
      </c>
      <c r="F201" s="19"/>
      <c r="G201" s="449"/>
    </row>
    <row r="202" spans="1:7" ht="18" customHeight="1" x14ac:dyDescent="0.25">
      <c r="A202" s="21" t="s">
        <v>85</v>
      </c>
      <c r="B202" s="15" t="s">
        <v>86</v>
      </c>
      <c r="C202" s="36">
        <v>5403053.0359399999</v>
      </c>
      <c r="D202" s="23">
        <v>5770386.64396</v>
      </c>
      <c r="E202" s="24">
        <f t="shared" si="13"/>
        <v>1.0679863043313793</v>
      </c>
      <c r="F202" s="19"/>
      <c r="G202" s="449"/>
    </row>
    <row r="203" spans="1:7" ht="18" customHeight="1" x14ac:dyDescent="0.25">
      <c r="A203" s="21" t="s">
        <v>87</v>
      </c>
      <c r="B203" s="15" t="s">
        <v>88</v>
      </c>
      <c r="C203" s="36">
        <v>601852.58374000003</v>
      </c>
      <c r="D203" s="23">
        <v>630202.95478000003</v>
      </c>
      <c r="E203" s="24">
        <f t="shared" si="13"/>
        <v>1.0471051745991131</v>
      </c>
      <c r="F203" s="19"/>
      <c r="G203" s="449"/>
    </row>
    <row r="204" spans="1:7" ht="18" customHeight="1" thickBot="1" x14ac:dyDescent="0.3">
      <c r="A204" s="21" t="s">
        <v>89</v>
      </c>
      <c r="B204" s="15" t="s">
        <v>90</v>
      </c>
      <c r="C204" s="36">
        <v>67841.93591</v>
      </c>
      <c r="D204" s="23">
        <v>78530.706099999996</v>
      </c>
      <c r="E204" s="24">
        <f t="shared" si="13"/>
        <v>1.1575540268216971</v>
      </c>
      <c r="F204" s="19"/>
      <c r="G204" s="449"/>
    </row>
    <row r="205" spans="1:7" ht="18" customHeight="1" thickBot="1" x14ac:dyDescent="0.3">
      <c r="A205" s="25"/>
      <c r="B205" s="39" t="s">
        <v>96</v>
      </c>
      <c r="C205" s="27">
        <f>SUM(C172:C204)</f>
        <v>33594667.492700003</v>
      </c>
      <c r="D205" s="27">
        <f>SUM(D172:D204)</f>
        <v>34353858.875589997</v>
      </c>
      <c r="E205" s="28">
        <f>+D205/C205</f>
        <v>1.0225985681523702</v>
      </c>
      <c r="F205" s="19"/>
      <c r="G205" s="449"/>
    </row>
    <row r="206" spans="1:7" ht="13" x14ac:dyDescent="0.25">
      <c r="C206" s="20"/>
      <c r="D206" s="20"/>
    </row>
    <row r="207" spans="1:7" x14ac:dyDescent="0.25">
      <c r="C207" s="29" t="b">
        <v>1</v>
      </c>
      <c r="D207" s="1" t="b">
        <v>1</v>
      </c>
    </row>
  </sheetData>
  <mergeCells count="18">
    <mergeCell ref="A2:E2"/>
    <mergeCell ref="A10:E10"/>
    <mergeCell ref="A42:E42"/>
    <mergeCell ref="A81:E81"/>
    <mergeCell ref="A83:A85"/>
    <mergeCell ref="B83:B85"/>
    <mergeCell ref="C83:D84"/>
    <mergeCell ref="E83:E84"/>
    <mergeCell ref="A128:E128"/>
    <mergeCell ref="A136:E136"/>
    <mergeCell ref="A168:E168"/>
    <mergeCell ref="F83:G84"/>
    <mergeCell ref="A98:E98"/>
    <mergeCell ref="A100:A102"/>
    <mergeCell ref="B100:B102"/>
    <mergeCell ref="C100:D101"/>
    <mergeCell ref="E100:E101"/>
    <mergeCell ref="F100:G101"/>
  </mergeCells>
  <conditionalFormatting sqref="I86:I122 H87:H122 C206:D206 G132:G134 G6:G8 G14:G40 G46:G79 G172:G205 G140:G166">
    <cfRule type="cellIs" dxfId="13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10" orientation="portrait" r:id="rId1"/>
  <headerFooter alignWithMargins="0"/>
  <rowBreaks count="3" manualBreakCount="3">
    <brk id="41" max="6" man="1"/>
    <brk id="96" max="6" man="1"/>
    <brk id="135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ED04-9054-4B8A-8B84-7E14A985D9F6}">
  <dimension ref="A1:F599"/>
  <sheetViews>
    <sheetView view="pageBreakPreview" zoomScale="80" zoomScaleNormal="80" zoomScaleSheetLayoutView="80" workbookViewId="0">
      <selection sqref="A1:E1"/>
    </sheetView>
  </sheetViews>
  <sheetFormatPr defaultColWidth="9.1796875" defaultRowHeight="12.5" x14ac:dyDescent="0.25"/>
  <cols>
    <col min="1" max="1" width="3.54296875" style="114" customWidth="1"/>
    <col min="2" max="2" width="34.26953125" style="114" customWidth="1"/>
    <col min="3" max="3" width="16.453125" style="114" customWidth="1"/>
    <col min="4" max="4" width="15.26953125" style="114" customWidth="1"/>
    <col min="5" max="5" width="14.26953125" style="114" customWidth="1"/>
    <col min="6" max="16384" width="9.1796875" style="114"/>
  </cols>
  <sheetData>
    <row r="1" spans="1:6" ht="20.149999999999999" customHeight="1" x14ac:dyDescent="0.25">
      <c r="A1" s="504" t="s">
        <v>241</v>
      </c>
      <c r="B1" s="504"/>
      <c r="C1" s="504"/>
      <c r="D1" s="504"/>
      <c r="E1" s="504"/>
    </row>
    <row r="2" spans="1:6" ht="20.149999999999999" customHeight="1" x14ac:dyDescent="0.25">
      <c r="A2" s="324"/>
      <c r="B2" s="324"/>
      <c r="C2" s="324"/>
      <c r="D2" s="324"/>
      <c r="E2" s="324"/>
    </row>
    <row r="3" spans="1:6" ht="20.149999999999999" customHeight="1" thickBot="1" x14ac:dyDescent="0.3">
      <c r="A3" s="359"/>
      <c r="B3" s="359"/>
      <c r="C3" s="359"/>
      <c r="D3" s="359"/>
      <c r="E3" s="359"/>
    </row>
    <row r="4" spans="1:6" ht="20.149999999999999" customHeight="1" thickBot="1" x14ac:dyDescent="0.3">
      <c r="A4" s="223" t="s">
        <v>136</v>
      </c>
      <c r="B4" s="245" t="s">
        <v>137</v>
      </c>
      <c r="C4" s="515" t="s">
        <v>241</v>
      </c>
      <c r="D4" s="516"/>
      <c r="E4" s="517"/>
    </row>
    <row r="5" spans="1:6" ht="20.149999999999999" customHeight="1" thickBot="1" x14ac:dyDescent="0.3">
      <c r="A5" s="227"/>
      <c r="B5" s="346"/>
      <c r="C5" s="34">
        <v>2019</v>
      </c>
      <c r="D5" s="34">
        <v>2020</v>
      </c>
      <c r="E5" s="14" t="s">
        <v>228</v>
      </c>
    </row>
    <row r="6" spans="1:6" ht="20.149999999999999" customHeight="1" x14ac:dyDescent="0.25">
      <c r="A6" s="229" t="s">
        <v>1</v>
      </c>
      <c r="B6" s="355" t="s">
        <v>139</v>
      </c>
      <c r="C6" s="351">
        <f>+C40</f>
        <v>0.872</v>
      </c>
      <c r="D6" s="351">
        <f>+D40</f>
        <v>0.84199999999999997</v>
      </c>
      <c r="E6" s="331">
        <f>+(D6-C6)*100</f>
        <v>-3.0000000000000027</v>
      </c>
      <c r="F6" s="343"/>
    </row>
    <row r="7" spans="1:6" ht="20.149999999999999" customHeight="1" thickBot="1" x14ac:dyDescent="0.3">
      <c r="A7" s="232" t="s">
        <v>2</v>
      </c>
      <c r="B7" s="354" t="s">
        <v>140</v>
      </c>
      <c r="C7" s="344">
        <f>+C79</f>
        <v>0.61499999999999999</v>
      </c>
      <c r="D7" s="344">
        <f>+D79</f>
        <v>0.60499999999999998</v>
      </c>
      <c r="E7" s="331">
        <f>+(D7-C7)*100</f>
        <v>-1.0000000000000009</v>
      </c>
      <c r="F7" s="343"/>
    </row>
    <row r="8" spans="1:6" ht="20.149999999999999" customHeight="1" thickBot="1" x14ac:dyDescent="0.3">
      <c r="A8" s="100"/>
      <c r="B8" s="352" t="s">
        <v>96</v>
      </c>
      <c r="C8" s="197">
        <v>0.70299999999999996</v>
      </c>
      <c r="D8" s="197">
        <v>0.68300000000000005</v>
      </c>
      <c r="E8" s="328">
        <f>+(D8-C8)*100</f>
        <v>-1.9999999999999907</v>
      </c>
      <c r="F8" s="343"/>
    </row>
    <row r="9" spans="1:6" ht="20.149999999999999" customHeight="1" x14ac:dyDescent="0.25">
      <c r="C9" s="362"/>
    </row>
    <row r="10" spans="1:6" ht="20.149999999999999" customHeight="1" x14ac:dyDescent="0.25">
      <c r="A10" s="350" t="s">
        <v>242</v>
      </c>
      <c r="B10" s="350"/>
      <c r="C10" s="350"/>
      <c r="D10" s="350"/>
      <c r="E10" s="350"/>
    </row>
    <row r="11" spans="1:6" ht="20.149999999999999" customHeight="1" thickBot="1" x14ac:dyDescent="0.3">
      <c r="A11" s="248"/>
      <c r="B11" s="348"/>
      <c r="C11" s="348"/>
      <c r="D11" s="348"/>
      <c r="E11" s="348"/>
    </row>
    <row r="12" spans="1:6" ht="20.149999999999999" customHeight="1" thickBot="1" x14ac:dyDescent="0.3">
      <c r="A12" s="223" t="s">
        <v>136</v>
      </c>
      <c r="B12" s="245" t="s">
        <v>141</v>
      </c>
      <c r="C12" s="515" t="s">
        <v>241</v>
      </c>
      <c r="D12" s="516"/>
      <c r="E12" s="517"/>
    </row>
    <row r="13" spans="1:6" ht="20.149999999999999" customHeight="1" thickBot="1" x14ac:dyDescent="0.3">
      <c r="A13" s="227"/>
      <c r="B13" s="346"/>
      <c r="C13" s="34">
        <f>+C5</f>
        <v>2019</v>
      </c>
      <c r="D13" s="34">
        <f>+D5</f>
        <v>2020</v>
      </c>
      <c r="E13" s="14" t="s">
        <v>228</v>
      </c>
    </row>
    <row r="14" spans="1:6" ht="20.149999999999999" customHeight="1" x14ac:dyDescent="0.25">
      <c r="A14" s="319" t="s">
        <v>1</v>
      </c>
      <c r="B14" s="35" t="s">
        <v>3</v>
      </c>
      <c r="C14" s="360">
        <v>1.522</v>
      </c>
      <c r="D14" s="360">
        <v>1.1439999999999999</v>
      </c>
      <c r="E14" s="331">
        <f>+(D14-C14)*100</f>
        <v>-37.800000000000011</v>
      </c>
      <c r="F14" s="361"/>
    </row>
    <row r="15" spans="1:6" ht="20.149999999999999" customHeight="1" x14ac:dyDescent="0.25">
      <c r="A15" s="320" t="s">
        <v>2</v>
      </c>
      <c r="B15" s="35" t="s">
        <v>4</v>
      </c>
      <c r="C15" s="360">
        <v>0.88700000000000001</v>
      </c>
      <c r="D15" s="360">
        <v>0.73799999999999999</v>
      </c>
      <c r="E15" s="331">
        <f>+(D15-C15)*100</f>
        <v>-14.900000000000002</v>
      </c>
      <c r="F15" s="361"/>
    </row>
    <row r="16" spans="1:6" ht="20.149999999999999" customHeight="1" x14ac:dyDescent="0.25">
      <c r="A16" s="320" t="s">
        <v>5</v>
      </c>
      <c r="B16" s="35" t="s">
        <v>6</v>
      </c>
      <c r="C16" s="360">
        <v>0.77100000000000002</v>
      </c>
      <c r="D16" s="360">
        <v>0.68799999999999994</v>
      </c>
      <c r="E16" s="331">
        <f>+(D16-C16)*100</f>
        <v>-8.3000000000000078</v>
      </c>
      <c r="F16" s="361"/>
    </row>
    <row r="17" spans="1:6" ht="20.149999999999999" customHeight="1" x14ac:dyDescent="0.25">
      <c r="A17" s="320" t="s">
        <v>7</v>
      </c>
      <c r="B17" s="35" t="s">
        <v>8</v>
      </c>
      <c r="C17" s="360">
        <v>1.323</v>
      </c>
      <c r="D17" s="360">
        <v>1.2549999999999999</v>
      </c>
      <c r="E17" s="331">
        <f>+(D17-C17)*100</f>
        <v>-6.800000000000006</v>
      </c>
      <c r="F17" s="361"/>
    </row>
    <row r="18" spans="1:6" ht="20.149999999999999" customHeight="1" x14ac:dyDescent="0.25">
      <c r="A18" s="320" t="s">
        <v>9</v>
      </c>
      <c r="B18" s="35" t="s">
        <v>10</v>
      </c>
      <c r="C18" s="360" t="s">
        <v>99</v>
      </c>
      <c r="D18" s="360">
        <v>0.752</v>
      </c>
      <c r="E18" s="331" t="s">
        <v>99</v>
      </c>
      <c r="F18" s="361"/>
    </row>
    <row r="19" spans="1:6" ht="20.149999999999999" customHeight="1" x14ac:dyDescent="0.25">
      <c r="A19" s="320" t="s">
        <v>11</v>
      </c>
      <c r="B19" s="35" t="s">
        <v>12</v>
      </c>
      <c r="C19" s="360">
        <v>0.124</v>
      </c>
      <c r="D19" s="360">
        <v>0.14099999999999999</v>
      </c>
      <c r="E19" s="331">
        <f t="shared" ref="E19:E29" si="0">+(D19-C19)*100</f>
        <v>1.6999999999999988</v>
      </c>
      <c r="F19" s="361"/>
    </row>
    <row r="20" spans="1:6" ht="20.149999999999999" customHeight="1" x14ac:dyDescent="0.25">
      <c r="A20" s="320" t="s">
        <v>13</v>
      </c>
      <c r="B20" s="35" t="s">
        <v>14</v>
      </c>
      <c r="C20" s="360">
        <v>0.81200000000000006</v>
      </c>
      <c r="D20" s="360">
        <v>0.76600000000000001</v>
      </c>
      <c r="E20" s="331">
        <f t="shared" si="0"/>
        <v>-4.6000000000000041</v>
      </c>
      <c r="F20" s="361"/>
    </row>
    <row r="21" spans="1:6" ht="20.149999999999999" customHeight="1" x14ac:dyDescent="0.25">
      <c r="A21" s="320" t="s">
        <v>15</v>
      </c>
      <c r="B21" s="35" t="s">
        <v>16</v>
      </c>
      <c r="C21" s="360">
        <v>1.8169999999999999</v>
      </c>
      <c r="D21" s="360">
        <v>0.63700000000000001</v>
      </c>
      <c r="E21" s="331">
        <f t="shared" si="0"/>
        <v>-118</v>
      </c>
      <c r="F21" s="361"/>
    </row>
    <row r="22" spans="1:6" ht="20.149999999999999" customHeight="1" x14ac:dyDescent="0.25">
      <c r="A22" s="320" t="s">
        <v>17</v>
      </c>
      <c r="B22" s="35" t="s">
        <v>18</v>
      </c>
      <c r="C22" s="360">
        <v>1.1339999999999999</v>
      </c>
      <c r="D22" s="360">
        <v>0.67300000000000004</v>
      </c>
      <c r="E22" s="331">
        <f t="shared" si="0"/>
        <v>-46.099999999999987</v>
      </c>
      <c r="F22" s="361"/>
    </row>
    <row r="23" spans="1:6" ht="20.149999999999999" customHeight="1" x14ac:dyDescent="0.25">
      <c r="A23" s="320" t="s">
        <v>19</v>
      </c>
      <c r="B23" s="35" t="s">
        <v>20</v>
      </c>
      <c r="C23" s="360">
        <v>1.161</v>
      </c>
      <c r="D23" s="360">
        <v>1.2330000000000001</v>
      </c>
      <c r="E23" s="331">
        <f t="shared" si="0"/>
        <v>7.2000000000000064</v>
      </c>
      <c r="F23" s="361"/>
    </row>
    <row r="24" spans="1:6" ht="20.149999999999999" customHeight="1" x14ac:dyDescent="0.25">
      <c r="A24" s="320" t="s">
        <v>21</v>
      </c>
      <c r="B24" s="35" t="s">
        <v>134</v>
      </c>
      <c r="C24" s="360">
        <v>0.78500000000000003</v>
      </c>
      <c r="D24" s="360">
        <v>0.56200000000000006</v>
      </c>
      <c r="E24" s="331">
        <f t="shared" si="0"/>
        <v>-22.299999999999997</v>
      </c>
      <c r="F24" s="361"/>
    </row>
    <row r="25" spans="1:6" ht="20.149999999999999" customHeight="1" x14ac:dyDescent="0.25">
      <c r="A25" s="320" t="s">
        <v>22</v>
      </c>
      <c r="B25" s="35" t="s">
        <v>23</v>
      </c>
      <c r="C25" s="360">
        <v>1.0720000000000001</v>
      </c>
      <c r="D25" s="360">
        <v>0.98</v>
      </c>
      <c r="E25" s="331">
        <f t="shared" si="0"/>
        <v>-9.2000000000000082</v>
      </c>
      <c r="F25" s="361"/>
    </row>
    <row r="26" spans="1:6" ht="20.149999999999999" customHeight="1" x14ac:dyDescent="0.25">
      <c r="A26" s="320" t="s">
        <v>24</v>
      </c>
      <c r="B26" s="35" t="s">
        <v>25</v>
      </c>
      <c r="C26" s="360">
        <v>0.73799999999999999</v>
      </c>
      <c r="D26" s="360">
        <v>0.626</v>
      </c>
      <c r="E26" s="331">
        <f t="shared" si="0"/>
        <v>-11.2</v>
      </c>
      <c r="F26" s="361"/>
    </row>
    <row r="27" spans="1:6" ht="20.149999999999999" customHeight="1" x14ac:dyDescent="0.25">
      <c r="A27" s="320" t="s">
        <v>26</v>
      </c>
      <c r="B27" s="35" t="s">
        <v>27</v>
      </c>
      <c r="C27" s="360">
        <v>1.5209999999999999</v>
      </c>
      <c r="D27" s="360">
        <v>3.19</v>
      </c>
      <c r="E27" s="331">
        <f t="shared" si="0"/>
        <v>166.9</v>
      </c>
      <c r="F27" s="361"/>
    </row>
    <row r="28" spans="1:6" ht="20.149999999999999" customHeight="1" x14ac:dyDescent="0.25">
      <c r="A28" s="320" t="s">
        <v>28</v>
      </c>
      <c r="B28" s="35" t="s">
        <v>29</v>
      </c>
      <c r="C28" s="360">
        <v>0.56499999999999995</v>
      </c>
      <c r="D28" s="360">
        <v>0.98699999999999999</v>
      </c>
      <c r="E28" s="331">
        <f t="shared" si="0"/>
        <v>42.2</v>
      </c>
      <c r="F28" s="361"/>
    </row>
    <row r="29" spans="1:6" ht="20.149999999999999" customHeight="1" x14ac:dyDescent="0.25">
      <c r="A29" s="320" t="s">
        <v>30</v>
      </c>
      <c r="B29" s="35" t="s">
        <v>31</v>
      </c>
      <c r="C29" s="360">
        <v>0.51700000000000002</v>
      </c>
      <c r="D29" s="360">
        <v>0.53600000000000003</v>
      </c>
      <c r="E29" s="331">
        <f t="shared" si="0"/>
        <v>1.9000000000000017</v>
      </c>
      <c r="F29" s="361"/>
    </row>
    <row r="30" spans="1:6" ht="20.149999999999999" customHeight="1" x14ac:dyDescent="0.25">
      <c r="A30" s="320" t="s">
        <v>32</v>
      </c>
      <c r="B30" s="35" t="s">
        <v>33</v>
      </c>
      <c r="C30" s="360" t="s">
        <v>99</v>
      </c>
      <c r="D30" s="360">
        <v>1E-3</v>
      </c>
      <c r="E30" s="331" t="s">
        <v>99</v>
      </c>
      <c r="F30" s="361"/>
    </row>
    <row r="31" spans="1:6" ht="20.149999999999999" customHeight="1" x14ac:dyDescent="0.25">
      <c r="A31" s="320" t="s">
        <v>34</v>
      </c>
      <c r="B31" s="35" t="s">
        <v>35</v>
      </c>
      <c r="C31" s="360">
        <v>0.73699999999999999</v>
      </c>
      <c r="D31" s="360">
        <v>0.76700000000000002</v>
      </c>
      <c r="E31" s="331">
        <f t="shared" ref="E31:E40" si="1">+(D31-C31)*100</f>
        <v>3.0000000000000027</v>
      </c>
      <c r="F31" s="361"/>
    </row>
    <row r="32" spans="1:6" ht="20.149999999999999" customHeight="1" x14ac:dyDescent="0.25">
      <c r="A32" s="320" t="s">
        <v>36</v>
      </c>
      <c r="B32" s="35" t="s">
        <v>37</v>
      </c>
      <c r="C32" s="360">
        <v>0.58499999999999996</v>
      </c>
      <c r="D32" s="360">
        <v>0.60099999999999998</v>
      </c>
      <c r="E32" s="331">
        <f t="shared" si="1"/>
        <v>1.6000000000000014</v>
      </c>
      <c r="F32" s="361"/>
    </row>
    <row r="33" spans="1:6" ht="20.149999999999999" customHeight="1" x14ac:dyDescent="0.25">
      <c r="A33" s="320" t="s">
        <v>38</v>
      </c>
      <c r="B33" s="35" t="s">
        <v>39</v>
      </c>
      <c r="C33" s="360">
        <v>0.23499999999999999</v>
      </c>
      <c r="D33" s="360">
        <v>0.40400000000000003</v>
      </c>
      <c r="E33" s="331">
        <f t="shared" si="1"/>
        <v>16.900000000000006</v>
      </c>
      <c r="F33" s="361"/>
    </row>
    <row r="34" spans="1:6" ht="20.149999999999999" customHeight="1" x14ac:dyDescent="0.25">
      <c r="A34" s="320" t="s">
        <v>40</v>
      </c>
      <c r="B34" s="35" t="s">
        <v>41</v>
      </c>
      <c r="C34" s="360">
        <v>0.192</v>
      </c>
      <c r="D34" s="360">
        <v>0.214</v>
      </c>
      <c r="E34" s="331">
        <f t="shared" si="1"/>
        <v>2.1999999999999993</v>
      </c>
      <c r="F34" s="361"/>
    </row>
    <row r="35" spans="1:6" ht="20.149999999999999" customHeight="1" x14ac:dyDescent="0.25">
      <c r="A35" s="320" t="s">
        <v>42</v>
      </c>
      <c r="B35" s="35" t="s">
        <v>43</v>
      </c>
      <c r="C35" s="360">
        <v>0.49</v>
      </c>
      <c r="D35" s="360">
        <v>0.46899999999999997</v>
      </c>
      <c r="E35" s="331">
        <f t="shared" si="1"/>
        <v>-2.1000000000000019</v>
      </c>
      <c r="F35" s="361"/>
    </row>
    <row r="36" spans="1:6" ht="20.149999999999999" customHeight="1" x14ac:dyDescent="0.25">
      <c r="A36" s="320" t="s">
        <v>44</v>
      </c>
      <c r="B36" s="35" t="s">
        <v>45</v>
      </c>
      <c r="C36" s="360">
        <v>1.871</v>
      </c>
      <c r="D36" s="360">
        <v>1.3839999999999999</v>
      </c>
      <c r="E36" s="331">
        <f t="shared" si="1"/>
        <v>-48.70000000000001</v>
      </c>
      <c r="F36" s="361"/>
    </row>
    <row r="37" spans="1:6" ht="20.149999999999999" customHeight="1" x14ac:dyDescent="0.25">
      <c r="A37" s="320" t="s">
        <v>46</v>
      </c>
      <c r="B37" s="35" t="s">
        <v>47</v>
      </c>
      <c r="C37" s="360">
        <v>0.39100000000000001</v>
      </c>
      <c r="D37" s="360">
        <v>0.38600000000000001</v>
      </c>
      <c r="E37" s="331">
        <f t="shared" si="1"/>
        <v>-0.50000000000000044</v>
      </c>
      <c r="F37" s="361"/>
    </row>
    <row r="38" spans="1:6" ht="20.149999999999999" customHeight="1" x14ac:dyDescent="0.25">
      <c r="A38" s="320" t="s">
        <v>48</v>
      </c>
      <c r="B38" s="35" t="s">
        <v>49</v>
      </c>
      <c r="C38" s="360">
        <v>1.655</v>
      </c>
      <c r="D38" s="360">
        <v>1.395</v>
      </c>
      <c r="E38" s="331">
        <f t="shared" si="1"/>
        <v>-26</v>
      </c>
      <c r="F38" s="361"/>
    </row>
    <row r="39" spans="1:6" ht="20.149999999999999" customHeight="1" thickBot="1" x14ac:dyDescent="0.3">
      <c r="A39" s="320" t="s">
        <v>50</v>
      </c>
      <c r="B39" s="35" t="s">
        <v>51</v>
      </c>
      <c r="C39" s="360">
        <v>0.84</v>
      </c>
      <c r="D39" s="360">
        <v>0.82299999999999995</v>
      </c>
      <c r="E39" s="331">
        <f t="shared" si="1"/>
        <v>-1.7000000000000015</v>
      </c>
      <c r="F39" s="361"/>
    </row>
    <row r="40" spans="1:6" ht="20.149999999999999" customHeight="1" thickBot="1" x14ac:dyDescent="0.3">
      <c r="A40" s="125"/>
      <c r="B40" s="126" t="s">
        <v>96</v>
      </c>
      <c r="C40" s="235">
        <v>0.872</v>
      </c>
      <c r="D40" s="235">
        <v>0.84199999999999997</v>
      </c>
      <c r="E40" s="328">
        <f t="shared" si="1"/>
        <v>-3.0000000000000027</v>
      </c>
      <c r="F40" s="361"/>
    </row>
    <row r="41" spans="1:6" ht="20.149999999999999" customHeight="1" x14ac:dyDescent="0.25">
      <c r="C41" s="341"/>
      <c r="D41" s="341"/>
      <c r="E41" s="341"/>
    </row>
    <row r="42" spans="1:6" ht="20.149999999999999" customHeight="1" x14ac:dyDescent="0.25">
      <c r="A42" s="504" t="s">
        <v>243</v>
      </c>
      <c r="B42" s="504"/>
      <c r="C42" s="504"/>
      <c r="D42" s="504"/>
      <c r="E42" s="504"/>
    </row>
    <row r="43" spans="1:6" ht="20.149999999999999" customHeight="1" thickBot="1" x14ac:dyDescent="0.3">
      <c r="A43" s="248"/>
      <c r="B43" s="348"/>
      <c r="C43" s="348"/>
      <c r="D43" s="348"/>
      <c r="E43" s="348"/>
    </row>
    <row r="44" spans="1:6" ht="20.149999999999999" customHeight="1" thickBot="1" x14ac:dyDescent="0.3">
      <c r="A44" s="223" t="s">
        <v>136</v>
      </c>
      <c r="B44" s="245" t="s">
        <v>141</v>
      </c>
      <c r="C44" s="515" t="s">
        <v>241</v>
      </c>
      <c r="D44" s="516"/>
      <c r="E44" s="517"/>
    </row>
    <row r="45" spans="1:6" ht="20.149999999999999" customHeight="1" thickBot="1" x14ac:dyDescent="0.3">
      <c r="A45" s="227"/>
      <c r="B45" s="346"/>
      <c r="C45" s="34">
        <f>+C5</f>
        <v>2019</v>
      </c>
      <c r="D45" s="34">
        <f>+D5</f>
        <v>2020</v>
      </c>
      <c r="E45" s="14" t="s">
        <v>228</v>
      </c>
    </row>
    <row r="46" spans="1:6" ht="20.149999999999999" customHeight="1" x14ac:dyDescent="0.25">
      <c r="A46" s="319" t="s">
        <v>1</v>
      </c>
      <c r="B46" s="15" t="s">
        <v>52</v>
      </c>
      <c r="C46" s="360">
        <v>0.68100000000000005</v>
      </c>
      <c r="D46" s="360">
        <v>0.57899999999999996</v>
      </c>
      <c r="E46" s="331">
        <f t="shared" ref="E46:E79" si="2">+(D46-C46)*100</f>
        <v>-10.20000000000001</v>
      </c>
      <c r="F46" s="343"/>
    </row>
    <row r="47" spans="1:6" ht="20.149999999999999" customHeight="1" x14ac:dyDescent="0.25">
      <c r="A47" s="320" t="s">
        <v>2</v>
      </c>
      <c r="B47" s="15" t="s">
        <v>135</v>
      </c>
      <c r="C47" s="360">
        <v>0.54100000000000004</v>
      </c>
      <c r="D47" s="360">
        <v>0.50600000000000001</v>
      </c>
      <c r="E47" s="331">
        <f t="shared" si="2"/>
        <v>-3.5000000000000031</v>
      </c>
      <c r="F47" s="343"/>
    </row>
    <row r="48" spans="1:6" ht="20.149999999999999" customHeight="1" x14ac:dyDescent="0.25">
      <c r="A48" s="320" t="s">
        <v>5</v>
      </c>
      <c r="B48" s="15" t="s">
        <v>53</v>
      </c>
      <c r="C48" s="360">
        <v>0.56200000000000006</v>
      </c>
      <c r="D48" s="360">
        <v>0.65100000000000002</v>
      </c>
      <c r="E48" s="331">
        <f t="shared" si="2"/>
        <v>8.8999999999999968</v>
      </c>
      <c r="F48" s="343"/>
    </row>
    <row r="49" spans="1:6" ht="20.149999999999999" customHeight="1" x14ac:dyDescent="0.25">
      <c r="A49" s="320" t="s">
        <v>7</v>
      </c>
      <c r="B49" s="15" t="s">
        <v>54</v>
      </c>
      <c r="C49" s="360">
        <v>0.62</v>
      </c>
      <c r="D49" s="360">
        <v>0.627</v>
      </c>
      <c r="E49" s="331">
        <f t="shared" si="2"/>
        <v>0.70000000000000062</v>
      </c>
      <c r="F49" s="343"/>
    </row>
    <row r="50" spans="1:6" ht="20.149999999999999" customHeight="1" x14ac:dyDescent="0.25">
      <c r="A50" s="320" t="s">
        <v>9</v>
      </c>
      <c r="B50" s="15" t="s">
        <v>55</v>
      </c>
      <c r="C50" s="360">
        <v>0.504</v>
      </c>
      <c r="D50" s="360">
        <v>0.49199999999999999</v>
      </c>
      <c r="E50" s="331">
        <f t="shared" si="2"/>
        <v>-1.2000000000000011</v>
      </c>
      <c r="F50" s="343"/>
    </row>
    <row r="51" spans="1:6" ht="20.149999999999999" customHeight="1" x14ac:dyDescent="0.25">
      <c r="A51" s="320" t="s">
        <v>11</v>
      </c>
      <c r="B51" s="15" t="s">
        <v>56</v>
      </c>
      <c r="C51" s="360">
        <v>0.13600000000000001</v>
      </c>
      <c r="D51" s="360">
        <v>0.16</v>
      </c>
      <c r="E51" s="331">
        <f t="shared" si="2"/>
        <v>2.3999999999999995</v>
      </c>
      <c r="F51" s="343"/>
    </row>
    <row r="52" spans="1:6" ht="20.149999999999999" customHeight="1" x14ac:dyDescent="0.25">
      <c r="A52" s="320" t="s">
        <v>13</v>
      </c>
      <c r="B52" s="15" t="s">
        <v>57</v>
      </c>
      <c r="C52" s="360">
        <v>0.39100000000000001</v>
      </c>
      <c r="D52" s="360">
        <v>0.35399999999999998</v>
      </c>
      <c r="E52" s="331">
        <f t="shared" si="2"/>
        <v>-3.7000000000000033</v>
      </c>
      <c r="F52" s="343"/>
    </row>
    <row r="53" spans="1:6" ht="20.149999999999999" customHeight="1" x14ac:dyDescent="0.25">
      <c r="A53" s="320" t="s">
        <v>15</v>
      </c>
      <c r="B53" s="15" t="s">
        <v>58</v>
      </c>
      <c r="C53" s="360">
        <v>0.33300000000000002</v>
      </c>
      <c r="D53" s="360">
        <v>0.504</v>
      </c>
      <c r="E53" s="331">
        <f t="shared" si="2"/>
        <v>17.099999999999998</v>
      </c>
      <c r="F53" s="343"/>
    </row>
    <row r="54" spans="1:6" ht="20.149999999999999" customHeight="1" x14ac:dyDescent="0.25">
      <c r="A54" s="320" t="s">
        <v>17</v>
      </c>
      <c r="B54" s="15" t="s">
        <v>59</v>
      </c>
      <c r="C54" s="360">
        <v>0.624</v>
      </c>
      <c r="D54" s="360">
        <v>0.59399999999999997</v>
      </c>
      <c r="E54" s="331">
        <f t="shared" si="2"/>
        <v>-3.0000000000000027</v>
      </c>
      <c r="F54" s="343"/>
    </row>
    <row r="55" spans="1:6" ht="20.149999999999999" customHeight="1" x14ac:dyDescent="0.25">
      <c r="A55" s="320" t="s">
        <v>19</v>
      </c>
      <c r="B55" s="15" t="s">
        <v>60</v>
      </c>
      <c r="C55" s="360">
        <v>1.2569999999999999</v>
      </c>
      <c r="D55" s="360">
        <v>0.42899999999999999</v>
      </c>
      <c r="E55" s="331">
        <f t="shared" si="2"/>
        <v>-82.799999999999983</v>
      </c>
      <c r="F55" s="343"/>
    </row>
    <row r="56" spans="1:6" ht="20.149999999999999" customHeight="1" x14ac:dyDescent="0.25">
      <c r="A56" s="320" t="s">
        <v>21</v>
      </c>
      <c r="B56" s="15" t="s">
        <v>61</v>
      </c>
      <c r="C56" s="360">
        <v>0.20499999999999999</v>
      </c>
      <c r="D56" s="360">
        <v>0.19700000000000001</v>
      </c>
      <c r="E56" s="331">
        <f t="shared" si="2"/>
        <v>-0.79999999999999793</v>
      </c>
      <c r="F56" s="343"/>
    </row>
    <row r="57" spans="1:6" ht="20.149999999999999" customHeight="1" x14ac:dyDescent="0.25">
      <c r="A57" s="320" t="s">
        <v>22</v>
      </c>
      <c r="B57" s="15" t="s">
        <v>62</v>
      </c>
      <c r="C57" s="360">
        <v>0.61599999999999999</v>
      </c>
      <c r="D57" s="360">
        <v>0.63100000000000001</v>
      </c>
      <c r="E57" s="331">
        <f t="shared" si="2"/>
        <v>1.5000000000000013</v>
      </c>
      <c r="F57" s="343"/>
    </row>
    <row r="58" spans="1:6" ht="20.149999999999999" customHeight="1" x14ac:dyDescent="0.25">
      <c r="A58" s="320" t="s">
        <v>24</v>
      </c>
      <c r="B58" s="15" t="s">
        <v>63</v>
      </c>
      <c r="C58" s="360">
        <v>0.497</v>
      </c>
      <c r="D58" s="360">
        <v>0.51300000000000001</v>
      </c>
      <c r="E58" s="331">
        <f t="shared" si="2"/>
        <v>1.6000000000000014</v>
      </c>
      <c r="F58" s="343"/>
    </row>
    <row r="59" spans="1:6" ht="20.149999999999999" customHeight="1" x14ac:dyDescent="0.25">
      <c r="A59" s="320" t="s">
        <v>26</v>
      </c>
      <c r="B59" s="15" t="s">
        <v>64</v>
      </c>
      <c r="C59" s="360">
        <v>0.66900000000000004</v>
      </c>
      <c r="D59" s="360">
        <v>0.629</v>
      </c>
      <c r="E59" s="331">
        <f t="shared" si="2"/>
        <v>-4.0000000000000036</v>
      </c>
      <c r="F59" s="343"/>
    </row>
    <row r="60" spans="1:6" ht="20.149999999999999" customHeight="1" x14ac:dyDescent="0.25">
      <c r="A60" s="320" t="s">
        <v>28</v>
      </c>
      <c r="B60" s="15" t="s">
        <v>65</v>
      </c>
      <c r="C60" s="360">
        <v>0.72799999999999998</v>
      </c>
      <c r="D60" s="360">
        <v>0.29299999999999998</v>
      </c>
      <c r="E60" s="331">
        <f t="shared" si="2"/>
        <v>-43.5</v>
      </c>
      <c r="F60" s="343"/>
    </row>
    <row r="61" spans="1:6" ht="20.149999999999999" customHeight="1" x14ac:dyDescent="0.25">
      <c r="A61" s="320" t="s">
        <v>30</v>
      </c>
      <c r="B61" s="15" t="s">
        <v>66</v>
      </c>
      <c r="C61" s="360">
        <v>0.70799999999999996</v>
      </c>
      <c r="D61" s="360">
        <v>0.67300000000000004</v>
      </c>
      <c r="E61" s="331">
        <f t="shared" si="2"/>
        <v>-3.499999999999992</v>
      </c>
      <c r="F61" s="343"/>
    </row>
    <row r="62" spans="1:6" ht="20.149999999999999" customHeight="1" x14ac:dyDescent="0.25">
      <c r="A62" s="320" t="s">
        <v>32</v>
      </c>
      <c r="B62" s="15" t="s">
        <v>67</v>
      </c>
      <c r="C62" s="360">
        <v>0.191</v>
      </c>
      <c r="D62" s="360">
        <v>0.28699999999999998</v>
      </c>
      <c r="E62" s="331">
        <f t="shared" si="2"/>
        <v>9.5999999999999979</v>
      </c>
      <c r="F62" s="343"/>
    </row>
    <row r="63" spans="1:6" ht="20.149999999999999" customHeight="1" x14ac:dyDescent="0.25">
      <c r="A63" s="320" t="s">
        <v>34</v>
      </c>
      <c r="B63" s="15" t="s">
        <v>68</v>
      </c>
      <c r="C63" s="360">
        <v>-0.99</v>
      </c>
      <c r="D63" s="360">
        <v>0.51800000000000002</v>
      </c>
      <c r="E63" s="331">
        <f t="shared" si="2"/>
        <v>150.80000000000001</v>
      </c>
      <c r="F63" s="343"/>
    </row>
    <row r="64" spans="1:6" ht="20.149999999999999" customHeight="1" x14ac:dyDescent="0.25">
      <c r="A64" s="320" t="s">
        <v>36</v>
      </c>
      <c r="B64" s="15" t="s">
        <v>69</v>
      </c>
      <c r="C64" s="360">
        <v>0.13600000000000001</v>
      </c>
      <c r="D64" s="360">
        <v>0.115</v>
      </c>
      <c r="E64" s="331">
        <f t="shared" si="2"/>
        <v>-2.1000000000000005</v>
      </c>
      <c r="F64" s="343"/>
    </row>
    <row r="65" spans="1:6" ht="20.149999999999999" customHeight="1" x14ac:dyDescent="0.25">
      <c r="A65" s="320" t="s">
        <v>38</v>
      </c>
      <c r="B65" s="15" t="s">
        <v>70</v>
      </c>
      <c r="C65" s="360">
        <v>0.53800000000000003</v>
      </c>
      <c r="D65" s="360">
        <v>0.57099999999999995</v>
      </c>
      <c r="E65" s="331">
        <f t="shared" si="2"/>
        <v>3.2999999999999918</v>
      </c>
      <c r="F65" s="343"/>
    </row>
    <row r="66" spans="1:6" ht="20.149999999999999" customHeight="1" x14ac:dyDescent="0.25">
      <c r="A66" s="320" t="s">
        <v>40</v>
      </c>
      <c r="B66" s="15" t="s">
        <v>71</v>
      </c>
      <c r="C66" s="360">
        <v>0.48399999999999999</v>
      </c>
      <c r="D66" s="360">
        <v>0.623</v>
      </c>
      <c r="E66" s="331">
        <f t="shared" si="2"/>
        <v>13.900000000000002</v>
      </c>
      <c r="F66" s="343"/>
    </row>
    <row r="67" spans="1:6" ht="20.149999999999999" customHeight="1" x14ac:dyDescent="0.25">
      <c r="A67" s="320" t="s">
        <v>42</v>
      </c>
      <c r="B67" s="15" t="s">
        <v>72</v>
      </c>
      <c r="C67" s="360">
        <v>0.74</v>
      </c>
      <c r="D67" s="360">
        <v>0.69599999999999995</v>
      </c>
      <c r="E67" s="331">
        <f t="shared" si="2"/>
        <v>-4.4000000000000039</v>
      </c>
      <c r="F67" s="343"/>
    </row>
    <row r="68" spans="1:6" ht="20.149999999999999" customHeight="1" x14ac:dyDescent="0.25">
      <c r="A68" s="320" t="s">
        <v>44</v>
      </c>
      <c r="B68" s="15" t="s">
        <v>73</v>
      </c>
      <c r="C68" s="360">
        <v>0.625</v>
      </c>
      <c r="D68" s="360">
        <v>0.61899999999999999</v>
      </c>
      <c r="E68" s="331">
        <f t="shared" si="2"/>
        <v>-0.60000000000000053</v>
      </c>
      <c r="F68" s="343"/>
    </row>
    <row r="69" spans="1:6" ht="19.5" customHeight="1" x14ac:dyDescent="0.25">
      <c r="A69" s="320" t="s">
        <v>46</v>
      </c>
      <c r="B69" s="15" t="s">
        <v>74</v>
      </c>
      <c r="C69" s="360">
        <v>0.51</v>
      </c>
      <c r="D69" s="360">
        <v>0.51700000000000002</v>
      </c>
      <c r="E69" s="331">
        <f t="shared" si="2"/>
        <v>0.70000000000000062</v>
      </c>
      <c r="F69" s="343"/>
    </row>
    <row r="70" spans="1:6" ht="20.149999999999999" customHeight="1" x14ac:dyDescent="0.25">
      <c r="A70" s="320" t="s">
        <v>48</v>
      </c>
      <c r="B70" s="15" t="s">
        <v>75</v>
      </c>
      <c r="C70" s="360">
        <v>0.17399999999999999</v>
      </c>
      <c r="D70" s="360">
        <v>0.13900000000000001</v>
      </c>
      <c r="E70" s="331">
        <f t="shared" si="2"/>
        <v>-3.4999999999999973</v>
      </c>
      <c r="F70" s="343"/>
    </row>
    <row r="71" spans="1:6" ht="20.149999999999999" customHeight="1" x14ac:dyDescent="0.25">
      <c r="A71" s="320" t="s">
        <v>50</v>
      </c>
      <c r="B71" s="15" t="s">
        <v>76</v>
      </c>
      <c r="C71" s="360">
        <v>9.9000000000000005E-2</v>
      </c>
      <c r="D71" s="360">
        <v>9.2999999999999999E-2</v>
      </c>
      <c r="E71" s="331">
        <f t="shared" si="2"/>
        <v>-0.60000000000000053</v>
      </c>
      <c r="F71" s="343"/>
    </row>
    <row r="72" spans="1:6" ht="20.149999999999999" customHeight="1" x14ac:dyDescent="0.25">
      <c r="A72" s="320" t="s">
        <v>77</v>
      </c>
      <c r="B72" s="15" t="s">
        <v>78</v>
      </c>
      <c r="C72" s="360">
        <v>0.56699999999999995</v>
      </c>
      <c r="D72" s="360">
        <v>0.53900000000000003</v>
      </c>
      <c r="E72" s="331">
        <f t="shared" si="2"/>
        <v>-2.7999999999999914</v>
      </c>
      <c r="F72" s="343"/>
    </row>
    <row r="73" spans="1:6" ht="20.149999999999999" customHeight="1" x14ac:dyDescent="0.25">
      <c r="A73" s="320" t="s">
        <v>79</v>
      </c>
      <c r="B73" s="15" t="s">
        <v>80</v>
      </c>
      <c r="C73" s="360">
        <v>0.623</v>
      </c>
      <c r="D73" s="360">
        <v>0.59599999999999997</v>
      </c>
      <c r="E73" s="331">
        <f t="shared" si="2"/>
        <v>-2.7000000000000024</v>
      </c>
      <c r="F73" s="343"/>
    </row>
    <row r="74" spans="1:6" ht="20.149999999999999" customHeight="1" x14ac:dyDescent="0.25">
      <c r="A74" s="320" t="s">
        <v>81</v>
      </c>
      <c r="B74" s="15" t="s">
        <v>82</v>
      </c>
      <c r="C74" s="360">
        <v>0.52600000000000002</v>
      </c>
      <c r="D74" s="360">
        <v>0.75600000000000001</v>
      </c>
      <c r="E74" s="331">
        <f t="shared" si="2"/>
        <v>23</v>
      </c>
      <c r="F74" s="343"/>
    </row>
    <row r="75" spans="1:6" ht="20.149999999999999" customHeight="1" x14ac:dyDescent="0.25">
      <c r="A75" s="320" t="s">
        <v>83</v>
      </c>
      <c r="B75" s="15" t="s">
        <v>84</v>
      </c>
      <c r="C75" s="360">
        <v>0.627</v>
      </c>
      <c r="D75" s="360">
        <v>0.70799999999999996</v>
      </c>
      <c r="E75" s="331">
        <f t="shared" si="2"/>
        <v>8.0999999999999961</v>
      </c>
      <c r="F75" s="343"/>
    </row>
    <row r="76" spans="1:6" ht="20.149999999999999" customHeight="1" x14ac:dyDescent="0.25">
      <c r="A76" s="320" t="s">
        <v>85</v>
      </c>
      <c r="B76" s="15" t="s">
        <v>86</v>
      </c>
      <c r="C76" s="360">
        <v>0.63200000000000001</v>
      </c>
      <c r="D76" s="360">
        <v>0.65100000000000002</v>
      </c>
      <c r="E76" s="331">
        <f t="shared" si="2"/>
        <v>1.9000000000000017</v>
      </c>
      <c r="F76" s="343"/>
    </row>
    <row r="77" spans="1:6" ht="20.149999999999999" customHeight="1" x14ac:dyDescent="0.25">
      <c r="A77" s="320" t="s">
        <v>87</v>
      </c>
      <c r="B77" s="15" t="s">
        <v>88</v>
      </c>
      <c r="C77" s="360">
        <v>0.64800000000000002</v>
      </c>
      <c r="D77" s="360">
        <v>0.66200000000000003</v>
      </c>
      <c r="E77" s="331">
        <f t="shared" si="2"/>
        <v>1.4000000000000012</v>
      </c>
      <c r="F77" s="343"/>
    </row>
    <row r="78" spans="1:6" ht="20.149999999999999" customHeight="1" thickBot="1" x14ac:dyDescent="0.3">
      <c r="A78" s="320" t="s">
        <v>89</v>
      </c>
      <c r="B78" s="15" t="s">
        <v>90</v>
      </c>
      <c r="C78" s="360">
        <v>0.75600000000000001</v>
      </c>
      <c r="D78" s="360">
        <v>0.748</v>
      </c>
      <c r="E78" s="331">
        <f t="shared" si="2"/>
        <v>-0.80000000000000071</v>
      </c>
      <c r="F78" s="343"/>
    </row>
    <row r="79" spans="1:6" ht="20.149999999999999" customHeight="1" thickBot="1" x14ac:dyDescent="0.3">
      <c r="A79" s="25"/>
      <c r="B79" s="39" t="s">
        <v>96</v>
      </c>
      <c r="C79" s="235">
        <v>0.61499999999999999</v>
      </c>
      <c r="D79" s="235">
        <v>0.60499999999999998</v>
      </c>
      <c r="E79" s="328">
        <f t="shared" si="2"/>
        <v>-1.0000000000000009</v>
      </c>
      <c r="F79" s="343"/>
    </row>
    <row r="80" spans="1:6" ht="20.149999999999999" customHeight="1" x14ac:dyDescent="0.25">
      <c r="C80" s="341"/>
      <c r="D80" s="341"/>
      <c r="E80" s="341"/>
    </row>
    <row r="81" spans="1:6" ht="20.149999999999999" customHeight="1" x14ac:dyDescent="0.25">
      <c r="A81" s="504" t="s">
        <v>244</v>
      </c>
      <c r="B81" s="504"/>
      <c r="C81" s="504"/>
      <c r="D81" s="504"/>
      <c r="E81" s="504"/>
    </row>
    <row r="82" spans="1:6" ht="20.149999999999999" customHeight="1" thickBot="1" x14ac:dyDescent="0.3">
      <c r="A82" s="359"/>
      <c r="B82" s="359"/>
      <c r="C82" s="359"/>
      <c r="D82" s="359"/>
      <c r="E82" s="359"/>
    </row>
    <row r="83" spans="1:6" ht="20.149999999999999" customHeight="1" thickBot="1" x14ac:dyDescent="0.3">
      <c r="A83" s="223" t="s">
        <v>136</v>
      </c>
      <c r="B83" s="439" t="s">
        <v>137</v>
      </c>
      <c r="C83" s="518" t="s">
        <v>244</v>
      </c>
      <c r="D83" s="519"/>
      <c r="E83" s="520"/>
    </row>
    <row r="84" spans="1:6" ht="20.149999999999999" customHeight="1" thickBot="1" x14ac:dyDescent="0.3">
      <c r="A84" s="227"/>
      <c r="B84" s="346"/>
      <c r="C84" s="34">
        <f>+C5</f>
        <v>2019</v>
      </c>
      <c r="D84" s="34">
        <f>+D5</f>
        <v>2020</v>
      </c>
      <c r="E84" s="14" t="s">
        <v>228</v>
      </c>
    </row>
    <row r="85" spans="1:6" ht="20.149999999999999" customHeight="1" x14ac:dyDescent="0.25">
      <c r="A85" s="229" t="s">
        <v>1</v>
      </c>
      <c r="B85" s="355" t="s">
        <v>139</v>
      </c>
      <c r="C85" s="358">
        <f>+C119</f>
        <v>0.876</v>
      </c>
      <c r="D85" s="358">
        <f>+D119</f>
        <v>0.84799999999999998</v>
      </c>
      <c r="E85" s="331">
        <f>+(D85-C85)*100</f>
        <v>-2.8000000000000025</v>
      </c>
      <c r="F85" s="343"/>
    </row>
    <row r="86" spans="1:6" ht="20.149999999999999" customHeight="1" thickBot="1" x14ac:dyDescent="0.3">
      <c r="A86" s="232" t="s">
        <v>2</v>
      </c>
      <c r="B86" s="354" t="s">
        <v>140</v>
      </c>
      <c r="C86" s="353">
        <f>+C158</f>
        <v>0.60699999999999998</v>
      </c>
      <c r="D86" s="353">
        <f>+D158</f>
        <v>0.60099999999999998</v>
      </c>
      <c r="E86" s="331">
        <f>+(D86-C86)*100</f>
        <v>-0.60000000000000053</v>
      </c>
      <c r="F86" s="343"/>
    </row>
    <row r="87" spans="1:6" ht="20.149999999999999" customHeight="1" thickBot="1" x14ac:dyDescent="0.3">
      <c r="A87" s="100"/>
      <c r="B87" s="352" t="s">
        <v>96</v>
      </c>
      <c r="C87" s="196">
        <v>0.71</v>
      </c>
      <c r="D87" s="197">
        <v>0.69299999999999995</v>
      </c>
      <c r="E87" s="328">
        <f>+(D87-C87)*100</f>
        <v>-1.7000000000000015</v>
      </c>
      <c r="F87" s="343"/>
    </row>
    <row r="88" spans="1:6" ht="20.149999999999999" customHeight="1" x14ac:dyDescent="0.25"/>
    <row r="89" spans="1:6" ht="20.149999999999999" customHeight="1" x14ac:dyDescent="0.25">
      <c r="A89" s="504" t="s">
        <v>245</v>
      </c>
      <c r="B89" s="504"/>
      <c r="C89" s="504"/>
      <c r="D89" s="504"/>
      <c r="E89" s="504"/>
    </row>
    <row r="90" spans="1:6" ht="20.149999999999999" customHeight="1" thickBot="1" x14ac:dyDescent="0.3">
      <c r="A90" s="248"/>
      <c r="B90" s="348"/>
      <c r="C90" s="348"/>
      <c r="D90" s="348"/>
      <c r="E90" s="348"/>
    </row>
    <row r="91" spans="1:6" ht="20.149999999999999" customHeight="1" thickBot="1" x14ac:dyDescent="0.3">
      <c r="A91" s="223" t="s">
        <v>136</v>
      </c>
      <c r="B91" s="245" t="s">
        <v>141</v>
      </c>
      <c r="C91" s="518" t="s">
        <v>244</v>
      </c>
      <c r="D91" s="519"/>
      <c r="E91" s="520"/>
    </row>
    <row r="92" spans="1:6" ht="20.149999999999999" customHeight="1" thickBot="1" x14ac:dyDescent="0.3">
      <c r="A92" s="227"/>
      <c r="B92" s="346"/>
      <c r="C92" s="34">
        <f>+C5</f>
        <v>2019</v>
      </c>
      <c r="D92" s="34">
        <f>+D5</f>
        <v>2020</v>
      </c>
      <c r="E92" s="14" t="s">
        <v>228</v>
      </c>
    </row>
    <row r="93" spans="1:6" ht="20.149999999999999" customHeight="1" x14ac:dyDescent="0.25">
      <c r="A93" s="319" t="s">
        <v>1</v>
      </c>
      <c r="B93" s="35" t="s">
        <v>3</v>
      </c>
      <c r="C93" s="344">
        <v>1.5249999999999999</v>
      </c>
      <c r="D93" s="344">
        <v>1.1479999999999999</v>
      </c>
      <c r="E93" s="331">
        <f>+(D93-C93)*100</f>
        <v>-37.700000000000003</v>
      </c>
      <c r="F93" s="343"/>
    </row>
    <row r="94" spans="1:6" ht="20.149999999999999" customHeight="1" x14ac:dyDescent="0.25">
      <c r="A94" s="320" t="s">
        <v>2</v>
      </c>
      <c r="B94" s="35" t="s">
        <v>4</v>
      </c>
      <c r="C94" s="344">
        <v>0.89800000000000002</v>
      </c>
      <c r="D94" s="344">
        <v>0.746</v>
      </c>
      <c r="E94" s="331">
        <f>+(D94-C94)*100</f>
        <v>-15.200000000000003</v>
      </c>
      <c r="F94" s="343"/>
    </row>
    <row r="95" spans="1:6" ht="20.149999999999999" customHeight="1" x14ac:dyDescent="0.25">
      <c r="A95" s="320" t="s">
        <v>5</v>
      </c>
      <c r="B95" s="35" t="s">
        <v>6</v>
      </c>
      <c r="C95" s="344">
        <v>0.77200000000000002</v>
      </c>
      <c r="D95" s="344">
        <v>0.68899999999999995</v>
      </c>
      <c r="E95" s="331">
        <f>+(D95-C95)*100</f>
        <v>-8.3000000000000078</v>
      </c>
      <c r="F95" s="343"/>
    </row>
    <row r="96" spans="1:6" ht="20.149999999999999" customHeight="1" x14ac:dyDescent="0.25">
      <c r="A96" s="320" t="s">
        <v>7</v>
      </c>
      <c r="B96" s="35" t="s">
        <v>8</v>
      </c>
      <c r="C96" s="344">
        <v>1.37</v>
      </c>
      <c r="D96" s="344">
        <v>1.32</v>
      </c>
      <c r="E96" s="331">
        <f>+(D96-C96)*100</f>
        <v>-5.0000000000000044</v>
      </c>
      <c r="F96" s="343"/>
    </row>
    <row r="97" spans="1:6" ht="20.149999999999999" customHeight="1" x14ac:dyDescent="0.25">
      <c r="A97" s="320" t="s">
        <v>9</v>
      </c>
      <c r="B97" s="35" t="s">
        <v>10</v>
      </c>
      <c r="C97" s="345" t="s">
        <v>99</v>
      </c>
      <c r="D97" s="344">
        <v>0.77800000000000002</v>
      </c>
      <c r="E97" s="331" t="s">
        <v>99</v>
      </c>
      <c r="F97" s="343"/>
    </row>
    <row r="98" spans="1:6" ht="20.149999999999999" customHeight="1" x14ac:dyDescent="0.25">
      <c r="A98" s="320" t="s">
        <v>11</v>
      </c>
      <c r="B98" s="35" t="s">
        <v>12</v>
      </c>
      <c r="C98" s="344">
        <v>0.124</v>
      </c>
      <c r="D98" s="344">
        <v>0.13800000000000001</v>
      </c>
      <c r="E98" s="331">
        <f t="shared" ref="E98:E108" si="3">+(D98-C98)*100</f>
        <v>1.4000000000000012</v>
      </c>
      <c r="F98" s="343"/>
    </row>
    <row r="99" spans="1:6" ht="20.149999999999999" customHeight="1" x14ac:dyDescent="0.25">
      <c r="A99" s="320" t="s">
        <v>13</v>
      </c>
      <c r="B99" s="35" t="s">
        <v>14</v>
      </c>
      <c r="C99" s="344">
        <v>0.83</v>
      </c>
      <c r="D99" s="344">
        <v>0.78100000000000003</v>
      </c>
      <c r="E99" s="331">
        <f t="shared" si="3"/>
        <v>-4.8999999999999932</v>
      </c>
      <c r="F99" s="343"/>
    </row>
    <row r="100" spans="1:6" ht="20.149999999999999" customHeight="1" x14ac:dyDescent="0.25">
      <c r="A100" s="320" t="s">
        <v>15</v>
      </c>
      <c r="B100" s="35" t="s">
        <v>16</v>
      </c>
      <c r="C100" s="344">
        <v>1.9219999999999999</v>
      </c>
      <c r="D100" s="344">
        <v>0.65400000000000003</v>
      </c>
      <c r="E100" s="331">
        <f t="shared" si="3"/>
        <v>-126.79999999999998</v>
      </c>
      <c r="F100" s="343"/>
    </row>
    <row r="101" spans="1:6" ht="20.149999999999999" customHeight="1" x14ac:dyDescent="0.25">
      <c r="A101" s="320" t="s">
        <v>17</v>
      </c>
      <c r="B101" s="35" t="s">
        <v>18</v>
      </c>
      <c r="C101" s="344">
        <v>1.1339999999999999</v>
      </c>
      <c r="D101" s="344">
        <v>0.67400000000000004</v>
      </c>
      <c r="E101" s="331">
        <f t="shared" si="3"/>
        <v>-45.999999999999986</v>
      </c>
      <c r="F101" s="343"/>
    </row>
    <row r="102" spans="1:6" ht="20.149999999999999" customHeight="1" x14ac:dyDescent="0.25">
      <c r="A102" s="320" t="s">
        <v>19</v>
      </c>
      <c r="B102" s="35" t="s">
        <v>20</v>
      </c>
      <c r="C102" s="344">
        <v>1.232</v>
      </c>
      <c r="D102" s="344">
        <v>1.339</v>
      </c>
      <c r="E102" s="331">
        <f t="shared" si="3"/>
        <v>10.7</v>
      </c>
      <c r="F102" s="343"/>
    </row>
    <row r="103" spans="1:6" ht="20.149999999999999" customHeight="1" x14ac:dyDescent="0.25">
      <c r="A103" s="320" t="s">
        <v>21</v>
      </c>
      <c r="B103" s="35" t="s">
        <v>134</v>
      </c>
      <c r="C103" s="344">
        <v>0.67400000000000004</v>
      </c>
      <c r="D103" s="344">
        <v>0.68300000000000005</v>
      </c>
      <c r="E103" s="331">
        <f t="shared" si="3"/>
        <v>0.9000000000000008</v>
      </c>
      <c r="F103" s="343"/>
    </row>
    <row r="104" spans="1:6" ht="20.149999999999999" customHeight="1" x14ac:dyDescent="0.25">
      <c r="A104" s="320" t="s">
        <v>22</v>
      </c>
      <c r="B104" s="35" t="s">
        <v>23</v>
      </c>
      <c r="C104" s="344">
        <v>1.125</v>
      </c>
      <c r="D104" s="344">
        <v>1.006</v>
      </c>
      <c r="E104" s="331">
        <f t="shared" si="3"/>
        <v>-11.899999999999999</v>
      </c>
      <c r="F104" s="343"/>
    </row>
    <row r="105" spans="1:6" ht="20.149999999999999" customHeight="1" x14ac:dyDescent="0.25">
      <c r="A105" s="320" t="s">
        <v>24</v>
      </c>
      <c r="B105" s="35" t="s">
        <v>25</v>
      </c>
      <c r="C105" s="344">
        <v>0.73199999999999998</v>
      </c>
      <c r="D105" s="344">
        <v>0.629</v>
      </c>
      <c r="E105" s="331">
        <f t="shared" si="3"/>
        <v>-10.299999999999997</v>
      </c>
      <c r="F105" s="343"/>
    </row>
    <row r="106" spans="1:6" ht="20.149999999999999" customHeight="1" x14ac:dyDescent="0.25">
      <c r="A106" s="320" t="s">
        <v>26</v>
      </c>
      <c r="B106" s="35" t="s">
        <v>27</v>
      </c>
      <c r="C106" s="344">
        <v>1.522</v>
      </c>
      <c r="D106" s="344">
        <v>3.1909999999999998</v>
      </c>
      <c r="E106" s="331">
        <f t="shared" si="3"/>
        <v>166.89999999999998</v>
      </c>
      <c r="F106" s="343"/>
    </row>
    <row r="107" spans="1:6" ht="20.149999999999999" customHeight="1" x14ac:dyDescent="0.25">
      <c r="A107" s="320" t="s">
        <v>28</v>
      </c>
      <c r="B107" s="35" t="s">
        <v>29</v>
      </c>
      <c r="C107" s="344">
        <v>0.56799999999999995</v>
      </c>
      <c r="D107" s="344">
        <v>1.0149999999999999</v>
      </c>
      <c r="E107" s="331">
        <f t="shared" si="3"/>
        <v>44.699999999999996</v>
      </c>
      <c r="F107" s="343"/>
    </row>
    <row r="108" spans="1:6" ht="20.149999999999999" customHeight="1" x14ac:dyDescent="0.25">
      <c r="A108" s="320" t="s">
        <v>30</v>
      </c>
      <c r="B108" s="35" t="s">
        <v>31</v>
      </c>
      <c r="C108" s="344">
        <v>0.52</v>
      </c>
      <c r="D108" s="344">
        <v>0.53900000000000003</v>
      </c>
      <c r="E108" s="331">
        <f t="shared" si="3"/>
        <v>1.9000000000000017</v>
      </c>
      <c r="F108" s="343"/>
    </row>
    <row r="109" spans="1:6" ht="20.149999999999999" customHeight="1" x14ac:dyDescent="0.25">
      <c r="A109" s="320" t="s">
        <v>32</v>
      </c>
      <c r="B109" s="35" t="s">
        <v>33</v>
      </c>
      <c r="C109" s="345" t="s">
        <v>99</v>
      </c>
      <c r="D109" s="344">
        <v>1E-3</v>
      </c>
      <c r="E109" s="331" t="s">
        <v>99</v>
      </c>
      <c r="F109" s="343"/>
    </row>
    <row r="110" spans="1:6" ht="20.149999999999999" customHeight="1" x14ac:dyDescent="0.25">
      <c r="A110" s="320" t="s">
        <v>34</v>
      </c>
      <c r="B110" s="35" t="s">
        <v>35</v>
      </c>
      <c r="C110" s="344">
        <v>0.73699999999999999</v>
      </c>
      <c r="D110" s="344">
        <v>0.76700000000000002</v>
      </c>
      <c r="E110" s="331">
        <f t="shared" ref="E110:E119" si="4">+(D110-C110)*100</f>
        <v>3.0000000000000027</v>
      </c>
      <c r="F110" s="343"/>
    </row>
    <row r="111" spans="1:6" ht="20.149999999999999" customHeight="1" x14ac:dyDescent="0.25">
      <c r="A111" s="320" t="s">
        <v>36</v>
      </c>
      <c r="B111" s="35" t="s">
        <v>37</v>
      </c>
      <c r="C111" s="344">
        <v>0.58499999999999996</v>
      </c>
      <c r="D111" s="344">
        <v>0.60099999999999998</v>
      </c>
      <c r="E111" s="331">
        <f t="shared" si="4"/>
        <v>1.6000000000000014</v>
      </c>
      <c r="F111" s="343"/>
    </row>
    <row r="112" spans="1:6" ht="20.149999999999999" customHeight="1" x14ac:dyDescent="0.25">
      <c r="A112" s="320" t="s">
        <v>38</v>
      </c>
      <c r="B112" s="35" t="s">
        <v>39</v>
      </c>
      <c r="C112" s="344">
        <v>0.23300000000000001</v>
      </c>
      <c r="D112" s="344">
        <v>0.4</v>
      </c>
      <c r="E112" s="331">
        <f t="shared" si="4"/>
        <v>16.7</v>
      </c>
      <c r="F112" s="343"/>
    </row>
    <row r="113" spans="1:6" ht="20.149999999999999" customHeight="1" x14ac:dyDescent="0.25">
      <c r="A113" s="320" t="s">
        <v>40</v>
      </c>
      <c r="B113" s="35" t="s">
        <v>41</v>
      </c>
      <c r="C113" s="344">
        <v>0.186</v>
      </c>
      <c r="D113" s="344">
        <v>0.19900000000000001</v>
      </c>
      <c r="E113" s="331">
        <f t="shared" si="4"/>
        <v>1.3000000000000012</v>
      </c>
      <c r="F113" s="343"/>
    </row>
    <row r="114" spans="1:6" ht="20.149999999999999" customHeight="1" x14ac:dyDescent="0.25">
      <c r="A114" s="320" t="s">
        <v>42</v>
      </c>
      <c r="B114" s="35" t="s">
        <v>43</v>
      </c>
      <c r="C114" s="344">
        <v>0.49</v>
      </c>
      <c r="D114" s="344">
        <v>0.46899999999999997</v>
      </c>
      <c r="E114" s="331">
        <f t="shared" si="4"/>
        <v>-2.1000000000000019</v>
      </c>
      <c r="F114" s="343"/>
    </row>
    <row r="115" spans="1:6" ht="20.149999999999999" customHeight="1" x14ac:dyDescent="0.25">
      <c r="A115" s="320" t="s">
        <v>44</v>
      </c>
      <c r="B115" s="35" t="s">
        <v>45</v>
      </c>
      <c r="C115" s="344">
        <v>1.9219999999999999</v>
      </c>
      <c r="D115" s="344">
        <v>1.4219999999999999</v>
      </c>
      <c r="E115" s="331">
        <f t="shared" si="4"/>
        <v>-50</v>
      </c>
      <c r="F115" s="343"/>
    </row>
    <row r="116" spans="1:6" ht="20.149999999999999" customHeight="1" x14ac:dyDescent="0.25">
      <c r="A116" s="320" t="s">
        <v>46</v>
      </c>
      <c r="B116" s="35" t="s">
        <v>47</v>
      </c>
      <c r="C116" s="344">
        <v>0.38100000000000001</v>
      </c>
      <c r="D116" s="344">
        <v>0.38800000000000001</v>
      </c>
      <c r="E116" s="331">
        <f t="shared" si="4"/>
        <v>0.70000000000000062</v>
      </c>
      <c r="F116" s="343"/>
    </row>
    <row r="117" spans="1:6" ht="20.149999999999999" customHeight="1" x14ac:dyDescent="0.25">
      <c r="A117" s="320" t="s">
        <v>48</v>
      </c>
      <c r="B117" s="35" t="s">
        <v>49</v>
      </c>
      <c r="C117" s="344">
        <v>1.6619999999999999</v>
      </c>
      <c r="D117" s="344">
        <v>1.405</v>
      </c>
      <c r="E117" s="331">
        <f t="shared" si="4"/>
        <v>-25.699999999999989</v>
      </c>
      <c r="F117" s="343"/>
    </row>
    <row r="118" spans="1:6" ht="20.149999999999999" customHeight="1" thickBot="1" x14ac:dyDescent="0.3">
      <c r="A118" s="320" t="s">
        <v>50</v>
      </c>
      <c r="B118" s="35" t="s">
        <v>51</v>
      </c>
      <c r="C118" s="344">
        <v>0.81799999999999995</v>
      </c>
      <c r="D118" s="344">
        <v>0.82799999999999996</v>
      </c>
      <c r="E118" s="331">
        <f t="shared" si="4"/>
        <v>1.0000000000000009</v>
      </c>
      <c r="F118" s="343"/>
    </row>
    <row r="119" spans="1:6" ht="20.149999999999999" customHeight="1" thickBot="1" x14ac:dyDescent="0.3">
      <c r="A119" s="125"/>
      <c r="B119" s="126" t="s">
        <v>96</v>
      </c>
      <c r="C119" s="197">
        <v>0.876</v>
      </c>
      <c r="D119" s="197">
        <v>0.84799999999999998</v>
      </c>
      <c r="E119" s="328">
        <f t="shared" si="4"/>
        <v>-2.8000000000000025</v>
      </c>
      <c r="F119" s="343"/>
    </row>
    <row r="120" spans="1:6" ht="20.149999999999999" customHeight="1" x14ac:dyDescent="0.25"/>
    <row r="121" spans="1:6" ht="20.149999999999999" customHeight="1" x14ac:dyDescent="0.25">
      <c r="A121" s="504" t="s">
        <v>246</v>
      </c>
      <c r="B121" s="504"/>
      <c r="C121" s="504"/>
      <c r="D121" s="504"/>
      <c r="E121" s="504"/>
    </row>
    <row r="122" spans="1:6" ht="20.149999999999999" customHeight="1" thickBot="1" x14ac:dyDescent="0.3">
      <c r="A122" s="248"/>
      <c r="B122" s="348"/>
      <c r="C122" s="348"/>
      <c r="D122" s="348"/>
      <c r="E122" s="348"/>
    </row>
    <row r="123" spans="1:6" ht="20.149999999999999" customHeight="1" thickBot="1" x14ac:dyDescent="0.3">
      <c r="A123" s="223" t="s">
        <v>136</v>
      </c>
      <c r="B123" s="245" t="s">
        <v>141</v>
      </c>
      <c r="C123" s="518" t="s">
        <v>244</v>
      </c>
      <c r="D123" s="519"/>
      <c r="E123" s="520"/>
    </row>
    <row r="124" spans="1:6" ht="20.149999999999999" customHeight="1" thickBot="1" x14ac:dyDescent="0.3">
      <c r="A124" s="227"/>
      <c r="B124" s="346"/>
      <c r="C124" s="34">
        <f>+C5</f>
        <v>2019</v>
      </c>
      <c r="D124" s="34">
        <f>+D5</f>
        <v>2020</v>
      </c>
      <c r="E124" s="14" t="s">
        <v>228</v>
      </c>
    </row>
    <row r="125" spans="1:6" ht="20.149999999999999" customHeight="1" x14ac:dyDescent="0.25">
      <c r="A125" s="319" t="s">
        <v>1</v>
      </c>
      <c r="B125" s="35" t="s">
        <v>52</v>
      </c>
      <c r="C125" s="344">
        <v>0.65200000000000002</v>
      </c>
      <c r="D125" s="344">
        <v>0.61399999999999999</v>
      </c>
      <c r="E125" s="331">
        <f t="shared" ref="E125:E158" si="5">+(D125-C125)*100</f>
        <v>-3.8000000000000034</v>
      </c>
      <c r="F125" s="343"/>
    </row>
    <row r="126" spans="1:6" ht="20.149999999999999" customHeight="1" x14ac:dyDescent="0.25">
      <c r="A126" s="320" t="s">
        <v>2</v>
      </c>
      <c r="B126" s="35" t="s">
        <v>135</v>
      </c>
      <c r="C126" s="344">
        <v>0.53300000000000003</v>
      </c>
      <c r="D126" s="344">
        <v>0.48599999999999999</v>
      </c>
      <c r="E126" s="331">
        <f t="shared" si="5"/>
        <v>-4.7000000000000046</v>
      </c>
      <c r="F126" s="343"/>
    </row>
    <row r="127" spans="1:6" ht="20.149999999999999" customHeight="1" x14ac:dyDescent="0.25">
      <c r="A127" s="320" t="s">
        <v>5</v>
      </c>
      <c r="B127" s="35" t="s">
        <v>53</v>
      </c>
      <c r="C127" s="344">
        <v>0.55800000000000005</v>
      </c>
      <c r="D127" s="344">
        <v>0.55200000000000005</v>
      </c>
      <c r="E127" s="331">
        <f t="shared" si="5"/>
        <v>-0.60000000000000053</v>
      </c>
      <c r="F127" s="343"/>
    </row>
    <row r="128" spans="1:6" ht="20.149999999999999" customHeight="1" x14ac:dyDescent="0.25">
      <c r="A128" s="320" t="s">
        <v>7</v>
      </c>
      <c r="B128" s="35" t="s">
        <v>54</v>
      </c>
      <c r="C128" s="344">
        <v>0.67</v>
      </c>
      <c r="D128" s="344">
        <v>0.65</v>
      </c>
      <c r="E128" s="331">
        <f t="shared" si="5"/>
        <v>-2.0000000000000018</v>
      </c>
      <c r="F128" s="343"/>
    </row>
    <row r="129" spans="1:6" ht="20.149999999999999" customHeight="1" x14ac:dyDescent="0.25">
      <c r="A129" s="320" t="s">
        <v>9</v>
      </c>
      <c r="B129" s="15" t="s">
        <v>55</v>
      </c>
      <c r="C129" s="344">
        <v>0.54400000000000004</v>
      </c>
      <c r="D129" s="344">
        <v>0.51200000000000001</v>
      </c>
      <c r="E129" s="331">
        <f t="shared" si="5"/>
        <v>-3.2000000000000028</v>
      </c>
      <c r="F129" s="343"/>
    </row>
    <row r="130" spans="1:6" ht="20.149999999999999" customHeight="1" x14ac:dyDescent="0.25">
      <c r="A130" s="320" t="s">
        <v>11</v>
      </c>
      <c r="B130" s="35" t="s">
        <v>56</v>
      </c>
      <c r="C130" s="344">
        <v>0.124</v>
      </c>
      <c r="D130" s="344">
        <v>0.191</v>
      </c>
      <c r="E130" s="331">
        <f t="shared" si="5"/>
        <v>6.7</v>
      </c>
      <c r="F130" s="343"/>
    </row>
    <row r="131" spans="1:6" ht="20.149999999999999" customHeight="1" x14ac:dyDescent="0.25">
      <c r="A131" s="320" t="s">
        <v>13</v>
      </c>
      <c r="B131" s="35" t="s">
        <v>57</v>
      </c>
      <c r="C131" s="344">
        <v>0.39900000000000002</v>
      </c>
      <c r="D131" s="344">
        <v>0.36599999999999999</v>
      </c>
      <c r="E131" s="331">
        <f t="shared" si="5"/>
        <v>-3.3000000000000029</v>
      </c>
      <c r="F131" s="343"/>
    </row>
    <row r="132" spans="1:6" ht="20.149999999999999" customHeight="1" x14ac:dyDescent="0.25">
      <c r="A132" s="320" t="s">
        <v>15</v>
      </c>
      <c r="B132" s="35" t="s">
        <v>58</v>
      </c>
      <c r="C132" s="344">
        <v>0.33300000000000002</v>
      </c>
      <c r="D132" s="344">
        <v>0.504</v>
      </c>
      <c r="E132" s="331">
        <f t="shared" si="5"/>
        <v>17.099999999999998</v>
      </c>
      <c r="F132" s="343"/>
    </row>
    <row r="133" spans="1:6" ht="20.149999999999999" customHeight="1" x14ac:dyDescent="0.25">
      <c r="A133" s="320" t="s">
        <v>17</v>
      </c>
      <c r="B133" s="35" t="s">
        <v>59</v>
      </c>
      <c r="C133" s="344">
        <v>0.60599999999999998</v>
      </c>
      <c r="D133" s="344">
        <v>0.58899999999999997</v>
      </c>
      <c r="E133" s="331">
        <f t="shared" si="5"/>
        <v>-1.7000000000000015</v>
      </c>
      <c r="F133" s="343"/>
    </row>
    <row r="134" spans="1:6" ht="20.149999999999999" customHeight="1" x14ac:dyDescent="0.25">
      <c r="A134" s="320" t="s">
        <v>19</v>
      </c>
      <c r="B134" s="35" t="s">
        <v>60</v>
      </c>
      <c r="C134" s="344">
        <v>0.35699999999999998</v>
      </c>
      <c r="D134" s="344">
        <v>0.41499999999999998</v>
      </c>
      <c r="E134" s="331">
        <f t="shared" si="5"/>
        <v>5.8</v>
      </c>
      <c r="F134" s="343"/>
    </row>
    <row r="135" spans="1:6" ht="19.5" customHeight="1" x14ac:dyDescent="0.25">
      <c r="A135" s="320" t="s">
        <v>21</v>
      </c>
      <c r="B135" s="35" t="s">
        <v>61</v>
      </c>
      <c r="C135" s="344">
        <v>0.20300000000000001</v>
      </c>
      <c r="D135" s="344">
        <v>0.192</v>
      </c>
      <c r="E135" s="331">
        <f t="shared" si="5"/>
        <v>-1.100000000000001</v>
      </c>
      <c r="F135" s="343"/>
    </row>
    <row r="136" spans="1:6" ht="20.149999999999999" customHeight="1" x14ac:dyDescent="0.25">
      <c r="A136" s="320" t="s">
        <v>22</v>
      </c>
      <c r="B136" s="35" t="s">
        <v>62</v>
      </c>
      <c r="C136" s="344">
        <v>0.59299999999999997</v>
      </c>
      <c r="D136" s="344">
        <v>0.53200000000000003</v>
      </c>
      <c r="E136" s="331">
        <f t="shared" si="5"/>
        <v>-6.0999999999999943</v>
      </c>
      <c r="F136" s="343"/>
    </row>
    <row r="137" spans="1:6" ht="20.149999999999999" customHeight="1" x14ac:dyDescent="0.25">
      <c r="A137" s="320" t="s">
        <v>24</v>
      </c>
      <c r="B137" s="35" t="s">
        <v>63</v>
      </c>
      <c r="C137" s="344">
        <v>0.501</v>
      </c>
      <c r="D137" s="344">
        <v>0.51900000000000002</v>
      </c>
      <c r="E137" s="331">
        <f t="shared" si="5"/>
        <v>1.8000000000000016</v>
      </c>
      <c r="F137" s="343"/>
    </row>
    <row r="138" spans="1:6" ht="20.149999999999999" customHeight="1" x14ac:dyDescent="0.25">
      <c r="A138" s="320" t="s">
        <v>26</v>
      </c>
      <c r="B138" s="35" t="s">
        <v>64</v>
      </c>
      <c r="C138" s="344">
        <v>0.65200000000000002</v>
      </c>
      <c r="D138" s="344">
        <v>0.65100000000000002</v>
      </c>
      <c r="E138" s="331">
        <f t="shared" si="5"/>
        <v>-0.10000000000000009</v>
      </c>
      <c r="F138" s="343"/>
    </row>
    <row r="139" spans="1:6" ht="20.149999999999999" customHeight="1" x14ac:dyDescent="0.25">
      <c r="A139" s="320" t="s">
        <v>28</v>
      </c>
      <c r="B139" s="35" t="s">
        <v>65</v>
      </c>
      <c r="C139" s="344">
        <v>0.72699999999999998</v>
      </c>
      <c r="D139" s="344">
        <v>0.36899999999999999</v>
      </c>
      <c r="E139" s="331">
        <f t="shared" si="5"/>
        <v>-35.799999999999997</v>
      </c>
      <c r="F139" s="343"/>
    </row>
    <row r="140" spans="1:6" ht="21" customHeight="1" x14ac:dyDescent="0.25">
      <c r="A140" s="320" t="s">
        <v>30</v>
      </c>
      <c r="B140" s="35" t="s">
        <v>66</v>
      </c>
      <c r="C140" s="344">
        <v>0.64800000000000002</v>
      </c>
      <c r="D140" s="344">
        <v>0.61499999999999999</v>
      </c>
      <c r="E140" s="331">
        <f t="shared" si="5"/>
        <v>-3.3000000000000029</v>
      </c>
      <c r="F140" s="343"/>
    </row>
    <row r="141" spans="1:6" ht="20.149999999999999" customHeight="1" x14ac:dyDescent="0.25">
      <c r="A141" s="320" t="s">
        <v>32</v>
      </c>
      <c r="B141" s="35" t="s">
        <v>67</v>
      </c>
      <c r="C141" s="344">
        <v>0.11799999999999999</v>
      </c>
      <c r="D141" s="344">
        <v>0.187</v>
      </c>
      <c r="E141" s="331">
        <f t="shared" si="5"/>
        <v>6.9</v>
      </c>
      <c r="F141" s="343"/>
    </row>
    <row r="142" spans="1:6" ht="20.149999999999999" customHeight="1" x14ac:dyDescent="0.25">
      <c r="A142" s="320" t="s">
        <v>34</v>
      </c>
      <c r="B142" s="35" t="s">
        <v>68</v>
      </c>
      <c r="C142" s="344">
        <v>-0.54900000000000004</v>
      </c>
      <c r="D142" s="344">
        <v>0.52</v>
      </c>
      <c r="E142" s="331">
        <f t="shared" si="5"/>
        <v>106.89999999999999</v>
      </c>
      <c r="F142" s="343"/>
    </row>
    <row r="143" spans="1:6" ht="20.149999999999999" customHeight="1" x14ac:dyDescent="0.25">
      <c r="A143" s="320" t="s">
        <v>36</v>
      </c>
      <c r="B143" s="35" t="s">
        <v>69</v>
      </c>
      <c r="C143" s="344">
        <v>0.2</v>
      </c>
      <c r="D143" s="344">
        <v>0.24099999999999999</v>
      </c>
      <c r="E143" s="331">
        <f t="shared" si="5"/>
        <v>4.0999999999999979</v>
      </c>
      <c r="F143" s="343"/>
    </row>
    <row r="144" spans="1:6" ht="20.149999999999999" customHeight="1" x14ac:dyDescent="0.25">
      <c r="A144" s="320" t="s">
        <v>38</v>
      </c>
      <c r="B144" s="35" t="s">
        <v>70</v>
      </c>
      <c r="C144" s="344">
        <v>0.51700000000000002</v>
      </c>
      <c r="D144" s="344">
        <v>0.47899999999999998</v>
      </c>
      <c r="E144" s="331">
        <f t="shared" si="5"/>
        <v>-3.8000000000000034</v>
      </c>
      <c r="F144" s="343"/>
    </row>
    <row r="145" spans="1:6" ht="20.149999999999999" customHeight="1" x14ac:dyDescent="0.25">
      <c r="A145" s="320" t="s">
        <v>40</v>
      </c>
      <c r="B145" s="35" t="s">
        <v>71</v>
      </c>
      <c r="C145" s="344">
        <v>0.496</v>
      </c>
      <c r="D145" s="344">
        <v>0.64900000000000002</v>
      </c>
      <c r="E145" s="331">
        <f t="shared" si="5"/>
        <v>15.300000000000002</v>
      </c>
      <c r="F145" s="343"/>
    </row>
    <row r="146" spans="1:6" ht="20.149999999999999" customHeight="1" x14ac:dyDescent="0.25">
      <c r="A146" s="320" t="s">
        <v>42</v>
      </c>
      <c r="B146" s="35" t="s">
        <v>72</v>
      </c>
      <c r="C146" s="344">
        <v>0.70299999999999996</v>
      </c>
      <c r="D146" s="344">
        <v>0.70399999999999996</v>
      </c>
      <c r="E146" s="331">
        <f t="shared" si="5"/>
        <v>0.10000000000000009</v>
      </c>
      <c r="F146" s="343"/>
    </row>
    <row r="147" spans="1:6" ht="20.149999999999999" customHeight="1" x14ac:dyDescent="0.25">
      <c r="A147" s="320" t="s">
        <v>44</v>
      </c>
      <c r="B147" s="35" t="s">
        <v>73</v>
      </c>
      <c r="C147" s="344">
        <v>0.63100000000000001</v>
      </c>
      <c r="D147" s="344">
        <v>0.623</v>
      </c>
      <c r="E147" s="331">
        <f t="shared" si="5"/>
        <v>-0.80000000000000071</v>
      </c>
      <c r="F147" s="343"/>
    </row>
    <row r="148" spans="1:6" ht="20.149999999999999" customHeight="1" x14ac:dyDescent="0.25">
      <c r="A148" s="320" t="s">
        <v>46</v>
      </c>
      <c r="B148" s="35" t="s">
        <v>74</v>
      </c>
      <c r="C148" s="344">
        <v>0.46200000000000002</v>
      </c>
      <c r="D148" s="344">
        <v>0.47299999999999998</v>
      </c>
      <c r="E148" s="331">
        <f t="shared" si="5"/>
        <v>1.0999999999999954</v>
      </c>
      <c r="F148" s="343"/>
    </row>
    <row r="149" spans="1:6" ht="20.149999999999999" customHeight="1" x14ac:dyDescent="0.25">
      <c r="A149" s="320" t="s">
        <v>48</v>
      </c>
      <c r="B149" s="35" t="s">
        <v>75</v>
      </c>
      <c r="C149" s="344">
        <v>0.17399999999999999</v>
      </c>
      <c r="D149" s="344">
        <v>0.14000000000000001</v>
      </c>
      <c r="E149" s="331">
        <f t="shared" si="5"/>
        <v>-3.3999999999999977</v>
      </c>
      <c r="F149" s="343"/>
    </row>
    <row r="150" spans="1:6" ht="20.149999999999999" customHeight="1" x14ac:dyDescent="0.25">
      <c r="A150" s="320" t="s">
        <v>50</v>
      </c>
      <c r="B150" s="35" t="s">
        <v>76</v>
      </c>
      <c r="C150" s="344">
        <v>0.11600000000000001</v>
      </c>
      <c r="D150" s="344">
        <v>0.106</v>
      </c>
      <c r="E150" s="331">
        <f t="shared" si="5"/>
        <v>-1.0000000000000009</v>
      </c>
      <c r="F150" s="343"/>
    </row>
    <row r="151" spans="1:6" ht="20.149999999999999" customHeight="1" x14ac:dyDescent="0.25">
      <c r="A151" s="320" t="s">
        <v>77</v>
      </c>
      <c r="B151" s="35" t="s">
        <v>78</v>
      </c>
      <c r="C151" s="344">
        <v>0.57999999999999996</v>
      </c>
      <c r="D151" s="344">
        <v>0.54100000000000004</v>
      </c>
      <c r="E151" s="331">
        <f t="shared" si="5"/>
        <v>-3.8999999999999924</v>
      </c>
      <c r="F151" s="343"/>
    </row>
    <row r="152" spans="1:6" ht="20.149999999999999" customHeight="1" x14ac:dyDescent="0.25">
      <c r="A152" s="320" t="s">
        <v>79</v>
      </c>
      <c r="B152" s="35" t="s">
        <v>80</v>
      </c>
      <c r="C152" s="344">
        <v>0.55700000000000005</v>
      </c>
      <c r="D152" s="344">
        <v>0.65300000000000002</v>
      </c>
      <c r="E152" s="331">
        <f t="shared" si="5"/>
        <v>9.5999999999999979</v>
      </c>
      <c r="F152" s="343"/>
    </row>
    <row r="153" spans="1:6" ht="20.149999999999999" customHeight="1" x14ac:dyDescent="0.25">
      <c r="A153" s="320" t="s">
        <v>81</v>
      </c>
      <c r="B153" s="35" t="s">
        <v>82</v>
      </c>
      <c r="C153" s="344">
        <v>0.44400000000000001</v>
      </c>
      <c r="D153" s="344">
        <v>0.505</v>
      </c>
      <c r="E153" s="331">
        <f t="shared" si="5"/>
        <v>6.1</v>
      </c>
      <c r="F153" s="343"/>
    </row>
    <row r="154" spans="1:6" ht="20.149999999999999" customHeight="1" x14ac:dyDescent="0.25">
      <c r="A154" s="320" t="s">
        <v>83</v>
      </c>
      <c r="B154" s="35" t="s">
        <v>84</v>
      </c>
      <c r="C154" s="344">
        <v>0.59799999999999998</v>
      </c>
      <c r="D154" s="344">
        <v>0.66500000000000004</v>
      </c>
      <c r="E154" s="331">
        <f t="shared" si="5"/>
        <v>6.7000000000000064</v>
      </c>
      <c r="F154" s="343"/>
    </row>
    <row r="155" spans="1:6" ht="20.149999999999999" customHeight="1" x14ac:dyDescent="0.25">
      <c r="A155" s="320" t="s">
        <v>85</v>
      </c>
      <c r="B155" s="35" t="s">
        <v>86</v>
      </c>
      <c r="C155" s="344">
        <v>0.621</v>
      </c>
      <c r="D155" s="344">
        <v>0.63800000000000001</v>
      </c>
      <c r="E155" s="331">
        <f t="shared" si="5"/>
        <v>1.7000000000000015</v>
      </c>
      <c r="F155" s="343"/>
    </row>
    <row r="156" spans="1:6" ht="20.149999999999999" customHeight="1" x14ac:dyDescent="0.25">
      <c r="A156" s="320" t="s">
        <v>87</v>
      </c>
      <c r="B156" s="15" t="s">
        <v>88</v>
      </c>
      <c r="C156" s="344">
        <v>0.60499999999999998</v>
      </c>
      <c r="D156" s="344">
        <v>0.629</v>
      </c>
      <c r="E156" s="331">
        <f t="shared" si="5"/>
        <v>2.4000000000000021</v>
      </c>
      <c r="F156" s="343"/>
    </row>
    <row r="157" spans="1:6" ht="20.149999999999999" customHeight="1" thickBot="1" x14ac:dyDescent="0.3">
      <c r="A157" s="320" t="s">
        <v>89</v>
      </c>
      <c r="B157" s="35" t="s">
        <v>90</v>
      </c>
      <c r="C157" s="344">
        <v>0.75600000000000001</v>
      </c>
      <c r="D157" s="344">
        <v>0.748</v>
      </c>
      <c r="E157" s="331">
        <f t="shared" si="5"/>
        <v>-0.80000000000000071</v>
      </c>
      <c r="F157" s="343"/>
    </row>
    <row r="158" spans="1:6" ht="20.149999999999999" customHeight="1" thickBot="1" x14ac:dyDescent="0.3">
      <c r="A158" s="85"/>
      <c r="B158" s="39" t="s">
        <v>96</v>
      </c>
      <c r="C158" s="197">
        <v>0.60699999999999998</v>
      </c>
      <c r="D158" s="197">
        <v>0.60099999999999998</v>
      </c>
      <c r="E158" s="328">
        <f t="shared" si="5"/>
        <v>-0.60000000000000053</v>
      </c>
      <c r="F158" s="343"/>
    </row>
    <row r="159" spans="1:6" ht="20.149999999999999" customHeight="1" x14ac:dyDescent="0.25"/>
    <row r="160" spans="1:6" ht="20.149999999999999" customHeight="1" x14ac:dyDescent="0.25"/>
    <row r="161" s="114" customFormat="1" ht="20.149999999999999" customHeight="1" x14ac:dyDescent="0.25"/>
    <row r="162" s="114" customFormat="1" ht="20.149999999999999" customHeight="1" x14ac:dyDescent="0.25"/>
    <row r="163" s="114" customFormat="1" ht="20.149999999999999" customHeight="1" x14ac:dyDescent="0.25"/>
    <row r="164" s="114" customFormat="1" ht="20.149999999999999" customHeight="1" x14ac:dyDescent="0.25"/>
    <row r="165" s="114" customFormat="1" ht="20.149999999999999" customHeight="1" x14ac:dyDescent="0.25"/>
    <row r="166" s="114" customFormat="1" ht="20.149999999999999" customHeight="1" x14ac:dyDescent="0.25"/>
    <row r="167" s="114" customFormat="1" ht="20.149999999999999" customHeight="1" x14ac:dyDescent="0.25"/>
    <row r="168" s="114" customFormat="1" ht="20.149999999999999" customHeight="1" x14ac:dyDescent="0.25"/>
    <row r="169" s="114" customFormat="1" ht="20.149999999999999" customHeight="1" x14ac:dyDescent="0.25"/>
    <row r="170" s="114" customFormat="1" ht="20.149999999999999" customHeight="1" x14ac:dyDescent="0.25"/>
    <row r="171" s="114" customFormat="1" ht="20.149999999999999" customHeight="1" x14ac:dyDescent="0.25"/>
    <row r="172" s="114" customFormat="1" ht="20.149999999999999" customHeight="1" x14ac:dyDescent="0.25"/>
    <row r="173" s="114" customFormat="1" ht="20.149999999999999" customHeight="1" x14ac:dyDescent="0.25"/>
    <row r="174" s="114" customFormat="1" ht="20.149999999999999" customHeight="1" x14ac:dyDescent="0.25"/>
    <row r="175" s="114" customFormat="1" ht="20.149999999999999" customHeight="1" x14ac:dyDescent="0.25"/>
    <row r="176" s="114" customFormat="1" ht="20.149999999999999" customHeight="1" x14ac:dyDescent="0.25"/>
    <row r="177" s="114" customFormat="1" ht="20.149999999999999" customHeight="1" x14ac:dyDescent="0.25"/>
    <row r="178" s="114" customFormat="1" ht="20.149999999999999" customHeight="1" x14ac:dyDescent="0.25"/>
    <row r="179" s="114" customFormat="1" ht="20.149999999999999" customHeight="1" x14ac:dyDescent="0.25"/>
    <row r="180" s="114" customFormat="1" ht="20.149999999999999" customHeight="1" x14ac:dyDescent="0.25"/>
    <row r="181" s="114" customFormat="1" ht="20.149999999999999" customHeight="1" x14ac:dyDescent="0.25"/>
    <row r="182" s="114" customFormat="1" ht="20.149999999999999" customHeight="1" x14ac:dyDescent="0.25"/>
    <row r="183" s="114" customFormat="1" ht="20.149999999999999" customHeight="1" x14ac:dyDescent="0.25"/>
    <row r="184" s="114" customFormat="1" ht="20.149999999999999" customHeight="1" x14ac:dyDescent="0.25"/>
    <row r="185" s="114" customFormat="1" ht="20.149999999999999" customHeight="1" x14ac:dyDescent="0.25"/>
    <row r="186" s="114" customFormat="1" ht="20.149999999999999" customHeight="1" x14ac:dyDescent="0.25"/>
    <row r="187" s="114" customFormat="1" ht="20.149999999999999" customHeight="1" x14ac:dyDescent="0.25"/>
    <row r="188" s="114" customFormat="1" ht="20.149999999999999" customHeight="1" x14ac:dyDescent="0.25"/>
    <row r="189" s="114" customFormat="1" ht="20.149999999999999" customHeight="1" x14ac:dyDescent="0.25"/>
    <row r="190" s="114" customFormat="1" ht="20.149999999999999" customHeight="1" x14ac:dyDescent="0.25"/>
    <row r="191" s="114" customFormat="1" ht="20.149999999999999" customHeight="1" x14ac:dyDescent="0.25"/>
    <row r="192" s="114" customFormat="1" ht="20.149999999999999" customHeight="1" x14ac:dyDescent="0.25"/>
    <row r="193" s="114" customFormat="1" ht="20.149999999999999" customHeight="1" x14ac:dyDescent="0.25"/>
    <row r="194" s="114" customFormat="1" ht="20.149999999999999" customHeight="1" x14ac:dyDescent="0.25"/>
    <row r="195" s="114" customFormat="1" ht="20.149999999999999" customHeight="1" x14ac:dyDescent="0.25"/>
    <row r="196" s="114" customFormat="1" ht="20.149999999999999" customHeight="1" x14ac:dyDescent="0.25"/>
    <row r="197" s="114" customFormat="1" ht="20.149999999999999" customHeight="1" x14ac:dyDescent="0.25"/>
    <row r="198" s="114" customFormat="1" ht="20.149999999999999" customHeight="1" x14ac:dyDescent="0.25"/>
    <row r="199" s="114" customFormat="1" ht="20.149999999999999" customHeight="1" x14ac:dyDescent="0.25"/>
    <row r="200" s="114" customFormat="1" ht="20.149999999999999" customHeight="1" x14ac:dyDescent="0.25"/>
    <row r="201" s="114" customFormat="1" ht="20.149999999999999" customHeight="1" x14ac:dyDescent="0.25"/>
    <row r="202" s="114" customFormat="1" ht="20.149999999999999" customHeight="1" x14ac:dyDescent="0.25"/>
    <row r="203" s="114" customFormat="1" ht="20.149999999999999" customHeight="1" x14ac:dyDescent="0.25"/>
    <row r="204" s="114" customFormat="1" ht="20.149999999999999" customHeight="1" x14ac:dyDescent="0.25"/>
    <row r="205" s="114" customFormat="1" ht="20.149999999999999" customHeight="1" x14ac:dyDescent="0.25"/>
    <row r="206" s="114" customFormat="1" ht="20.149999999999999" customHeight="1" x14ac:dyDescent="0.25"/>
    <row r="207" s="114" customFormat="1" ht="20.149999999999999" customHeight="1" x14ac:dyDescent="0.25"/>
    <row r="208" s="114" customFormat="1" ht="20.149999999999999" customHeight="1" x14ac:dyDescent="0.25"/>
    <row r="209" s="114" customFormat="1" ht="20.149999999999999" customHeight="1" x14ac:dyDescent="0.25"/>
    <row r="210" s="114" customFormat="1" ht="20.149999999999999" customHeight="1" x14ac:dyDescent="0.25"/>
    <row r="211" s="114" customFormat="1" ht="20.149999999999999" customHeight="1" x14ac:dyDescent="0.25"/>
    <row r="212" s="114" customFormat="1" ht="20.149999999999999" customHeight="1" x14ac:dyDescent="0.25"/>
    <row r="213" s="114" customFormat="1" ht="20.149999999999999" customHeight="1" x14ac:dyDescent="0.25"/>
    <row r="214" s="114" customFormat="1" ht="20.149999999999999" customHeight="1" x14ac:dyDescent="0.25"/>
    <row r="215" s="114" customFormat="1" ht="20.149999999999999" customHeight="1" x14ac:dyDescent="0.25"/>
    <row r="216" s="114" customFormat="1" ht="20.149999999999999" customHeight="1" x14ac:dyDescent="0.25"/>
    <row r="217" s="114" customFormat="1" ht="20.149999999999999" customHeight="1" x14ac:dyDescent="0.25"/>
    <row r="218" s="114" customFormat="1" ht="20.149999999999999" customHeight="1" x14ac:dyDescent="0.25"/>
    <row r="219" s="114" customFormat="1" ht="20.149999999999999" customHeight="1" x14ac:dyDescent="0.25"/>
    <row r="220" s="114" customFormat="1" ht="20.149999999999999" customHeight="1" x14ac:dyDescent="0.25"/>
    <row r="221" s="114" customFormat="1" ht="20.149999999999999" customHeight="1" x14ac:dyDescent="0.25"/>
    <row r="222" s="114" customFormat="1" ht="20.149999999999999" customHeight="1" x14ac:dyDescent="0.25"/>
    <row r="223" s="114" customFormat="1" ht="20.149999999999999" customHeight="1" x14ac:dyDescent="0.25"/>
    <row r="224" s="114" customFormat="1" ht="20.149999999999999" customHeight="1" x14ac:dyDescent="0.25"/>
    <row r="225" s="114" customFormat="1" ht="20.149999999999999" customHeight="1" x14ac:dyDescent="0.25"/>
    <row r="226" s="114" customFormat="1" ht="20.149999999999999" customHeight="1" x14ac:dyDescent="0.25"/>
    <row r="227" s="114" customFormat="1" ht="20.149999999999999" customHeight="1" x14ac:dyDescent="0.25"/>
    <row r="228" s="114" customFormat="1" ht="20.149999999999999" customHeight="1" x14ac:dyDescent="0.25"/>
    <row r="229" s="114" customFormat="1" ht="20.149999999999999" customHeight="1" x14ac:dyDescent="0.25"/>
    <row r="230" s="114" customFormat="1" ht="20.149999999999999" customHeight="1" x14ac:dyDescent="0.25"/>
    <row r="231" s="114" customFormat="1" ht="20.149999999999999" customHeight="1" x14ac:dyDescent="0.25"/>
    <row r="232" s="114" customFormat="1" ht="20.149999999999999" customHeight="1" x14ac:dyDescent="0.25"/>
    <row r="233" s="114" customFormat="1" ht="20.149999999999999" customHeight="1" x14ac:dyDescent="0.25"/>
    <row r="234" s="114" customFormat="1" ht="20.149999999999999" customHeight="1" x14ac:dyDescent="0.25"/>
    <row r="235" s="114" customFormat="1" ht="20.149999999999999" customHeight="1" x14ac:dyDescent="0.25"/>
    <row r="236" s="114" customFormat="1" ht="20.149999999999999" customHeight="1" x14ac:dyDescent="0.25"/>
    <row r="237" s="114" customFormat="1" ht="20.149999999999999" customHeight="1" x14ac:dyDescent="0.25"/>
    <row r="238" s="114" customFormat="1" ht="20.149999999999999" customHeight="1" x14ac:dyDescent="0.25"/>
    <row r="239" s="114" customFormat="1" ht="20.149999999999999" customHeight="1" x14ac:dyDescent="0.25"/>
    <row r="240" s="114" customFormat="1" ht="20.149999999999999" customHeight="1" x14ac:dyDescent="0.25"/>
    <row r="241" s="114" customFormat="1" ht="20.149999999999999" customHeight="1" x14ac:dyDescent="0.25"/>
    <row r="242" s="114" customFormat="1" ht="20.149999999999999" customHeight="1" x14ac:dyDescent="0.25"/>
    <row r="243" s="114" customFormat="1" ht="20.149999999999999" customHeight="1" x14ac:dyDescent="0.25"/>
    <row r="244" s="114" customFormat="1" ht="20.149999999999999" customHeight="1" x14ac:dyDescent="0.25"/>
    <row r="245" s="114" customFormat="1" ht="20.149999999999999" customHeight="1" x14ac:dyDescent="0.25"/>
    <row r="246" s="114" customFormat="1" ht="20.149999999999999" customHeight="1" x14ac:dyDescent="0.25"/>
    <row r="247" s="114" customFormat="1" ht="20.149999999999999" customHeight="1" x14ac:dyDescent="0.25"/>
    <row r="248" s="114" customFormat="1" ht="20.149999999999999" customHeight="1" x14ac:dyDescent="0.25"/>
    <row r="249" s="114" customFormat="1" ht="20.149999999999999" customHeight="1" x14ac:dyDescent="0.25"/>
    <row r="250" s="114" customFormat="1" ht="20.149999999999999" customHeight="1" x14ac:dyDescent="0.25"/>
    <row r="251" s="114" customFormat="1" ht="20.149999999999999" customHeight="1" x14ac:dyDescent="0.25"/>
    <row r="252" s="114" customFormat="1" ht="20.149999999999999" customHeight="1" x14ac:dyDescent="0.25"/>
    <row r="253" s="114" customFormat="1" ht="20.149999999999999" customHeight="1" x14ac:dyDescent="0.25"/>
    <row r="254" s="114" customFormat="1" ht="20.149999999999999" customHeight="1" x14ac:dyDescent="0.25"/>
    <row r="255" s="114" customFormat="1" ht="20.149999999999999" customHeight="1" x14ac:dyDescent="0.25"/>
    <row r="256" s="114" customFormat="1" ht="20.149999999999999" customHeight="1" x14ac:dyDescent="0.25"/>
    <row r="257" s="114" customFormat="1" ht="20.149999999999999" customHeight="1" x14ac:dyDescent="0.25"/>
    <row r="258" s="114" customFormat="1" ht="20.149999999999999" customHeight="1" x14ac:dyDescent="0.25"/>
    <row r="259" s="114" customFormat="1" ht="20.149999999999999" customHeight="1" x14ac:dyDescent="0.25"/>
    <row r="260" s="114" customFormat="1" ht="20.149999999999999" customHeight="1" x14ac:dyDescent="0.25"/>
    <row r="261" s="114" customFormat="1" ht="20.149999999999999" customHeight="1" x14ac:dyDescent="0.25"/>
    <row r="262" s="114" customFormat="1" ht="20.149999999999999" customHeight="1" x14ac:dyDescent="0.25"/>
    <row r="263" s="114" customFormat="1" ht="20.149999999999999" customHeight="1" x14ac:dyDescent="0.25"/>
    <row r="264" s="114" customFormat="1" ht="20.149999999999999" customHeight="1" x14ac:dyDescent="0.25"/>
    <row r="265" s="114" customFormat="1" ht="20.149999999999999" customHeight="1" x14ac:dyDescent="0.25"/>
    <row r="266" s="114" customFormat="1" ht="20.149999999999999" customHeight="1" x14ac:dyDescent="0.25"/>
    <row r="267" s="114" customFormat="1" ht="20.149999999999999" customHeight="1" x14ac:dyDescent="0.25"/>
    <row r="268" s="114" customFormat="1" ht="20.149999999999999" customHeight="1" x14ac:dyDescent="0.25"/>
    <row r="269" s="114" customFormat="1" ht="20.149999999999999" customHeight="1" x14ac:dyDescent="0.25"/>
    <row r="270" s="114" customFormat="1" ht="20.149999999999999" customHeight="1" x14ac:dyDescent="0.25"/>
    <row r="271" s="114" customFormat="1" ht="20.149999999999999" customHeight="1" x14ac:dyDescent="0.25"/>
    <row r="272" s="114" customFormat="1" ht="20.149999999999999" customHeight="1" x14ac:dyDescent="0.25"/>
    <row r="273" s="114" customFormat="1" ht="20.149999999999999" customHeight="1" x14ac:dyDescent="0.25"/>
    <row r="274" s="114" customFormat="1" ht="20.149999999999999" customHeight="1" x14ac:dyDescent="0.25"/>
    <row r="275" s="114" customFormat="1" ht="20.149999999999999" customHeight="1" x14ac:dyDescent="0.25"/>
    <row r="276" s="114" customFormat="1" ht="20.149999999999999" customHeight="1" x14ac:dyDescent="0.25"/>
    <row r="277" s="114" customFormat="1" ht="20.149999999999999" customHeight="1" x14ac:dyDescent="0.25"/>
    <row r="278" s="114" customFormat="1" ht="20.149999999999999" customHeight="1" x14ac:dyDescent="0.25"/>
    <row r="279" s="114" customFormat="1" ht="20.149999999999999" customHeight="1" x14ac:dyDescent="0.25"/>
    <row r="280" s="114" customFormat="1" ht="20.149999999999999" customHeight="1" x14ac:dyDescent="0.25"/>
    <row r="281" s="114" customFormat="1" ht="20.149999999999999" customHeight="1" x14ac:dyDescent="0.25"/>
    <row r="282" s="114" customFormat="1" ht="20.149999999999999" customHeight="1" x14ac:dyDescent="0.25"/>
    <row r="283" s="114" customFormat="1" ht="20.149999999999999" customHeight="1" x14ac:dyDescent="0.25"/>
    <row r="284" s="114" customFormat="1" ht="20.149999999999999" customHeight="1" x14ac:dyDescent="0.25"/>
    <row r="285" s="114" customFormat="1" ht="20.149999999999999" customHeight="1" x14ac:dyDescent="0.25"/>
    <row r="286" s="114" customFormat="1" ht="20.149999999999999" customHeight="1" x14ac:dyDescent="0.25"/>
    <row r="287" s="114" customFormat="1" ht="20.149999999999999" customHeight="1" x14ac:dyDescent="0.25"/>
    <row r="288" s="114" customFormat="1" ht="20.149999999999999" customHeight="1" x14ac:dyDescent="0.25"/>
    <row r="289" s="114" customFormat="1" ht="20.149999999999999" customHeight="1" x14ac:dyDescent="0.25"/>
    <row r="290" s="114" customFormat="1" ht="20.149999999999999" customHeight="1" x14ac:dyDescent="0.25"/>
    <row r="291" s="114" customFormat="1" ht="20.149999999999999" customHeight="1" x14ac:dyDescent="0.25"/>
    <row r="292" s="114" customFormat="1" ht="20.149999999999999" customHeight="1" x14ac:dyDescent="0.25"/>
    <row r="293" s="114" customFormat="1" ht="20.149999999999999" customHeight="1" x14ac:dyDescent="0.25"/>
    <row r="294" s="114" customFormat="1" ht="20.149999999999999" customHeight="1" x14ac:dyDescent="0.25"/>
    <row r="295" s="114" customFormat="1" ht="20.149999999999999" customHeight="1" x14ac:dyDescent="0.25"/>
    <row r="296" s="114" customFormat="1" ht="20.149999999999999" customHeight="1" x14ac:dyDescent="0.25"/>
    <row r="297" s="114" customFormat="1" ht="20.149999999999999" customHeight="1" x14ac:dyDescent="0.25"/>
    <row r="298" s="114" customFormat="1" ht="20.149999999999999" customHeight="1" x14ac:dyDescent="0.25"/>
    <row r="299" s="114" customFormat="1" ht="20.149999999999999" customHeight="1" x14ac:dyDescent="0.25"/>
    <row r="300" s="114" customFormat="1" ht="20.149999999999999" customHeight="1" x14ac:dyDescent="0.25"/>
    <row r="301" s="114" customFormat="1" ht="20.149999999999999" customHeight="1" x14ac:dyDescent="0.25"/>
    <row r="302" s="114" customFormat="1" ht="20.149999999999999" customHeight="1" x14ac:dyDescent="0.25"/>
    <row r="303" s="114" customFormat="1" ht="20.149999999999999" customHeight="1" x14ac:dyDescent="0.25"/>
    <row r="304" s="114" customFormat="1" ht="20.149999999999999" customHeight="1" x14ac:dyDescent="0.25"/>
    <row r="305" s="114" customFormat="1" ht="20.149999999999999" customHeight="1" x14ac:dyDescent="0.25"/>
    <row r="306" s="114" customFormat="1" ht="20.149999999999999" customHeight="1" x14ac:dyDescent="0.25"/>
    <row r="307" s="114" customFormat="1" ht="20.149999999999999" customHeight="1" x14ac:dyDescent="0.25"/>
    <row r="308" s="114" customFormat="1" ht="20.149999999999999" customHeight="1" x14ac:dyDescent="0.25"/>
    <row r="309" s="114" customFormat="1" ht="20.149999999999999" customHeight="1" x14ac:dyDescent="0.25"/>
    <row r="310" s="114" customFormat="1" ht="20.149999999999999" customHeight="1" x14ac:dyDescent="0.25"/>
    <row r="311" s="114" customFormat="1" ht="20.149999999999999" customHeight="1" x14ac:dyDescent="0.25"/>
    <row r="312" s="114" customFormat="1" ht="20.149999999999999" customHeight="1" x14ac:dyDescent="0.25"/>
    <row r="313" s="114" customFormat="1" ht="20.149999999999999" customHeight="1" x14ac:dyDescent="0.25"/>
    <row r="314" s="114" customFormat="1" ht="20.149999999999999" customHeight="1" x14ac:dyDescent="0.25"/>
    <row r="315" s="114" customFormat="1" ht="20.149999999999999" customHeight="1" x14ac:dyDescent="0.25"/>
    <row r="316" s="114" customFormat="1" ht="20.149999999999999" customHeight="1" x14ac:dyDescent="0.25"/>
    <row r="317" s="114" customFormat="1" ht="20.149999999999999" customHeight="1" x14ac:dyDescent="0.25"/>
    <row r="318" s="114" customFormat="1" ht="20.149999999999999" customHeight="1" x14ac:dyDescent="0.25"/>
    <row r="319" s="114" customFormat="1" ht="20.149999999999999" customHeight="1" x14ac:dyDescent="0.25"/>
    <row r="320" s="114" customFormat="1" ht="20.149999999999999" customHeight="1" x14ac:dyDescent="0.25"/>
    <row r="321" s="114" customFormat="1" ht="20.149999999999999" customHeight="1" x14ac:dyDescent="0.25"/>
    <row r="322" s="114" customFormat="1" ht="20.149999999999999" customHeight="1" x14ac:dyDescent="0.25"/>
    <row r="323" s="114" customFormat="1" ht="20.149999999999999" customHeight="1" x14ac:dyDescent="0.25"/>
    <row r="324" s="114" customFormat="1" ht="20.149999999999999" customHeight="1" x14ac:dyDescent="0.25"/>
    <row r="325" s="114" customFormat="1" ht="20.149999999999999" customHeight="1" x14ac:dyDescent="0.25"/>
    <row r="326" s="114" customFormat="1" ht="20.149999999999999" customHeight="1" x14ac:dyDescent="0.25"/>
    <row r="327" s="114" customFormat="1" ht="20.149999999999999" customHeight="1" x14ac:dyDescent="0.25"/>
    <row r="328" s="114" customFormat="1" ht="20.149999999999999" customHeight="1" x14ac:dyDescent="0.25"/>
    <row r="329" s="114" customFormat="1" ht="20.149999999999999" customHeight="1" x14ac:dyDescent="0.25"/>
    <row r="330" s="114" customFormat="1" ht="20.149999999999999" customHeight="1" x14ac:dyDescent="0.25"/>
    <row r="331" s="114" customFormat="1" ht="20.149999999999999" customHeight="1" x14ac:dyDescent="0.25"/>
    <row r="332" s="114" customFormat="1" ht="20.149999999999999" customHeight="1" x14ac:dyDescent="0.25"/>
    <row r="333" s="114" customFormat="1" ht="20.149999999999999" customHeight="1" x14ac:dyDescent="0.25"/>
    <row r="334" s="114" customFormat="1" ht="20.149999999999999" customHeight="1" x14ac:dyDescent="0.25"/>
    <row r="335" s="114" customFormat="1" ht="20.149999999999999" customHeight="1" x14ac:dyDescent="0.25"/>
    <row r="336" s="114" customFormat="1" ht="20.149999999999999" customHeight="1" x14ac:dyDescent="0.25"/>
    <row r="337" s="114" customFormat="1" ht="20.149999999999999" customHeight="1" x14ac:dyDescent="0.25"/>
    <row r="338" s="114" customFormat="1" ht="20.149999999999999" customHeight="1" x14ac:dyDescent="0.25"/>
    <row r="339" s="114" customFormat="1" ht="20.149999999999999" customHeight="1" x14ac:dyDescent="0.25"/>
    <row r="340" s="114" customFormat="1" ht="20.149999999999999" customHeight="1" x14ac:dyDescent="0.25"/>
    <row r="341" s="114" customFormat="1" ht="20.149999999999999" customHeight="1" x14ac:dyDescent="0.25"/>
    <row r="342" s="114" customFormat="1" ht="20.149999999999999" customHeight="1" x14ac:dyDescent="0.25"/>
    <row r="343" s="114" customFormat="1" ht="20.149999999999999" customHeight="1" x14ac:dyDescent="0.25"/>
    <row r="344" s="114" customFormat="1" ht="20.149999999999999" customHeight="1" x14ac:dyDescent="0.25"/>
    <row r="345" s="114" customFormat="1" ht="20.149999999999999" customHeight="1" x14ac:dyDescent="0.25"/>
    <row r="346" s="114" customFormat="1" ht="20.149999999999999" customHeight="1" x14ac:dyDescent="0.25"/>
    <row r="347" s="114" customFormat="1" ht="20.149999999999999" customHeight="1" x14ac:dyDescent="0.25"/>
    <row r="348" s="114" customFormat="1" ht="20.149999999999999" customHeight="1" x14ac:dyDescent="0.25"/>
    <row r="349" s="114" customFormat="1" ht="20.149999999999999" customHeight="1" x14ac:dyDescent="0.25"/>
    <row r="350" s="114" customFormat="1" ht="20.149999999999999" customHeight="1" x14ac:dyDescent="0.25"/>
    <row r="351" s="114" customFormat="1" ht="20.149999999999999" customHeight="1" x14ac:dyDescent="0.25"/>
    <row r="352" s="114" customFormat="1" ht="20.149999999999999" customHeight="1" x14ac:dyDescent="0.25"/>
    <row r="353" s="114" customFormat="1" ht="20.149999999999999" customHeight="1" x14ac:dyDescent="0.25"/>
    <row r="354" s="114" customFormat="1" ht="20.149999999999999" customHeight="1" x14ac:dyDescent="0.25"/>
    <row r="355" s="114" customFormat="1" ht="20.149999999999999" customHeight="1" x14ac:dyDescent="0.25"/>
    <row r="356" s="114" customFormat="1" ht="20.149999999999999" customHeight="1" x14ac:dyDescent="0.25"/>
    <row r="357" s="114" customFormat="1" ht="20.149999999999999" customHeight="1" x14ac:dyDescent="0.25"/>
    <row r="358" s="114" customFormat="1" ht="20.149999999999999" customHeight="1" x14ac:dyDescent="0.25"/>
    <row r="359" s="114" customFormat="1" ht="20.149999999999999" customHeight="1" x14ac:dyDescent="0.25"/>
    <row r="360" s="114" customFormat="1" ht="20.149999999999999" customHeight="1" x14ac:dyDescent="0.25"/>
    <row r="361" s="114" customFormat="1" ht="20.149999999999999" customHeight="1" x14ac:dyDescent="0.25"/>
    <row r="362" s="114" customFormat="1" ht="20.149999999999999" customHeight="1" x14ac:dyDescent="0.25"/>
    <row r="363" s="114" customFormat="1" ht="20.149999999999999" customHeight="1" x14ac:dyDescent="0.25"/>
    <row r="364" s="114" customFormat="1" ht="20.149999999999999" customHeight="1" x14ac:dyDescent="0.25"/>
    <row r="365" s="114" customFormat="1" ht="20.149999999999999" customHeight="1" x14ac:dyDescent="0.25"/>
    <row r="366" s="114" customFormat="1" ht="20.149999999999999" customHeight="1" x14ac:dyDescent="0.25"/>
    <row r="367" s="114" customFormat="1" ht="20.149999999999999" customHeight="1" x14ac:dyDescent="0.25"/>
    <row r="368" s="114" customFormat="1" ht="20.149999999999999" customHeight="1" x14ac:dyDescent="0.25"/>
    <row r="369" s="114" customFormat="1" ht="20.149999999999999" customHeight="1" x14ac:dyDescent="0.25"/>
    <row r="370" s="114" customFormat="1" ht="20.149999999999999" customHeight="1" x14ac:dyDescent="0.25"/>
    <row r="371" s="114" customFormat="1" ht="20.149999999999999" customHeight="1" x14ac:dyDescent="0.25"/>
    <row r="372" s="114" customFormat="1" ht="20.149999999999999" customHeight="1" x14ac:dyDescent="0.25"/>
    <row r="373" s="114" customFormat="1" ht="20.149999999999999" customHeight="1" x14ac:dyDescent="0.25"/>
    <row r="374" s="114" customFormat="1" ht="20.149999999999999" customHeight="1" x14ac:dyDescent="0.25"/>
    <row r="375" s="114" customFormat="1" ht="20.149999999999999" customHeight="1" x14ac:dyDescent="0.25"/>
    <row r="376" s="114" customFormat="1" ht="20.149999999999999" customHeight="1" x14ac:dyDescent="0.25"/>
    <row r="377" s="114" customFormat="1" ht="20.149999999999999" customHeight="1" x14ac:dyDescent="0.25"/>
    <row r="378" s="114" customFormat="1" ht="20.149999999999999" customHeight="1" x14ac:dyDescent="0.25"/>
    <row r="379" s="114" customFormat="1" ht="20.149999999999999" customHeight="1" x14ac:dyDescent="0.25"/>
    <row r="380" s="114" customFormat="1" ht="20.149999999999999" customHeight="1" x14ac:dyDescent="0.25"/>
    <row r="381" s="114" customFormat="1" ht="20.149999999999999" customHeight="1" x14ac:dyDescent="0.25"/>
    <row r="382" s="114" customFormat="1" ht="20.149999999999999" customHeight="1" x14ac:dyDescent="0.25"/>
    <row r="383" s="114" customFormat="1" ht="20.149999999999999" customHeight="1" x14ac:dyDescent="0.25"/>
    <row r="384" s="114" customFormat="1" ht="20.149999999999999" customHeight="1" x14ac:dyDescent="0.25"/>
    <row r="385" s="114" customFormat="1" ht="20.149999999999999" customHeight="1" x14ac:dyDescent="0.25"/>
    <row r="386" s="114" customFormat="1" ht="20.149999999999999" customHeight="1" x14ac:dyDescent="0.25"/>
    <row r="387" s="114" customFormat="1" ht="20.149999999999999" customHeight="1" x14ac:dyDescent="0.25"/>
    <row r="388" s="114" customFormat="1" ht="20.149999999999999" customHeight="1" x14ac:dyDescent="0.25"/>
    <row r="389" s="114" customFormat="1" ht="20.149999999999999" customHeight="1" x14ac:dyDescent="0.25"/>
    <row r="390" s="114" customFormat="1" ht="20.149999999999999" customHeight="1" x14ac:dyDescent="0.25"/>
    <row r="391" s="114" customFormat="1" ht="20.149999999999999" customHeight="1" x14ac:dyDescent="0.25"/>
    <row r="392" s="114" customFormat="1" ht="20.149999999999999" customHeight="1" x14ac:dyDescent="0.25"/>
    <row r="393" s="114" customFormat="1" ht="20.149999999999999" customHeight="1" x14ac:dyDescent="0.25"/>
    <row r="394" s="114" customFormat="1" ht="20.149999999999999" customHeight="1" x14ac:dyDescent="0.25"/>
    <row r="395" s="114" customFormat="1" ht="20.149999999999999" customHeight="1" x14ac:dyDescent="0.25"/>
    <row r="396" s="114" customFormat="1" ht="20.149999999999999" customHeight="1" x14ac:dyDescent="0.25"/>
    <row r="397" s="114" customFormat="1" ht="20.149999999999999" customHeight="1" x14ac:dyDescent="0.25"/>
    <row r="398" s="114" customFormat="1" ht="20.149999999999999" customHeight="1" x14ac:dyDescent="0.25"/>
    <row r="399" s="114" customFormat="1" ht="20.149999999999999" customHeight="1" x14ac:dyDescent="0.25"/>
    <row r="400" s="114" customFormat="1" ht="20.149999999999999" customHeight="1" x14ac:dyDescent="0.25"/>
    <row r="401" s="114" customFormat="1" ht="20.149999999999999" customHeight="1" x14ac:dyDescent="0.25"/>
    <row r="402" s="114" customFormat="1" ht="20.149999999999999" customHeight="1" x14ac:dyDescent="0.25"/>
    <row r="403" s="114" customFormat="1" ht="20.149999999999999" customHeight="1" x14ac:dyDescent="0.25"/>
    <row r="404" s="114" customFormat="1" ht="20.149999999999999" customHeight="1" x14ac:dyDescent="0.25"/>
    <row r="405" s="114" customFormat="1" ht="20.149999999999999" customHeight="1" x14ac:dyDescent="0.25"/>
    <row r="406" s="114" customFormat="1" ht="20.149999999999999" customHeight="1" x14ac:dyDescent="0.25"/>
    <row r="407" s="114" customFormat="1" ht="20.149999999999999" customHeight="1" x14ac:dyDescent="0.25"/>
    <row r="408" s="114" customFormat="1" ht="20.149999999999999" customHeight="1" x14ac:dyDescent="0.25"/>
    <row r="409" s="114" customFormat="1" ht="20.149999999999999" customHeight="1" x14ac:dyDescent="0.25"/>
    <row r="410" s="114" customFormat="1" ht="20.149999999999999" customHeight="1" x14ac:dyDescent="0.25"/>
    <row r="411" s="114" customFormat="1" ht="20.149999999999999" customHeight="1" x14ac:dyDescent="0.25"/>
    <row r="412" s="114" customFormat="1" ht="20.149999999999999" customHeight="1" x14ac:dyDescent="0.25"/>
    <row r="413" s="114" customFormat="1" ht="20.149999999999999" customHeight="1" x14ac:dyDescent="0.25"/>
    <row r="414" s="114" customFormat="1" ht="20.149999999999999" customHeight="1" x14ac:dyDescent="0.25"/>
    <row r="415" s="114" customFormat="1" ht="20.149999999999999" customHeight="1" x14ac:dyDescent="0.25"/>
    <row r="416" s="114" customFormat="1" ht="20.149999999999999" customHeight="1" x14ac:dyDescent="0.25"/>
    <row r="417" s="114" customFormat="1" ht="20.149999999999999" customHeight="1" x14ac:dyDescent="0.25"/>
    <row r="418" s="114" customFormat="1" ht="20.149999999999999" customHeight="1" x14ac:dyDescent="0.25"/>
    <row r="419" s="114" customFormat="1" ht="20.149999999999999" customHeight="1" x14ac:dyDescent="0.25"/>
    <row r="420" s="114" customFormat="1" ht="20.149999999999999" customHeight="1" x14ac:dyDescent="0.25"/>
    <row r="421" s="114" customFormat="1" ht="20.149999999999999" customHeight="1" x14ac:dyDescent="0.25"/>
    <row r="422" s="114" customFormat="1" ht="20.149999999999999" customHeight="1" x14ac:dyDescent="0.25"/>
    <row r="423" s="114" customFormat="1" ht="20.149999999999999" customHeight="1" x14ac:dyDescent="0.25"/>
    <row r="424" s="114" customFormat="1" ht="20.149999999999999" customHeight="1" x14ac:dyDescent="0.25"/>
    <row r="425" s="114" customFormat="1" ht="20.149999999999999" customHeight="1" x14ac:dyDescent="0.25"/>
    <row r="426" s="114" customFormat="1" ht="20.149999999999999" customHeight="1" x14ac:dyDescent="0.25"/>
    <row r="427" s="114" customFormat="1" ht="20.149999999999999" customHeight="1" x14ac:dyDescent="0.25"/>
    <row r="428" s="114" customFormat="1" ht="20.149999999999999" customHeight="1" x14ac:dyDescent="0.25"/>
    <row r="429" s="114" customFormat="1" ht="20.149999999999999" customHeight="1" x14ac:dyDescent="0.25"/>
    <row r="430" s="114" customFormat="1" ht="20.149999999999999" customHeight="1" x14ac:dyDescent="0.25"/>
    <row r="431" s="114" customFormat="1" ht="20.149999999999999" customHeight="1" x14ac:dyDescent="0.25"/>
    <row r="432" s="114" customFormat="1" ht="20.149999999999999" customHeight="1" x14ac:dyDescent="0.25"/>
    <row r="433" s="114" customFormat="1" ht="20.149999999999999" customHeight="1" x14ac:dyDescent="0.25"/>
    <row r="434" s="114" customFormat="1" ht="20.149999999999999" customHeight="1" x14ac:dyDescent="0.25"/>
    <row r="435" s="114" customFormat="1" ht="20.149999999999999" customHeight="1" x14ac:dyDescent="0.25"/>
    <row r="436" s="114" customFormat="1" ht="20.149999999999999" customHeight="1" x14ac:dyDescent="0.25"/>
    <row r="437" s="114" customFormat="1" ht="20.149999999999999" customHeight="1" x14ac:dyDescent="0.25"/>
    <row r="438" s="114" customFormat="1" ht="20.149999999999999" customHeight="1" x14ac:dyDescent="0.25"/>
    <row r="439" s="114" customFormat="1" ht="20.149999999999999" customHeight="1" x14ac:dyDescent="0.25"/>
    <row r="440" s="114" customFormat="1" ht="20.149999999999999" customHeight="1" x14ac:dyDescent="0.25"/>
    <row r="441" s="114" customFormat="1" ht="20.149999999999999" customHeight="1" x14ac:dyDescent="0.25"/>
    <row r="442" s="114" customFormat="1" ht="20.149999999999999" customHeight="1" x14ac:dyDescent="0.25"/>
    <row r="443" s="114" customFormat="1" ht="20.149999999999999" customHeight="1" x14ac:dyDescent="0.25"/>
    <row r="444" s="114" customFormat="1" ht="20.149999999999999" customHeight="1" x14ac:dyDescent="0.25"/>
    <row r="445" s="114" customFormat="1" ht="20.149999999999999" customHeight="1" x14ac:dyDescent="0.25"/>
    <row r="446" s="114" customFormat="1" ht="20.149999999999999" customHeight="1" x14ac:dyDescent="0.25"/>
    <row r="447" s="114" customFormat="1" ht="20.149999999999999" customHeight="1" x14ac:dyDescent="0.25"/>
    <row r="448" s="114" customFormat="1" ht="20.149999999999999" customHeight="1" x14ac:dyDescent="0.25"/>
    <row r="449" s="114" customFormat="1" ht="20.149999999999999" customHeight="1" x14ac:dyDescent="0.25"/>
    <row r="450" s="114" customFormat="1" ht="20.149999999999999" customHeight="1" x14ac:dyDescent="0.25"/>
    <row r="451" s="114" customFormat="1" ht="20.149999999999999" customHeight="1" x14ac:dyDescent="0.25"/>
    <row r="452" s="114" customFormat="1" ht="20.149999999999999" customHeight="1" x14ac:dyDescent="0.25"/>
    <row r="453" s="114" customFormat="1" ht="20.149999999999999" customHeight="1" x14ac:dyDescent="0.25"/>
    <row r="454" s="114" customFormat="1" ht="20.149999999999999" customHeight="1" x14ac:dyDescent="0.25"/>
    <row r="455" s="114" customFormat="1" ht="20.149999999999999" customHeight="1" x14ac:dyDescent="0.25"/>
    <row r="456" s="114" customFormat="1" ht="20.149999999999999" customHeight="1" x14ac:dyDescent="0.25"/>
    <row r="457" s="114" customFormat="1" ht="20.149999999999999" customHeight="1" x14ac:dyDescent="0.25"/>
    <row r="458" s="114" customFormat="1" ht="20.149999999999999" customHeight="1" x14ac:dyDescent="0.25"/>
    <row r="459" s="114" customFormat="1" ht="20.149999999999999" customHeight="1" x14ac:dyDescent="0.25"/>
    <row r="460" s="114" customFormat="1" ht="20.149999999999999" customHeight="1" x14ac:dyDescent="0.25"/>
    <row r="461" s="114" customFormat="1" ht="20.149999999999999" customHeight="1" x14ac:dyDescent="0.25"/>
    <row r="462" s="114" customFormat="1" ht="20.149999999999999" customHeight="1" x14ac:dyDescent="0.25"/>
    <row r="463" s="114" customFormat="1" ht="20.149999999999999" customHeight="1" x14ac:dyDescent="0.25"/>
    <row r="464" s="114" customFormat="1" ht="20.149999999999999" customHeight="1" x14ac:dyDescent="0.25"/>
    <row r="465" s="114" customFormat="1" ht="20.149999999999999" customHeight="1" x14ac:dyDescent="0.25"/>
    <row r="466" s="114" customFormat="1" ht="20.149999999999999" customHeight="1" x14ac:dyDescent="0.25"/>
    <row r="467" s="114" customFormat="1" ht="20.149999999999999" customHeight="1" x14ac:dyDescent="0.25"/>
    <row r="468" s="114" customFormat="1" ht="20.149999999999999" customHeight="1" x14ac:dyDescent="0.25"/>
    <row r="469" s="114" customFormat="1" ht="20.149999999999999" customHeight="1" x14ac:dyDescent="0.25"/>
    <row r="470" s="114" customFormat="1" ht="20.149999999999999" customHeight="1" x14ac:dyDescent="0.25"/>
    <row r="471" s="114" customFormat="1" ht="20.149999999999999" customHeight="1" x14ac:dyDescent="0.25"/>
    <row r="472" s="114" customFormat="1" ht="20.149999999999999" customHeight="1" x14ac:dyDescent="0.25"/>
    <row r="473" s="114" customFormat="1" ht="20.149999999999999" customHeight="1" x14ac:dyDescent="0.25"/>
    <row r="474" s="114" customFormat="1" ht="20.149999999999999" customHeight="1" x14ac:dyDescent="0.25"/>
    <row r="475" s="114" customFormat="1" ht="20.149999999999999" customHeight="1" x14ac:dyDescent="0.25"/>
    <row r="476" s="114" customFormat="1" ht="20.149999999999999" customHeight="1" x14ac:dyDescent="0.25"/>
    <row r="477" s="114" customFormat="1" ht="20.149999999999999" customHeight="1" x14ac:dyDescent="0.25"/>
    <row r="478" s="114" customFormat="1" ht="20.149999999999999" customHeight="1" x14ac:dyDescent="0.25"/>
    <row r="479" s="114" customFormat="1" ht="20.149999999999999" customHeight="1" x14ac:dyDescent="0.25"/>
    <row r="480" s="114" customFormat="1" ht="20.149999999999999" customHeight="1" x14ac:dyDescent="0.25"/>
    <row r="481" s="114" customFormat="1" ht="20.149999999999999" customHeight="1" x14ac:dyDescent="0.25"/>
    <row r="482" s="114" customFormat="1" ht="20.149999999999999" customHeight="1" x14ac:dyDescent="0.25"/>
    <row r="483" s="114" customFormat="1" ht="20.149999999999999" customHeight="1" x14ac:dyDescent="0.25"/>
    <row r="484" s="114" customFormat="1" ht="20.149999999999999" customHeight="1" x14ac:dyDescent="0.25"/>
    <row r="485" s="114" customFormat="1" ht="20.149999999999999" customHeight="1" x14ac:dyDescent="0.25"/>
    <row r="486" s="114" customFormat="1" ht="20.149999999999999" customHeight="1" x14ac:dyDescent="0.25"/>
    <row r="487" s="114" customFormat="1" ht="20.149999999999999" customHeight="1" x14ac:dyDescent="0.25"/>
    <row r="488" s="114" customFormat="1" ht="20.149999999999999" customHeight="1" x14ac:dyDescent="0.25"/>
    <row r="489" s="114" customFormat="1" ht="20.149999999999999" customHeight="1" x14ac:dyDescent="0.25"/>
    <row r="490" s="114" customFormat="1" ht="20.149999999999999" customHeight="1" x14ac:dyDescent="0.25"/>
    <row r="491" s="114" customFormat="1" ht="20.149999999999999" customHeight="1" x14ac:dyDescent="0.25"/>
    <row r="492" s="114" customFormat="1" ht="20.149999999999999" customHeight="1" x14ac:dyDescent="0.25"/>
    <row r="493" s="114" customFormat="1" ht="20.149999999999999" customHeight="1" x14ac:dyDescent="0.25"/>
    <row r="494" s="114" customFormat="1" ht="20.149999999999999" customHeight="1" x14ac:dyDescent="0.25"/>
    <row r="495" s="114" customFormat="1" ht="20.149999999999999" customHeight="1" x14ac:dyDescent="0.25"/>
    <row r="496" s="114" customFormat="1" ht="20.149999999999999" customHeight="1" x14ac:dyDescent="0.25"/>
    <row r="497" s="114" customFormat="1" ht="20.149999999999999" customHeight="1" x14ac:dyDescent="0.25"/>
    <row r="498" s="114" customFormat="1" ht="20.149999999999999" customHeight="1" x14ac:dyDescent="0.25"/>
    <row r="499" s="114" customFormat="1" ht="20.149999999999999" customHeight="1" x14ac:dyDescent="0.25"/>
    <row r="500" s="114" customFormat="1" ht="20.149999999999999" customHeight="1" x14ac:dyDescent="0.25"/>
    <row r="501" s="114" customFormat="1" ht="20.149999999999999" customHeight="1" x14ac:dyDescent="0.25"/>
    <row r="502" s="114" customFormat="1" ht="20.149999999999999" customHeight="1" x14ac:dyDescent="0.25"/>
    <row r="503" s="114" customFormat="1" ht="20.149999999999999" customHeight="1" x14ac:dyDescent="0.25"/>
    <row r="504" s="114" customFormat="1" ht="20.149999999999999" customHeight="1" x14ac:dyDescent="0.25"/>
    <row r="505" s="114" customFormat="1" ht="20.149999999999999" customHeight="1" x14ac:dyDescent="0.25"/>
    <row r="506" s="114" customFormat="1" ht="20.149999999999999" customHeight="1" x14ac:dyDescent="0.25"/>
    <row r="507" s="114" customFormat="1" ht="20.149999999999999" customHeight="1" x14ac:dyDescent="0.25"/>
    <row r="508" s="114" customFormat="1" ht="20.149999999999999" customHeight="1" x14ac:dyDescent="0.25"/>
    <row r="509" s="114" customFormat="1" ht="20.149999999999999" customHeight="1" x14ac:dyDescent="0.25"/>
    <row r="510" s="114" customFormat="1" ht="20.149999999999999" customHeight="1" x14ac:dyDescent="0.25"/>
    <row r="511" s="114" customFormat="1" ht="20.149999999999999" customHeight="1" x14ac:dyDescent="0.25"/>
    <row r="512" s="114" customFormat="1" ht="20.149999999999999" customHeight="1" x14ac:dyDescent="0.25"/>
    <row r="513" s="114" customFormat="1" ht="20.149999999999999" customHeight="1" x14ac:dyDescent="0.25"/>
    <row r="514" s="114" customFormat="1" ht="20.149999999999999" customHeight="1" x14ac:dyDescent="0.25"/>
    <row r="515" s="114" customFormat="1" ht="20.149999999999999" customHeight="1" x14ac:dyDescent="0.25"/>
    <row r="516" s="114" customFormat="1" ht="20.149999999999999" customHeight="1" x14ac:dyDescent="0.25"/>
    <row r="517" s="114" customFormat="1" ht="20.149999999999999" customHeight="1" x14ac:dyDescent="0.25"/>
    <row r="518" s="114" customFormat="1" ht="20.149999999999999" customHeight="1" x14ac:dyDescent="0.25"/>
    <row r="519" s="114" customFormat="1" ht="20.149999999999999" customHeight="1" x14ac:dyDescent="0.25"/>
    <row r="520" s="114" customFormat="1" ht="20.149999999999999" customHeight="1" x14ac:dyDescent="0.25"/>
    <row r="521" s="114" customFormat="1" ht="20.149999999999999" customHeight="1" x14ac:dyDescent="0.25"/>
    <row r="522" s="114" customFormat="1" ht="20.149999999999999" customHeight="1" x14ac:dyDescent="0.25"/>
    <row r="523" s="114" customFormat="1" ht="20.149999999999999" customHeight="1" x14ac:dyDescent="0.25"/>
    <row r="524" s="114" customFormat="1" ht="20.149999999999999" customHeight="1" x14ac:dyDescent="0.25"/>
    <row r="525" s="114" customFormat="1" ht="20.149999999999999" customHeight="1" x14ac:dyDescent="0.25"/>
    <row r="526" s="114" customFormat="1" ht="20.149999999999999" customHeight="1" x14ac:dyDescent="0.25"/>
    <row r="527" s="114" customFormat="1" ht="20.149999999999999" customHeight="1" x14ac:dyDescent="0.25"/>
    <row r="528" s="114" customFormat="1" ht="20.149999999999999" customHeight="1" x14ac:dyDescent="0.25"/>
    <row r="529" s="114" customFormat="1" ht="20.149999999999999" customHeight="1" x14ac:dyDescent="0.25"/>
    <row r="530" s="114" customFormat="1" ht="20.149999999999999" customHeight="1" x14ac:dyDescent="0.25"/>
    <row r="531" s="114" customFormat="1" ht="20.149999999999999" customHeight="1" x14ac:dyDescent="0.25"/>
    <row r="532" s="114" customFormat="1" ht="20.149999999999999" customHeight="1" x14ac:dyDescent="0.25"/>
    <row r="533" s="114" customFormat="1" ht="20.149999999999999" customHeight="1" x14ac:dyDescent="0.25"/>
    <row r="534" s="114" customFormat="1" ht="20.149999999999999" customHeight="1" x14ac:dyDescent="0.25"/>
    <row r="535" s="114" customFormat="1" ht="20.149999999999999" customHeight="1" x14ac:dyDescent="0.25"/>
    <row r="536" s="114" customFormat="1" ht="20.149999999999999" customHeight="1" x14ac:dyDescent="0.25"/>
    <row r="537" s="114" customFormat="1" ht="20.149999999999999" customHeight="1" x14ac:dyDescent="0.25"/>
    <row r="538" s="114" customFormat="1" ht="20.149999999999999" customHeight="1" x14ac:dyDescent="0.25"/>
    <row r="539" s="114" customFormat="1" ht="20.149999999999999" customHeight="1" x14ac:dyDescent="0.25"/>
    <row r="540" s="114" customFormat="1" ht="20.149999999999999" customHeight="1" x14ac:dyDescent="0.25"/>
    <row r="541" s="114" customFormat="1" ht="20.149999999999999" customHeight="1" x14ac:dyDescent="0.25"/>
    <row r="542" s="114" customFormat="1" ht="20.149999999999999" customHeight="1" x14ac:dyDescent="0.25"/>
    <row r="543" s="114" customFormat="1" ht="20.149999999999999" customHeight="1" x14ac:dyDescent="0.25"/>
    <row r="544" s="114" customFormat="1" ht="20.149999999999999" customHeight="1" x14ac:dyDescent="0.25"/>
    <row r="545" s="114" customFormat="1" ht="20.149999999999999" customHeight="1" x14ac:dyDescent="0.25"/>
    <row r="546" s="114" customFormat="1" ht="20.149999999999999" customHeight="1" x14ac:dyDescent="0.25"/>
    <row r="547" s="114" customFormat="1" ht="20.149999999999999" customHeight="1" x14ac:dyDescent="0.25"/>
    <row r="548" s="114" customFormat="1" ht="20.149999999999999" customHeight="1" x14ac:dyDescent="0.25"/>
    <row r="549" s="114" customFormat="1" ht="20.149999999999999" customHeight="1" x14ac:dyDescent="0.25"/>
    <row r="550" s="114" customFormat="1" ht="20.149999999999999" customHeight="1" x14ac:dyDescent="0.25"/>
    <row r="551" s="114" customFormat="1" ht="20.149999999999999" customHeight="1" x14ac:dyDescent="0.25"/>
    <row r="552" s="114" customFormat="1" ht="20.149999999999999" customHeight="1" x14ac:dyDescent="0.25"/>
    <row r="553" s="114" customFormat="1" ht="20.149999999999999" customHeight="1" x14ac:dyDescent="0.25"/>
    <row r="554" s="114" customFormat="1" ht="20.149999999999999" customHeight="1" x14ac:dyDescent="0.25"/>
    <row r="555" s="114" customFormat="1" ht="20.149999999999999" customHeight="1" x14ac:dyDescent="0.25"/>
    <row r="556" s="114" customFormat="1" ht="20.149999999999999" customHeight="1" x14ac:dyDescent="0.25"/>
    <row r="557" s="114" customFormat="1" ht="20.149999999999999" customHeight="1" x14ac:dyDescent="0.25"/>
    <row r="558" s="114" customFormat="1" ht="20.149999999999999" customHeight="1" x14ac:dyDescent="0.25"/>
    <row r="559" s="114" customFormat="1" ht="20.149999999999999" customHeight="1" x14ac:dyDescent="0.25"/>
    <row r="560" s="114" customFormat="1" ht="20.149999999999999" customHeight="1" x14ac:dyDescent="0.25"/>
    <row r="561" s="114" customFormat="1" ht="20.149999999999999" customHeight="1" x14ac:dyDescent="0.25"/>
    <row r="562" s="114" customFormat="1" ht="20.149999999999999" customHeight="1" x14ac:dyDescent="0.25"/>
    <row r="563" s="114" customFormat="1" ht="20.149999999999999" customHeight="1" x14ac:dyDescent="0.25"/>
    <row r="564" s="114" customFormat="1" ht="20.149999999999999" customHeight="1" x14ac:dyDescent="0.25"/>
    <row r="565" s="114" customFormat="1" ht="20.149999999999999" customHeight="1" x14ac:dyDescent="0.25"/>
    <row r="566" s="114" customFormat="1" ht="20.149999999999999" customHeight="1" x14ac:dyDescent="0.25"/>
    <row r="567" s="114" customFormat="1" ht="20.149999999999999" customHeight="1" x14ac:dyDescent="0.25"/>
    <row r="568" s="114" customFormat="1" ht="20.149999999999999" customHeight="1" x14ac:dyDescent="0.25"/>
    <row r="569" s="114" customFormat="1" ht="20.149999999999999" customHeight="1" x14ac:dyDescent="0.25"/>
    <row r="570" s="114" customFormat="1" ht="20.149999999999999" customHeight="1" x14ac:dyDescent="0.25"/>
    <row r="571" s="114" customFormat="1" ht="20.149999999999999" customHeight="1" x14ac:dyDescent="0.25"/>
    <row r="572" s="114" customFormat="1" ht="20.149999999999999" customHeight="1" x14ac:dyDescent="0.25"/>
    <row r="573" s="114" customFormat="1" ht="20.149999999999999" customHeight="1" x14ac:dyDescent="0.25"/>
    <row r="574" s="114" customFormat="1" ht="20.149999999999999" customHeight="1" x14ac:dyDescent="0.25"/>
    <row r="575" s="114" customFormat="1" ht="20.149999999999999" customHeight="1" x14ac:dyDescent="0.25"/>
    <row r="576" s="114" customFormat="1" ht="20.149999999999999" customHeight="1" x14ac:dyDescent="0.25"/>
    <row r="577" s="114" customFormat="1" ht="20.149999999999999" customHeight="1" x14ac:dyDescent="0.25"/>
    <row r="578" s="114" customFormat="1" ht="20.149999999999999" customHeight="1" x14ac:dyDescent="0.25"/>
    <row r="579" s="114" customFormat="1" ht="20.149999999999999" customHeight="1" x14ac:dyDescent="0.25"/>
    <row r="580" s="114" customFormat="1" ht="20.149999999999999" customHeight="1" x14ac:dyDescent="0.25"/>
    <row r="581" s="114" customFormat="1" ht="20.149999999999999" customHeight="1" x14ac:dyDescent="0.25"/>
    <row r="582" s="114" customFormat="1" ht="20.149999999999999" customHeight="1" x14ac:dyDescent="0.25"/>
    <row r="583" s="114" customFormat="1" ht="20.149999999999999" customHeight="1" x14ac:dyDescent="0.25"/>
    <row r="584" s="114" customFormat="1" ht="20.149999999999999" customHeight="1" x14ac:dyDescent="0.25"/>
    <row r="585" s="114" customFormat="1" ht="20.149999999999999" customHeight="1" x14ac:dyDescent="0.25"/>
    <row r="586" s="114" customFormat="1" ht="20.149999999999999" customHeight="1" x14ac:dyDescent="0.25"/>
    <row r="587" s="114" customFormat="1" ht="20.149999999999999" customHeight="1" x14ac:dyDescent="0.25"/>
    <row r="588" s="114" customFormat="1" ht="20.149999999999999" customHeight="1" x14ac:dyDescent="0.25"/>
    <row r="589" s="114" customFormat="1" ht="20.149999999999999" customHeight="1" x14ac:dyDescent="0.25"/>
    <row r="590" s="114" customFormat="1" ht="20.149999999999999" customHeight="1" x14ac:dyDescent="0.25"/>
    <row r="591" s="114" customFormat="1" ht="20.149999999999999" customHeight="1" x14ac:dyDescent="0.25"/>
    <row r="592" s="114" customFormat="1" ht="20.149999999999999" customHeight="1" x14ac:dyDescent="0.25"/>
    <row r="593" s="114" customFormat="1" ht="20.149999999999999" customHeight="1" x14ac:dyDescent="0.25"/>
    <row r="594" s="114" customFormat="1" ht="20.149999999999999" customHeight="1" x14ac:dyDescent="0.25"/>
    <row r="595" s="114" customFormat="1" ht="20.149999999999999" customHeight="1" x14ac:dyDescent="0.25"/>
    <row r="596" s="114" customFormat="1" ht="20.149999999999999" customHeight="1" x14ac:dyDescent="0.25"/>
    <row r="597" s="114" customFormat="1" ht="20.149999999999999" customHeight="1" x14ac:dyDescent="0.25"/>
    <row r="598" s="114" customFormat="1" ht="20.149999999999999" customHeight="1" x14ac:dyDescent="0.25"/>
    <row r="599" s="114" customFormat="1" ht="20.149999999999999" customHeight="1" x14ac:dyDescent="0.25"/>
  </sheetData>
  <mergeCells count="11">
    <mergeCell ref="C83:E83"/>
    <mergeCell ref="A89:E89"/>
    <mergeCell ref="C91:E91"/>
    <mergeCell ref="A121:E121"/>
    <mergeCell ref="C123:E123"/>
    <mergeCell ref="A81:E81"/>
    <mergeCell ref="A1:E1"/>
    <mergeCell ref="C4:E4"/>
    <mergeCell ref="C12:E12"/>
    <mergeCell ref="A42:E42"/>
    <mergeCell ref="C44:E44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horizontalDpi="300" verticalDpi="300" r:id="rId1"/>
  <headerFooter alignWithMargins="0"/>
  <rowBreaks count="3" manualBreakCount="3">
    <brk id="41" max="16383" man="1"/>
    <brk id="87" max="16383" man="1"/>
    <brk id="120" max="16383" man="1"/>
  </rowBreaks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494BB-1EBE-47C4-94B4-CA7B915E2CC8}">
  <dimension ref="A1:G108"/>
  <sheetViews>
    <sheetView view="pageBreakPreview" zoomScale="80" zoomScaleNormal="80" zoomScaleSheetLayoutView="80" workbookViewId="0">
      <selection activeCell="A2" sqref="A2"/>
    </sheetView>
  </sheetViews>
  <sheetFormatPr defaultColWidth="9.1796875" defaultRowHeight="12.5" x14ac:dyDescent="0.25"/>
  <cols>
    <col min="1" max="1" width="4.81640625" style="114" customWidth="1"/>
    <col min="2" max="2" width="39.1796875" style="114" customWidth="1"/>
    <col min="3" max="4" width="17.54296875" style="114" customWidth="1"/>
    <col min="5" max="5" width="15.7265625" style="114" customWidth="1"/>
    <col min="6" max="16384" width="9.1796875" style="114"/>
  </cols>
  <sheetData>
    <row r="1" spans="1:7" ht="20.149999999999999" customHeight="1" x14ac:dyDescent="0.25">
      <c r="A1" s="363" t="s">
        <v>250</v>
      </c>
      <c r="B1" s="367"/>
      <c r="C1" s="367"/>
      <c r="D1" s="367"/>
      <c r="E1" s="367"/>
    </row>
    <row r="2" spans="1:7" ht="20.149999999999999" customHeight="1" x14ac:dyDescent="0.25">
      <c r="A2" s="363"/>
      <c r="B2" s="367"/>
      <c r="C2" s="367"/>
      <c r="D2" s="367"/>
      <c r="E2" s="367"/>
    </row>
    <row r="3" spans="1:7" ht="20.149999999999999" customHeight="1" thickBot="1" x14ac:dyDescent="0.3">
      <c r="A3" s="359"/>
      <c r="B3" s="359"/>
      <c r="C3" s="359"/>
      <c r="D3" s="359"/>
      <c r="E3" s="359"/>
    </row>
    <row r="4" spans="1:7" ht="20.149999999999999" customHeight="1" thickBot="1" x14ac:dyDescent="0.3">
      <c r="A4" s="223" t="s">
        <v>136</v>
      </c>
      <c r="B4" s="223" t="s">
        <v>137</v>
      </c>
      <c r="C4" s="518" t="s">
        <v>247</v>
      </c>
      <c r="D4" s="519"/>
      <c r="E4" s="520"/>
    </row>
    <row r="5" spans="1:7" ht="20.149999999999999" customHeight="1" thickBot="1" x14ac:dyDescent="0.3">
      <c r="A5" s="227"/>
      <c r="B5" s="155"/>
      <c r="C5" s="34">
        <v>2019</v>
      </c>
      <c r="D5" s="34">
        <v>2020</v>
      </c>
      <c r="E5" s="14" t="s">
        <v>228</v>
      </c>
    </row>
    <row r="6" spans="1:7" ht="20.149999999999999" customHeight="1" x14ac:dyDescent="0.25">
      <c r="A6" s="229" t="s">
        <v>1</v>
      </c>
      <c r="B6" s="230" t="s">
        <v>139</v>
      </c>
      <c r="C6" s="366">
        <f>+C40</f>
        <v>3.758</v>
      </c>
      <c r="D6" s="366">
        <f>+D40</f>
        <v>3.8530000000000002</v>
      </c>
      <c r="E6" s="331">
        <f>+(D6-C6)*100</f>
        <v>9.5000000000000195</v>
      </c>
      <c r="F6" s="343"/>
      <c r="G6" s="342"/>
    </row>
    <row r="7" spans="1:7" ht="20.149999999999999" customHeight="1" thickBot="1" x14ac:dyDescent="0.3">
      <c r="A7" s="232" t="s">
        <v>2</v>
      </c>
      <c r="B7" s="233" t="s">
        <v>140</v>
      </c>
      <c r="C7" s="365">
        <f>+C79</f>
        <v>1.6060000000000001</v>
      </c>
      <c r="D7" s="365">
        <f>+D79</f>
        <v>1.6950000000000001</v>
      </c>
      <c r="E7" s="331">
        <f>+(D7-C7)*100</f>
        <v>8.8999999999999968</v>
      </c>
      <c r="F7" s="343"/>
      <c r="G7" s="342"/>
    </row>
    <row r="8" spans="1:7" ht="20.149999999999999" customHeight="1" thickBot="1" x14ac:dyDescent="0.3">
      <c r="A8" s="100"/>
      <c r="B8" s="234" t="s">
        <v>96</v>
      </c>
      <c r="C8" s="364">
        <v>2.4119999999999999</v>
      </c>
      <c r="D8" s="364">
        <v>2.492</v>
      </c>
      <c r="E8" s="328">
        <f>+(D8-C8)*100</f>
        <v>8.0000000000000071</v>
      </c>
      <c r="F8" s="343"/>
      <c r="G8" s="342"/>
    </row>
    <row r="9" spans="1:7" ht="20.149999999999999" customHeight="1" x14ac:dyDescent="0.25">
      <c r="G9" s="342"/>
    </row>
    <row r="10" spans="1:7" ht="20.149999999999999" customHeight="1" x14ac:dyDescent="0.25">
      <c r="A10" s="363" t="s">
        <v>248</v>
      </c>
      <c r="B10" s="363"/>
      <c r="C10" s="363"/>
      <c r="D10" s="363"/>
      <c r="E10" s="363"/>
      <c r="G10" s="342"/>
    </row>
    <row r="11" spans="1:7" ht="20.149999999999999" customHeight="1" thickBot="1" x14ac:dyDescent="0.3">
      <c r="A11" s="359"/>
      <c r="B11" s="359"/>
      <c r="C11" s="359"/>
      <c r="D11" s="359"/>
      <c r="E11" s="359"/>
      <c r="G11" s="342"/>
    </row>
    <row r="12" spans="1:7" ht="20.149999999999999" customHeight="1" thickBot="1" x14ac:dyDescent="0.3">
      <c r="A12" s="223" t="s">
        <v>136</v>
      </c>
      <c r="B12" s="223" t="s">
        <v>141</v>
      </c>
      <c r="C12" s="518" t="s">
        <v>247</v>
      </c>
      <c r="D12" s="519"/>
      <c r="E12" s="520"/>
      <c r="G12" s="342"/>
    </row>
    <row r="13" spans="1:7" ht="20.149999999999999" customHeight="1" thickBot="1" x14ac:dyDescent="0.3">
      <c r="A13" s="227"/>
      <c r="B13" s="241"/>
      <c r="C13" s="34">
        <f>+C5</f>
        <v>2019</v>
      </c>
      <c r="D13" s="34">
        <f>+D5</f>
        <v>2020</v>
      </c>
      <c r="E13" s="14" t="s">
        <v>228</v>
      </c>
      <c r="G13" s="342"/>
    </row>
    <row r="14" spans="1:7" ht="20.149999999999999" customHeight="1" x14ac:dyDescent="0.25">
      <c r="A14" s="319" t="s">
        <v>1</v>
      </c>
      <c r="B14" s="35" t="s">
        <v>3</v>
      </c>
      <c r="C14" s="353">
        <v>6.9409999999999998</v>
      </c>
      <c r="D14" s="353">
        <v>6.5830000000000002</v>
      </c>
      <c r="E14" s="331">
        <f>+(D14-C14)*100</f>
        <v>-35.799999999999969</v>
      </c>
      <c r="F14" s="343"/>
      <c r="G14" s="342"/>
    </row>
    <row r="15" spans="1:7" ht="20.149999999999999" customHeight="1" x14ac:dyDescent="0.25">
      <c r="A15" s="320" t="s">
        <v>2</v>
      </c>
      <c r="B15" s="35" t="s">
        <v>4</v>
      </c>
      <c r="C15" s="353">
        <v>3.5219999999999998</v>
      </c>
      <c r="D15" s="353">
        <v>3.68</v>
      </c>
      <c r="E15" s="331">
        <f>+(D15-C15)*100</f>
        <v>15.800000000000036</v>
      </c>
      <c r="F15" s="343"/>
      <c r="G15" s="342"/>
    </row>
    <row r="16" spans="1:7" ht="20.149999999999999" customHeight="1" x14ac:dyDescent="0.25">
      <c r="A16" s="320" t="s">
        <v>5</v>
      </c>
      <c r="B16" s="35" t="s">
        <v>6</v>
      </c>
      <c r="C16" s="353">
        <v>6.8390000000000004</v>
      </c>
      <c r="D16" s="353">
        <v>6.8220000000000001</v>
      </c>
      <c r="E16" s="331">
        <f>+(D16-C16)*100</f>
        <v>-1.7000000000000348</v>
      </c>
      <c r="F16" s="343"/>
      <c r="G16" s="342"/>
    </row>
    <row r="17" spans="1:7" ht="20.149999999999999" customHeight="1" x14ac:dyDescent="0.25">
      <c r="A17" s="320" t="s">
        <v>7</v>
      </c>
      <c r="B17" s="35" t="s">
        <v>8</v>
      </c>
      <c r="C17" s="353">
        <v>4.6520000000000001</v>
      </c>
      <c r="D17" s="353">
        <v>4.1929999999999996</v>
      </c>
      <c r="E17" s="331">
        <f>+(D17-C17)*100</f>
        <v>-45.900000000000048</v>
      </c>
      <c r="F17" s="343"/>
      <c r="G17" s="342"/>
    </row>
    <row r="18" spans="1:7" ht="20.149999999999999" customHeight="1" x14ac:dyDescent="0.25">
      <c r="A18" s="320" t="s">
        <v>9</v>
      </c>
      <c r="B18" s="35" t="s">
        <v>10</v>
      </c>
      <c r="C18" s="357" t="s">
        <v>99</v>
      </c>
      <c r="D18" s="353">
        <v>72.731999999999999</v>
      </c>
      <c r="E18" s="357" t="s">
        <v>99</v>
      </c>
      <c r="F18" s="343"/>
      <c r="G18" s="342"/>
    </row>
    <row r="19" spans="1:7" ht="20.149999999999999" customHeight="1" x14ac:dyDescent="0.25">
      <c r="A19" s="320" t="s">
        <v>11</v>
      </c>
      <c r="B19" s="35" t="s">
        <v>12</v>
      </c>
      <c r="C19" s="353">
        <v>2.867</v>
      </c>
      <c r="D19" s="353">
        <v>2.7810000000000001</v>
      </c>
      <c r="E19" s="331">
        <f t="shared" ref="E19:E29" si="0">+(D19-C19)*100</f>
        <v>-8.5999999999999854</v>
      </c>
      <c r="F19" s="343"/>
      <c r="G19" s="342"/>
    </row>
    <row r="20" spans="1:7" ht="20.149999999999999" customHeight="1" x14ac:dyDescent="0.25">
      <c r="A20" s="320" t="s">
        <v>13</v>
      </c>
      <c r="B20" s="35" t="s">
        <v>14</v>
      </c>
      <c r="C20" s="353">
        <v>2.016</v>
      </c>
      <c r="D20" s="353">
        <v>1.998</v>
      </c>
      <c r="E20" s="331">
        <f t="shared" si="0"/>
        <v>-1.8000000000000016</v>
      </c>
      <c r="F20" s="343"/>
      <c r="G20" s="342"/>
    </row>
    <row r="21" spans="1:7" ht="20.149999999999999" customHeight="1" x14ac:dyDescent="0.25">
      <c r="A21" s="320" t="s">
        <v>15</v>
      </c>
      <c r="B21" s="35" t="s">
        <v>16</v>
      </c>
      <c r="C21" s="353">
        <v>2.7069999999999999</v>
      </c>
      <c r="D21" s="353">
        <v>2.8860000000000001</v>
      </c>
      <c r="E21" s="331">
        <f t="shared" si="0"/>
        <v>17.900000000000027</v>
      </c>
      <c r="F21" s="343"/>
      <c r="G21" s="342"/>
    </row>
    <row r="22" spans="1:7" ht="20.149999999999999" customHeight="1" x14ac:dyDescent="0.25">
      <c r="A22" s="320" t="s">
        <v>17</v>
      </c>
      <c r="B22" s="35" t="s">
        <v>18</v>
      </c>
      <c r="C22" s="353">
        <v>3.7149999999999999</v>
      </c>
      <c r="D22" s="353">
        <v>3.5659999999999998</v>
      </c>
      <c r="E22" s="331">
        <f t="shared" si="0"/>
        <v>-14.900000000000002</v>
      </c>
      <c r="F22" s="343"/>
      <c r="G22" s="342"/>
    </row>
    <row r="23" spans="1:7" ht="20.149999999999999" customHeight="1" x14ac:dyDescent="0.25">
      <c r="A23" s="320" t="s">
        <v>19</v>
      </c>
      <c r="B23" s="35" t="s">
        <v>20</v>
      </c>
      <c r="C23" s="353">
        <v>4.7720000000000002</v>
      </c>
      <c r="D23" s="353">
        <v>4.1500000000000004</v>
      </c>
      <c r="E23" s="331">
        <f t="shared" si="0"/>
        <v>-62.199999999999989</v>
      </c>
      <c r="F23" s="343"/>
      <c r="G23" s="342"/>
    </row>
    <row r="24" spans="1:7" ht="20.149999999999999" customHeight="1" x14ac:dyDescent="0.25">
      <c r="A24" s="320" t="s">
        <v>21</v>
      </c>
      <c r="B24" s="35" t="s">
        <v>134</v>
      </c>
      <c r="C24" s="353">
        <v>1.325</v>
      </c>
      <c r="D24" s="353">
        <v>1.044</v>
      </c>
      <c r="E24" s="331">
        <f t="shared" si="0"/>
        <v>-28.099999999999991</v>
      </c>
      <c r="F24" s="343"/>
      <c r="G24" s="342"/>
    </row>
    <row r="25" spans="1:7" ht="20.149999999999999" customHeight="1" x14ac:dyDescent="0.25">
      <c r="A25" s="320" t="s">
        <v>22</v>
      </c>
      <c r="B25" s="35" t="s">
        <v>23</v>
      </c>
      <c r="C25" s="353">
        <v>5.694</v>
      </c>
      <c r="D25" s="353">
        <v>6.2469999999999999</v>
      </c>
      <c r="E25" s="331">
        <f t="shared" si="0"/>
        <v>55.3</v>
      </c>
      <c r="F25" s="343"/>
      <c r="G25" s="342"/>
    </row>
    <row r="26" spans="1:7" ht="20.149999999999999" customHeight="1" x14ac:dyDescent="0.25">
      <c r="A26" s="320" t="s">
        <v>24</v>
      </c>
      <c r="B26" s="35" t="s">
        <v>25</v>
      </c>
      <c r="C26" s="353">
        <v>4.8899999999999997</v>
      </c>
      <c r="D26" s="353">
        <v>4.6539999999999999</v>
      </c>
      <c r="E26" s="331">
        <f t="shared" si="0"/>
        <v>-23.599999999999977</v>
      </c>
      <c r="F26" s="343"/>
      <c r="G26" s="342"/>
    </row>
    <row r="27" spans="1:7" ht="20.149999999999999" customHeight="1" x14ac:dyDescent="0.25">
      <c r="A27" s="320" t="s">
        <v>26</v>
      </c>
      <c r="B27" s="35" t="s">
        <v>27</v>
      </c>
      <c r="C27" s="353">
        <v>5.6210000000000004</v>
      </c>
      <c r="D27" s="353">
        <v>11.802</v>
      </c>
      <c r="E27" s="331">
        <f t="shared" si="0"/>
        <v>618.09999999999991</v>
      </c>
      <c r="F27" s="343"/>
      <c r="G27" s="342"/>
    </row>
    <row r="28" spans="1:7" ht="20.149999999999999" customHeight="1" x14ac:dyDescent="0.25">
      <c r="A28" s="320" t="s">
        <v>28</v>
      </c>
      <c r="B28" s="35" t="s">
        <v>29</v>
      </c>
      <c r="C28" s="353">
        <v>3.9729999999999999</v>
      </c>
      <c r="D28" s="353">
        <v>6.31</v>
      </c>
      <c r="E28" s="331">
        <f t="shared" si="0"/>
        <v>233.7</v>
      </c>
      <c r="F28" s="343"/>
      <c r="G28" s="342"/>
    </row>
    <row r="29" spans="1:7" ht="20.149999999999999" customHeight="1" x14ac:dyDescent="0.25">
      <c r="A29" s="320" t="s">
        <v>30</v>
      </c>
      <c r="B29" s="35" t="s">
        <v>31</v>
      </c>
      <c r="C29" s="353">
        <v>0.22</v>
      </c>
      <c r="D29" s="353">
        <v>0.20399999999999999</v>
      </c>
      <c r="E29" s="331">
        <f t="shared" si="0"/>
        <v>-1.6000000000000014</v>
      </c>
      <c r="F29" s="343"/>
      <c r="G29" s="342"/>
    </row>
    <row r="30" spans="1:7" ht="20.149999999999999" customHeight="1" x14ac:dyDescent="0.25">
      <c r="A30" s="320" t="s">
        <v>32</v>
      </c>
      <c r="B30" s="35" t="s">
        <v>33</v>
      </c>
      <c r="C30" s="357" t="s">
        <v>99</v>
      </c>
      <c r="D30" s="353">
        <v>32.329000000000001</v>
      </c>
      <c r="E30" s="357" t="s">
        <v>99</v>
      </c>
      <c r="F30" s="343"/>
      <c r="G30" s="342"/>
    </row>
    <row r="31" spans="1:7" ht="20.149999999999999" customHeight="1" x14ac:dyDescent="0.25">
      <c r="A31" s="320" t="s">
        <v>34</v>
      </c>
      <c r="B31" s="35" t="s">
        <v>35</v>
      </c>
      <c r="C31" s="353">
        <v>2.6549999999999998</v>
      </c>
      <c r="D31" s="353">
        <v>2.6339999999999999</v>
      </c>
      <c r="E31" s="331">
        <f t="shared" ref="E31:E40" si="1">+(D31-C31)*100</f>
        <v>-2.0999999999999908</v>
      </c>
      <c r="F31" s="343"/>
      <c r="G31" s="342"/>
    </row>
    <row r="32" spans="1:7" ht="20.149999999999999" customHeight="1" x14ac:dyDescent="0.25">
      <c r="A32" s="320" t="s">
        <v>36</v>
      </c>
      <c r="B32" s="35" t="s">
        <v>37</v>
      </c>
      <c r="C32" s="353">
        <v>17.027000000000001</v>
      </c>
      <c r="D32" s="353">
        <v>17.902000000000001</v>
      </c>
      <c r="E32" s="331">
        <f t="shared" si="1"/>
        <v>87.5</v>
      </c>
      <c r="F32" s="343"/>
      <c r="G32" s="342"/>
    </row>
    <row r="33" spans="1:7" ht="20.149999999999999" customHeight="1" x14ac:dyDescent="0.25">
      <c r="A33" s="320" t="s">
        <v>38</v>
      </c>
      <c r="B33" s="35" t="s">
        <v>39</v>
      </c>
      <c r="C33" s="353">
        <v>1.5860000000000001</v>
      </c>
      <c r="D33" s="353">
        <v>2.0590000000000002</v>
      </c>
      <c r="E33" s="331">
        <f t="shared" si="1"/>
        <v>47.300000000000011</v>
      </c>
      <c r="F33" s="343"/>
      <c r="G33" s="342"/>
    </row>
    <row r="34" spans="1:7" ht="20.149999999999999" customHeight="1" x14ac:dyDescent="0.25">
      <c r="A34" s="320" t="s">
        <v>40</v>
      </c>
      <c r="B34" s="35" t="s">
        <v>41</v>
      </c>
      <c r="C34" s="353">
        <v>2.09</v>
      </c>
      <c r="D34" s="353">
        <v>2.8</v>
      </c>
      <c r="E34" s="331">
        <f t="shared" si="1"/>
        <v>71</v>
      </c>
      <c r="F34" s="343"/>
      <c r="G34" s="342"/>
    </row>
    <row r="35" spans="1:7" ht="20.149999999999999" customHeight="1" x14ac:dyDescent="0.25">
      <c r="A35" s="320" t="s">
        <v>42</v>
      </c>
      <c r="B35" s="35" t="s">
        <v>43</v>
      </c>
      <c r="C35" s="353">
        <v>0.59399999999999997</v>
      </c>
      <c r="D35" s="353">
        <v>0.61099999999999999</v>
      </c>
      <c r="E35" s="331">
        <f t="shared" si="1"/>
        <v>1.7000000000000015</v>
      </c>
      <c r="F35" s="343"/>
      <c r="G35" s="342"/>
    </row>
    <row r="36" spans="1:7" ht="20.149999999999999" customHeight="1" x14ac:dyDescent="0.25">
      <c r="A36" s="320" t="s">
        <v>44</v>
      </c>
      <c r="B36" s="35" t="s">
        <v>45</v>
      </c>
      <c r="C36" s="353">
        <v>3.01</v>
      </c>
      <c r="D36" s="353">
        <v>2.34</v>
      </c>
      <c r="E36" s="331">
        <f t="shared" si="1"/>
        <v>-67</v>
      </c>
      <c r="F36" s="343"/>
      <c r="G36" s="342"/>
    </row>
    <row r="37" spans="1:7" ht="20.149999999999999" customHeight="1" x14ac:dyDescent="0.25">
      <c r="A37" s="320" t="s">
        <v>46</v>
      </c>
      <c r="B37" s="35" t="s">
        <v>47</v>
      </c>
      <c r="C37" s="353">
        <v>2.6480000000000001</v>
      </c>
      <c r="D37" s="353">
        <v>2.6720000000000002</v>
      </c>
      <c r="E37" s="331">
        <f t="shared" si="1"/>
        <v>2.4000000000000021</v>
      </c>
      <c r="F37" s="343"/>
      <c r="G37" s="342"/>
    </row>
    <row r="38" spans="1:7" ht="20.149999999999999" customHeight="1" x14ac:dyDescent="0.25">
      <c r="A38" s="320" t="s">
        <v>48</v>
      </c>
      <c r="B38" s="35" t="s">
        <v>49</v>
      </c>
      <c r="C38" s="353">
        <v>9.0090000000000003</v>
      </c>
      <c r="D38" s="353">
        <v>8.5139999999999993</v>
      </c>
      <c r="E38" s="331">
        <f t="shared" si="1"/>
        <v>-49.500000000000099</v>
      </c>
      <c r="F38" s="343"/>
      <c r="G38" s="342"/>
    </row>
    <row r="39" spans="1:7" ht="20.149999999999999" customHeight="1" thickBot="1" x14ac:dyDescent="0.3">
      <c r="A39" s="320" t="s">
        <v>50</v>
      </c>
      <c r="B39" s="35" t="s">
        <v>51</v>
      </c>
      <c r="C39" s="353">
        <v>1.42</v>
      </c>
      <c r="D39" s="353">
        <v>1.329</v>
      </c>
      <c r="E39" s="331">
        <f t="shared" si="1"/>
        <v>-9.0999999999999979</v>
      </c>
      <c r="F39" s="343"/>
      <c r="G39" s="342"/>
    </row>
    <row r="40" spans="1:7" ht="20.149999999999999" customHeight="1" thickBot="1" x14ac:dyDescent="0.3">
      <c r="A40" s="125"/>
      <c r="B40" s="126" t="s">
        <v>96</v>
      </c>
      <c r="C40" s="197">
        <v>3.758</v>
      </c>
      <c r="D40" s="197">
        <v>3.8530000000000002</v>
      </c>
      <c r="E40" s="328">
        <f t="shared" si="1"/>
        <v>9.5000000000000195</v>
      </c>
      <c r="F40" s="343"/>
      <c r="G40" s="342"/>
    </row>
    <row r="41" spans="1:7" ht="20.149999999999999" customHeight="1" x14ac:dyDescent="0.25">
      <c r="G41" s="342"/>
    </row>
    <row r="42" spans="1:7" ht="20.149999999999999" customHeight="1" x14ac:dyDescent="0.25">
      <c r="A42" s="363" t="s">
        <v>249</v>
      </c>
      <c r="B42" s="363"/>
      <c r="C42" s="363"/>
      <c r="D42" s="363"/>
      <c r="E42" s="363"/>
      <c r="G42" s="342"/>
    </row>
    <row r="43" spans="1:7" ht="20.149999999999999" customHeight="1" thickBot="1" x14ac:dyDescent="0.3">
      <c r="A43" s="359"/>
      <c r="B43" s="359"/>
      <c r="C43" s="359"/>
      <c r="D43" s="359"/>
      <c r="E43" s="359"/>
      <c r="G43" s="342"/>
    </row>
    <row r="44" spans="1:7" ht="20.149999999999999" customHeight="1" thickBot="1" x14ac:dyDescent="0.3">
      <c r="A44" s="223" t="s">
        <v>136</v>
      </c>
      <c r="B44" s="245" t="s">
        <v>141</v>
      </c>
      <c r="C44" s="518" t="s">
        <v>247</v>
      </c>
      <c r="D44" s="519"/>
      <c r="E44" s="520"/>
      <c r="G44" s="342"/>
    </row>
    <row r="45" spans="1:7" ht="20.149999999999999" customHeight="1" thickBot="1" x14ac:dyDescent="0.3">
      <c r="A45" s="227"/>
      <c r="B45" s="246"/>
      <c r="C45" s="34">
        <f>+C5</f>
        <v>2019</v>
      </c>
      <c r="D45" s="34">
        <f>+D5</f>
        <v>2020</v>
      </c>
      <c r="E45" s="14" t="s">
        <v>228</v>
      </c>
      <c r="G45" s="342"/>
    </row>
    <row r="46" spans="1:7" ht="18.75" customHeight="1" x14ac:dyDescent="0.25">
      <c r="A46" s="319" t="s">
        <v>1</v>
      </c>
      <c r="B46" s="15" t="s">
        <v>52</v>
      </c>
      <c r="C46" s="353">
        <v>1.371</v>
      </c>
      <c r="D46" s="353">
        <v>1.478</v>
      </c>
      <c r="E46" s="331">
        <f t="shared" ref="E46:E79" si="2">+(D46-C46)*100</f>
        <v>10.7</v>
      </c>
      <c r="F46" s="343"/>
      <c r="G46" s="342"/>
    </row>
    <row r="47" spans="1:7" ht="20.149999999999999" customHeight="1" x14ac:dyDescent="0.25">
      <c r="A47" s="320" t="s">
        <v>2</v>
      </c>
      <c r="B47" s="15" t="s">
        <v>135</v>
      </c>
      <c r="C47" s="353">
        <v>1.575</v>
      </c>
      <c r="D47" s="353">
        <v>1.5569999999999999</v>
      </c>
      <c r="E47" s="331">
        <f t="shared" si="2"/>
        <v>-1.8000000000000016</v>
      </c>
      <c r="F47" s="343"/>
      <c r="G47" s="342"/>
    </row>
    <row r="48" spans="1:7" ht="20.149999999999999" customHeight="1" x14ac:dyDescent="0.25">
      <c r="A48" s="320" t="s">
        <v>5</v>
      </c>
      <c r="B48" s="15" t="s">
        <v>53</v>
      </c>
      <c r="C48" s="353">
        <v>1.8440000000000001</v>
      </c>
      <c r="D48" s="353">
        <v>1.659</v>
      </c>
      <c r="E48" s="331">
        <f t="shared" si="2"/>
        <v>-18.500000000000007</v>
      </c>
      <c r="F48" s="343"/>
      <c r="G48" s="342"/>
    </row>
    <row r="49" spans="1:7" ht="20.149999999999999" customHeight="1" x14ac:dyDescent="0.25">
      <c r="A49" s="320" t="s">
        <v>7</v>
      </c>
      <c r="B49" s="15" t="s">
        <v>54</v>
      </c>
      <c r="C49" s="353">
        <v>1.123</v>
      </c>
      <c r="D49" s="353">
        <v>1.1499999999999999</v>
      </c>
      <c r="E49" s="331">
        <f t="shared" si="2"/>
        <v>2.6999999999999913</v>
      </c>
      <c r="F49" s="343"/>
      <c r="G49" s="342"/>
    </row>
    <row r="50" spans="1:7" ht="20.149999999999999" customHeight="1" x14ac:dyDescent="0.25">
      <c r="A50" s="320" t="s">
        <v>9</v>
      </c>
      <c r="B50" s="15" t="s">
        <v>55</v>
      </c>
      <c r="C50" s="353">
        <v>1.1970000000000001</v>
      </c>
      <c r="D50" s="353">
        <v>1.1220000000000001</v>
      </c>
      <c r="E50" s="331">
        <f t="shared" si="2"/>
        <v>-7.4999999999999956</v>
      </c>
      <c r="F50" s="343"/>
      <c r="G50" s="342"/>
    </row>
    <row r="51" spans="1:7" ht="20.149999999999999" customHeight="1" x14ac:dyDescent="0.25">
      <c r="A51" s="320" t="s">
        <v>11</v>
      </c>
      <c r="B51" s="15" t="s">
        <v>56</v>
      </c>
      <c r="C51" s="353">
        <v>0.80400000000000005</v>
      </c>
      <c r="D51" s="353">
        <v>1.1859999999999999</v>
      </c>
      <c r="E51" s="331">
        <f t="shared" si="2"/>
        <v>38.199999999999989</v>
      </c>
      <c r="F51" s="343"/>
      <c r="G51" s="342"/>
    </row>
    <row r="52" spans="1:7" ht="20.149999999999999" customHeight="1" x14ac:dyDescent="0.25">
      <c r="A52" s="320" t="s">
        <v>13</v>
      </c>
      <c r="B52" s="15" t="s">
        <v>57</v>
      </c>
      <c r="C52" s="353">
        <v>0.30399999999999999</v>
      </c>
      <c r="D52" s="353">
        <v>0.379</v>
      </c>
      <c r="E52" s="331">
        <f t="shared" si="2"/>
        <v>7.5000000000000009</v>
      </c>
      <c r="F52" s="343"/>
      <c r="G52" s="342"/>
    </row>
    <row r="53" spans="1:7" ht="20.149999999999999" customHeight="1" x14ac:dyDescent="0.25">
      <c r="A53" s="320" t="s">
        <v>15</v>
      </c>
      <c r="B53" s="15" t="s">
        <v>58</v>
      </c>
      <c r="C53" s="353">
        <v>1.2969999999999999</v>
      </c>
      <c r="D53" s="353">
        <v>1.353</v>
      </c>
      <c r="E53" s="331">
        <f t="shared" si="2"/>
        <v>5.600000000000005</v>
      </c>
      <c r="F53" s="343"/>
      <c r="G53" s="342"/>
    </row>
    <row r="54" spans="1:7" ht="20.149999999999999" customHeight="1" x14ac:dyDescent="0.25">
      <c r="A54" s="320" t="s">
        <v>17</v>
      </c>
      <c r="B54" s="15" t="s">
        <v>59</v>
      </c>
      <c r="C54" s="353">
        <v>1.415</v>
      </c>
      <c r="D54" s="353">
        <v>1.5229999999999999</v>
      </c>
      <c r="E54" s="331">
        <f t="shared" si="2"/>
        <v>10.799999999999986</v>
      </c>
      <c r="F54" s="343"/>
      <c r="G54" s="342"/>
    </row>
    <row r="55" spans="1:7" ht="20.149999999999999" customHeight="1" x14ac:dyDescent="0.25">
      <c r="A55" s="320" t="s">
        <v>19</v>
      </c>
      <c r="B55" s="15" t="s">
        <v>60</v>
      </c>
      <c r="C55" s="353">
        <v>2.698</v>
      </c>
      <c r="D55" s="353">
        <v>3.9929999999999999</v>
      </c>
      <c r="E55" s="331">
        <f t="shared" si="2"/>
        <v>129.5</v>
      </c>
      <c r="F55" s="343"/>
      <c r="G55" s="342"/>
    </row>
    <row r="56" spans="1:7" ht="20.149999999999999" customHeight="1" x14ac:dyDescent="0.25">
      <c r="A56" s="320" t="s">
        <v>21</v>
      </c>
      <c r="B56" s="15" t="s">
        <v>61</v>
      </c>
      <c r="C56" s="353">
        <v>2.4820000000000002</v>
      </c>
      <c r="D56" s="353">
        <v>3.1150000000000002</v>
      </c>
      <c r="E56" s="331">
        <f t="shared" si="2"/>
        <v>63.3</v>
      </c>
      <c r="F56" s="343"/>
      <c r="G56" s="342"/>
    </row>
    <row r="57" spans="1:7" ht="20.149999999999999" customHeight="1" x14ac:dyDescent="0.25">
      <c r="A57" s="320" t="s">
        <v>22</v>
      </c>
      <c r="B57" s="15" t="s">
        <v>62</v>
      </c>
      <c r="C57" s="353">
        <v>2.8</v>
      </c>
      <c r="D57" s="353">
        <v>3.07</v>
      </c>
      <c r="E57" s="331">
        <f t="shared" si="2"/>
        <v>27</v>
      </c>
      <c r="F57" s="343"/>
      <c r="G57" s="342"/>
    </row>
    <row r="58" spans="1:7" ht="20.149999999999999" customHeight="1" x14ac:dyDescent="0.25">
      <c r="A58" s="320" t="s">
        <v>24</v>
      </c>
      <c r="B58" s="15" t="s">
        <v>63</v>
      </c>
      <c r="C58" s="353">
        <v>2.1</v>
      </c>
      <c r="D58" s="353">
        <v>2.2469999999999999</v>
      </c>
      <c r="E58" s="331">
        <f t="shared" si="2"/>
        <v>14.69999999999998</v>
      </c>
      <c r="F58" s="343"/>
      <c r="G58" s="342"/>
    </row>
    <row r="59" spans="1:7" ht="20.149999999999999" customHeight="1" x14ac:dyDescent="0.25">
      <c r="A59" s="320" t="s">
        <v>26</v>
      </c>
      <c r="B59" s="15" t="s">
        <v>64</v>
      </c>
      <c r="C59" s="353">
        <v>1.2090000000000001</v>
      </c>
      <c r="D59" s="353">
        <v>1.3480000000000001</v>
      </c>
      <c r="E59" s="331">
        <f t="shared" si="2"/>
        <v>13.900000000000002</v>
      </c>
      <c r="F59" s="343"/>
      <c r="G59" s="342"/>
    </row>
    <row r="60" spans="1:7" ht="20.149999999999999" customHeight="1" x14ac:dyDescent="0.25">
      <c r="A60" s="320" t="s">
        <v>28</v>
      </c>
      <c r="B60" s="15" t="s">
        <v>65</v>
      </c>
      <c r="C60" s="353">
        <v>1.444</v>
      </c>
      <c r="D60" s="353">
        <v>1.5329999999999999</v>
      </c>
      <c r="E60" s="331">
        <f t="shared" si="2"/>
        <v>8.8999999999999968</v>
      </c>
      <c r="F60" s="343"/>
      <c r="G60" s="342"/>
    </row>
    <row r="61" spans="1:7" ht="20" customHeight="1" x14ac:dyDescent="0.25">
      <c r="A61" s="320" t="s">
        <v>30</v>
      </c>
      <c r="B61" s="15" t="s">
        <v>66</v>
      </c>
      <c r="C61" s="353">
        <v>1.2929999999999999</v>
      </c>
      <c r="D61" s="353">
        <v>1.2270000000000001</v>
      </c>
      <c r="E61" s="331">
        <f t="shared" si="2"/>
        <v>-6.5999999999999837</v>
      </c>
      <c r="F61" s="343"/>
      <c r="G61" s="342"/>
    </row>
    <row r="62" spans="1:7" ht="20.149999999999999" customHeight="1" x14ac:dyDescent="0.25">
      <c r="A62" s="320" t="s">
        <v>32</v>
      </c>
      <c r="B62" s="15" t="s">
        <v>67</v>
      </c>
      <c r="C62" s="353">
        <v>1.79</v>
      </c>
      <c r="D62" s="353">
        <v>4.9550000000000001</v>
      </c>
      <c r="E62" s="331">
        <f t="shared" si="2"/>
        <v>316.5</v>
      </c>
      <c r="F62" s="343"/>
      <c r="G62" s="342"/>
    </row>
    <row r="63" spans="1:7" ht="20.149999999999999" customHeight="1" x14ac:dyDescent="0.25">
      <c r="A63" s="320" t="s">
        <v>34</v>
      </c>
      <c r="B63" s="15" t="s">
        <v>68</v>
      </c>
      <c r="C63" s="353">
        <v>4.5590000000000002</v>
      </c>
      <c r="D63" s="353">
        <v>1.5189999999999999</v>
      </c>
      <c r="E63" s="331">
        <f t="shared" si="2"/>
        <v>-304</v>
      </c>
      <c r="F63" s="343"/>
      <c r="G63" s="342"/>
    </row>
    <row r="64" spans="1:7" ht="20.149999999999999" customHeight="1" x14ac:dyDescent="0.25">
      <c r="A64" s="320" t="s">
        <v>36</v>
      </c>
      <c r="B64" s="15" t="s">
        <v>69</v>
      </c>
      <c r="C64" s="353">
        <v>1.784</v>
      </c>
      <c r="D64" s="353">
        <v>2.2930000000000001</v>
      </c>
      <c r="E64" s="331">
        <f t="shared" si="2"/>
        <v>50.900000000000013</v>
      </c>
      <c r="F64" s="343"/>
      <c r="G64" s="342"/>
    </row>
    <row r="65" spans="1:7" ht="20.149999999999999" customHeight="1" x14ac:dyDescent="0.25">
      <c r="A65" s="320" t="s">
        <v>38</v>
      </c>
      <c r="B65" s="15" t="s">
        <v>70</v>
      </c>
      <c r="C65" s="353">
        <v>1.488</v>
      </c>
      <c r="D65" s="353">
        <v>1.218</v>
      </c>
      <c r="E65" s="331">
        <f t="shared" si="2"/>
        <v>-27</v>
      </c>
      <c r="F65" s="343"/>
      <c r="G65" s="342"/>
    </row>
    <row r="66" spans="1:7" ht="20.149999999999999" customHeight="1" x14ac:dyDescent="0.25">
      <c r="A66" s="320" t="s">
        <v>40</v>
      </c>
      <c r="B66" s="15" t="s">
        <v>71</v>
      </c>
      <c r="C66" s="353">
        <v>1.0669999999999999</v>
      </c>
      <c r="D66" s="353">
        <v>0.93</v>
      </c>
      <c r="E66" s="331">
        <f t="shared" si="2"/>
        <v>-13.69999999999999</v>
      </c>
      <c r="F66" s="343"/>
      <c r="G66" s="342"/>
    </row>
    <row r="67" spans="1:7" ht="20.149999999999999" customHeight="1" x14ac:dyDescent="0.25">
      <c r="A67" s="320" t="s">
        <v>42</v>
      </c>
      <c r="B67" s="15" t="s">
        <v>72</v>
      </c>
      <c r="C67" s="353">
        <v>1.748</v>
      </c>
      <c r="D67" s="353">
        <v>1.48</v>
      </c>
      <c r="E67" s="331">
        <f t="shared" si="2"/>
        <v>-26.8</v>
      </c>
      <c r="F67" s="343"/>
      <c r="G67" s="342"/>
    </row>
    <row r="68" spans="1:7" ht="20.149999999999999" customHeight="1" x14ac:dyDescent="0.25">
      <c r="A68" s="320" t="s">
        <v>44</v>
      </c>
      <c r="B68" s="15" t="s">
        <v>73</v>
      </c>
      <c r="C68" s="353">
        <v>1.756</v>
      </c>
      <c r="D68" s="353">
        <v>1.8440000000000001</v>
      </c>
      <c r="E68" s="331">
        <f t="shared" si="2"/>
        <v>8.8000000000000078</v>
      </c>
      <c r="F68" s="343"/>
      <c r="G68" s="342"/>
    </row>
    <row r="69" spans="1:7" ht="20.149999999999999" customHeight="1" x14ac:dyDescent="0.25">
      <c r="A69" s="320" t="s">
        <v>46</v>
      </c>
      <c r="B69" s="15" t="s">
        <v>74</v>
      </c>
      <c r="C69" s="353">
        <v>1.143</v>
      </c>
      <c r="D69" s="353">
        <v>1.1839999999999999</v>
      </c>
      <c r="E69" s="331">
        <f t="shared" si="2"/>
        <v>4.0999999999999925</v>
      </c>
      <c r="F69" s="343"/>
      <c r="G69" s="342"/>
    </row>
    <row r="70" spans="1:7" ht="20.149999999999999" customHeight="1" x14ac:dyDescent="0.25">
      <c r="A70" s="320" t="s">
        <v>48</v>
      </c>
      <c r="B70" s="15" t="s">
        <v>75</v>
      </c>
      <c r="C70" s="353">
        <v>2.42</v>
      </c>
      <c r="D70" s="353">
        <v>2.581</v>
      </c>
      <c r="E70" s="331">
        <f t="shared" si="2"/>
        <v>16.100000000000001</v>
      </c>
      <c r="F70" s="343"/>
      <c r="G70" s="342"/>
    </row>
    <row r="71" spans="1:7" ht="20.149999999999999" customHeight="1" x14ac:dyDescent="0.25">
      <c r="A71" s="320" t="s">
        <v>50</v>
      </c>
      <c r="B71" s="15" t="s">
        <v>76</v>
      </c>
      <c r="C71" s="353">
        <v>1.1339999999999999</v>
      </c>
      <c r="D71" s="353">
        <v>1.125</v>
      </c>
      <c r="E71" s="331">
        <f t="shared" si="2"/>
        <v>-0.8999999999999897</v>
      </c>
      <c r="F71" s="343"/>
      <c r="G71" s="342"/>
    </row>
    <row r="72" spans="1:7" ht="20.149999999999999" customHeight="1" x14ac:dyDescent="0.25">
      <c r="A72" s="320" t="s">
        <v>77</v>
      </c>
      <c r="B72" s="15" t="s">
        <v>78</v>
      </c>
      <c r="C72" s="353">
        <v>0.59399999999999997</v>
      </c>
      <c r="D72" s="353">
        <v>0.80600000000000005</v>
      </c>
      <c r="E72" s="331">
        <f t="shared" si="2"/>
        <v>21.200000000000006</v>
      </c>
      <c r="F72" s="343"/>
      <c r="G72" s="342"/>
    </row>
    <row r="73" spans="1:7" ht="20.149999999999999" customHeight="1" x14ac:dyDescent="0.25">
      <c r="A73" s="320" t="s">
        <v>79</v>
      </c>
      <c r="B73" s="15" t="s">
        <v>80</v>
      </c>
      <c r="C73" s="353">
        <v>1.573</v>
      </c>
      <c r="D73" s="353">
        <v>1.4810000000000001</v>
      </c>
      <c r="E73" s="331">
        <f t="shared" si="2"/>
        <v>-9.1999999999999851</v>
      </c>
      <c r="F73" s="343"/>
      <c r="G73" s="342"/>
    </row>
    <row r="74" spans="1:7" ht="20.149999999999999" customHeight="1" x14ac:dyDescent="0.25">
      <c r="A74" s="320" t="s">
        <v>81</v>
      </c>
      <c r="B74" s="15" t="s">
        <v>82</v>
      </c>
      <c r="C74" s="353">
        <v>1.589</v>
      </c>
      <c r="D74" s="353">
        <v>1.3740000000000001</v>
      </c>
      <c r="E74" s="331">
        <f t="shared" si="2"/>
        <v>-21.499999999999986</v>
      </c>
      <c r="F74" s="343"/>
      <c r="G74" s="342"/>
    </row>
    <row r="75" spans="1:7" ht="20.149999999999999" customHeight="1" x14ac:dyDescent="0.25">
      <c r="A75" s="320" t="s">
        <v>83</v>
      </c>
      <c r="B75" s="15" t="s">
        <v>84</v>
      </c>
      <c r="C75" s="353">
        <v>1.4990000000000001</v>
      </c>
      <c r="D75" s="353">
        <v>1.591</v>
      </c>
      <c r="E75" s="331">
        <f t="shared" si="2"/>
        <v>9.1999999999999851</v>
      </c>
      <c r="F75" s="343"/>
      <c r="G75" s="342"/>
    </row>
    <row r="76" spans="1:7" ht="20.149999999999999" customHeight="1" x14ac:dyDescent="0.25">
      <c r="A76" s="320" t="s">
        <v>85</v>
      </c>
      <c r="B76" s="15" t="s">
        <v>86</v>
      </c>
      <c r="C76" s="353">
        <v>1.5960000000000001</v>
      </c>
      <c r="D76" s="353">
        <v>1.6970000000000001</v>
      </c>
      <c r="E76" s="331">
        <f t="shared" si="2"/>
        <v>10.099999999999998</v>
      </c>
      <c r="F76" s="343"/>
      <c r="G76" s="342"/>
    </row>
    <row r="77" spans="1:7" ht="20.149999999999999" customHeight="1" x14ac:dyDescent="0.25">
      <c r="A77" s="320" t="s">
        <v>87</v>
      </c>
      <c r="B77" s="15" t="s">
        <v>88</v>
      </c>
      <c r="C77" s="353">
        <v>0.92500000000000004</v>
      </c>
      <c r="D77" s="353">
        <v>1.5549999999999999</v>
      </c>
      <c r="E77" s="331">
        <f t="shared" si="2"/>
        <v>62.999999999999986</v>
      </c>
      <c r="F77" s="343"/>
      <c r="G77" s="342"/>
    </row>
    <row r="78" spans="1:7" ht="20.149999999999999" customHeight="1" thickBot="1" x14ac:dyDescent="0.3">
      <c r="A78" s="320" t="s">
        <v>89</v>
      </c>
      <c r="B78" s="15" t="s">
        <v>90</v>
      </c>
      <c r="C78" s="353">
        <v>1.0129999999999999</v>
      </c>
      <c r="D78" s="353">
        <v>0.95399999999999996</v>
      </c>
      <c r="E78" s="331">
        <f t="shared" si="2"/>
        <v>-5.8999999999999941</v>
      </c>
      <c r="F78" s="343"/>
      <c r="G78" s="342"/>
    </row>
    <row r="79" spans="1:7" ht="20.149999999999999" customHeight="1" thickBot="1" x14ac:dyDescent="0.3">
      <c r="A79" s="85"/>
      <c r="B79" s="39" t="s">
        <v>96</v>
      </c>
      <c r="C79" s="197">
        <v>1.6060000000000001</v>
      </c>
      <c r="D79" s="197">
        <v>1.6950000000000001</v>
      </c>
      <c r="E79" s="328">
        <f t="shared" si="2"/>
        <v>8.8999999999999968</v>
      </c>
      <c r="F79" s="343"/>
      <c r="G79" s="342"/>
    </row>
    <row r="80" spans="1:7" ht="20.149999999999999" customHeight="1" x14ac:dyDescent="0.25"/>
    <row r="81" s="114" customFormat="1" ht="20.149999999999999" customHeight="1" x14ac:dyDescent="0.25"/>
    <row r="82" s="114" customFormat="1" ht="20.149999999999999" customHeight="1" x14ac:dyDescent="0.25"/>
    <row r="83" s="114" customFormat="1" ht="20.149999999999999" customHeight="1" x14ac:dyDescent="0.25"/>
    <row r="84" s="114" customFormat="1" ht="20.149999999999999" customHeight="1" x14ac:dyDescent="0.25"/>
    <row r="85" s="114" customFormat="1" ht="20.149999999999999" customHeight="1" x14ac:dyDescent="0.25"/>
    <row r="86" s="114" customFormat="1" ht="20.149999999999999" customHeight="1" x14ac:dyDescent="0.25"/>
    <row r="87" s="114" customFormat="1" ht="20.149999999999999" customHeight="1" x14ac:dyDescent="0.25"/>
    <row r="88" s="114" customFormat="1" ht="20.149999999999999" customHeight="1" x14ac:dyDescent="0.25"/>
    <row r="89" s="114" customFormat="1" ht="20.149999999999999" customHeight="1" x14ac:dyDescent="0.25"/>
    <row r="90" s="114" customFormat="1" ht="20.149999999999999" customHeight="1" x14ac:dyDescent="0.25"/>
    <row r="91" s="114" customFormat="1" ht="20.149999999999999" customHeight="1" x14ac:dyDescent="0.25"/>
    <row r="92" s="114" customFormat="1" ht="20.149999999999999" customHeight="1" x14ac:dyDescent="0.25"/>
    <row r="93" s="114" customFormat="1" ht="20.149999999999999" customHeight="1" x14ac:dyDescent="0.25"/>
    <row r="94" s="114" customFormat="1" ht="20.149999999999999" customHeight="1" x14ac:dyDescent="0.25"/>
    <row r="95" s="114" customFormat="1" ht="20.149999999999999" customHeight="1" x14ac:dyDescent="0.25"/>
    <row r="96" s="114" customFormat="1" ht="20.149999999999999" customHeight="1" x14ac:dyDescent="0.25"/>
    <row r="97" s="114" customFormat="1" ht="20.149999999999999" customHeight="1" x14ac:dyDescent="0.25"/>
    <row r="98" s="114" customFormat="1" ht="20.149999999999999" customHeight="1" x14ac:dyDescent="0.25"/>
    <row r="99" s="114" customFormat="1" ht="20.149999999999999" customHeight="1" x14ac:dyDescent="0.25"/>
    <row r="100" s="114" customFormat="1" ht="20.149999999999999" customHeight="1" x14ac:dyDescent="0.25"/>
    <row r="101" s="114" customFormat="1" ht="20.149999999999999" customHeight="1" x14ac:dyDescent="0.25"/>
    <row r="102" s="114" customFormat="1" ht="20.149999999999999" customHeight="1" x14ac:dyDescent="0.25"/>
    <row r="103" s="114" customFormat="1" ht="20.149999999999999" customHeight="1" x14ac:dyDescent="0.25"/>
    <row r="104" s="114" customFormat="1" ht="20.149999999999999" customHeight="1" x14ac:dyDescent="0.25"/>
    <row r="105" s="114" customFormat="1" ht="20.149999999999999" customHeight="1" x14ac:dyDescent="0.25"/>
    <row r="106" s="114" customFormat="1" ht="20.149999999999999" customHeight="1" x14ac:dyDescent="0.25"/>
    <row r="107" s="114" customFormat="1" ht="20.149999999999999" customHeight="1" x14ac:dyDescent="0.25"/>
    <row r="108" s="114" customFormat="1" ht="20.149999999999999" customHeight="1" x14ac:dyDescent="0.25"/>
  </sheetData>
  <mergeCells count="3">
    <mergeCell ref="C4:E4"/>
    <mergeCell ref="C12:E12"/>
    <mergeCell ref="C44:E44"/>
  </mergeCells>
  <conditionalFormatting sqref="G6:G79">
    <cfRule type="cellIs" dxfId="2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5" fitToHeight="5" orientation="portrait" r:id="rId1"/>
  <headerFooter alignWithMargins="0"/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69D9-8A53-4E1F-A478-B7DF8EC9A3CF}">
  <dimension ref="A1:G217"/>
  <sheetViews>
    <sheetView view="pageBreakPreview" zoomScale="80" zoomScaleNormal="85" zoomScaleSheetLayoutView="80" workbookViewId="0">
      <selection activeCell="B2" sqref="B2"/>
    </sheetView>
  </sheetViews>
  <sheetFormatPr defaultColWidth="9.1796875" defaultRowHeight="12.5" x14ac:dyDescent="0.25"/>
  <cols>
    <col min="1" max="1" width="4.1796875" style="114" customWidth="1"/>
    <col min="2" max="2" width="36" style="114" customWidth="1"/>
    <col min="3" max="3" width="17.453125" style="114" customWidth="1"/>
    <col min="4" max="4" width="17.26953125" style="114" customWidth="1"/>
    <col min="5" max="5" width="17" style="114" customWidth="1"/>
    <col min="6" max="9" width="9.1796875" style="114"/>
    <col min="10" max="10" width="37.1796875" style="114" bestFit="1" customWidth="1"/>
    <col min="11" max="16384" width="9.1796875" style="114"/>
  </cols>
  <sheetData>
    <row r="1" spans="1:7" ht="20.149999999999999" customHeight="1" x14ac:dyDescent="0.25">
      <c r="A1" s="504" t="s">
        <v>251</v>
      </c>
      <c r="B1" s="504"/>
      <c r="C1" s="504"/>
      <c r="D1" s="504"/>
      <c r="E1" s="504"/>
    </row>
    <row r="2" spans="1:7" ht="20.149999999999999" customHeight="1" x14ac:dyDescent="0.25">
      <c r="A2" s="324"/>
      <c r="B2" s="324"/>
      <c r="C2" s="324"/>
      <c r="D2" s="324"/>
      <c r="E2" s="324"/>
    </row>
    <row r="3" spans="1:7" ht="20.149999999999999" customHeight="1" thickBot="1" x14ac:dyDescent="0.3">
      <c r="A3" s="222"/>
      <c r="B3" s="222"/>
      <c r="C3" s="222"/>
      <c r="D3" s="222"/>
      <c r="E3" s="222"/>
    </row>
    <row r="4" spans="1:7" ht="20.149999999999999" customHeight="1" thickBot="1" x14ac:dyDescent="0.3">
      <c r="A4" s="223" t="s">
        <v>136</v>
      </c>
      <c r="B4" s="245" t="s">
        <v>137</v>
      </c>
      <c r="C4" s="518" t="s">
        <v>251</v>
      </c>
      <c r="D4" s="519"/>
      <c r="E4" s="520"/>
    </row>
    <row r="5" spans="1:7" ht="20.149999999999999" customHeight="1" thickBot="1" x14ac:dyDescent="0.3">
      <c r="A5" s="227"/>
      <c r="B5" s="346"/>
      <c r="C5" s="34">
        <v>2019</v>
      </c>
      <c r="D5" s="34">
        <v>2020</v>
      </c>
      <c r="E5" s="14" t="s">
        <v>228</v>
      </c>
    </row>
    <row r="6" spans="1:7" ht="20.149999999999999" customHeight="1" x14ac:dyDescent="0.25">
      <c r="A6" s="229" t="s">
        <v>1</v>
      </c>
      <c r="B6" s="355" t="s">
        <v>139</v>
      </c>
      <c r="C6" s="351">
        <f>+C40</f>
        <v>0.22500000000000001</v>
      </c>
      <c r="D6" s="351">
        <f>+D40</f>
        <v>0.17199999999999999</v>
      </c>
      <c r="E6" s="331">
        <f>+(D6-C6)*100</f>
        <v>-5.3000000000000016</v>
      </c>
      <c r="F6" s="343"/>
      <c r="G6" s="20"/>
    </row>
    <row r="7" spans="1:7" ht="20.149999999999999" customHeight="1" thickBot="1" x14ac:dyDescent="0.3">
      <c r="A7" s="232" t="s">
        <v>2</v>
      </c>
      <c r="B7" s="354" t="s">
        <v>140</v>
      </c>
      <c r="C7" s="344">
        <f>+C79</f>
        <v>0.16300000000000001</v>
      </c>
      <c r="D7" s="344">
        <f>+D79</f>
        <v>0.114</v>
      </c>
      <c r="E7" s="331">
        <f>+(D7-C7)*100</f>
        <v>-4.9000000000000004</v>
      </c>
      <c r="F7" s="343"/>
      <c r="G7" s="20"/>
    </row>
    <row r="8" spans="1:7" ht="20.149999999999999" customHeight="1" thickBot="1" x14ac:dyDescent="0.3">
      <c r="A8" s="100"/>
      <c r="B8" s="352" t="s">
        <v>96</v>
      </c>
      <c r="C8" s="197">
        <v>0.186</v>
      </c>
      <c r="D8" s="197">
        <v>0.14000000000000001</v>
      </c>
      <c r="E8" s="328">
        <f>+(D8-C8)*100</f>
        <v>-4.5999999999999988</v>
      </c>
      <c r="F8" s="343"/>
      <c r="G8" s="40"/>
    </row>
    <row r="9" spans="1:7" ht="20.149999999999999" customHeight="1" x14ac:dyDescent="0.25">
      <c r="A9" s="243"/>
      <c r="B9" s="221"/>
      <c r="G9" s="20"/>
    </row>
    <row r="10" spans="1:7" ht="20.149999999999999" customHeight="1" x14ac:dyDescent="0.25">
      <c r="A10" s="504" t="s">
        <v>252</v>
      </c>
      <c r="B10" s="504"/>
      <c r="C10" s="504"/>
      <c r="D10" s="504"/>
      <c r="E10" s="504"/>
      <c r="G10" s="20"/>
    </row>
    <row r="11" spans="1:7" ht="20.149999999999999" customHeight="1" thickBot="1" x14ac:dyDescent="0.3">
      <c r="A11" s="222"/>
      <c r="B11" s="222"/>
      <c r="C11" s="222"/>
      <c r="D11" s="222"/>
      <c r="E11" s="222"/>
      <c r="G11" s="20"/>
    </row>
    <row r="12" spans="1:7" ht="20.149999999999999" customHeight="1" thickBot="1" x14ac:dyDescent="0.3">
      <c r="A12" s="223" t="s">
        <v>136</v>
      </c>
      <c r="B12" s="245" t="s">
        <v>141</v>
      </c>
      <c r="C12" s="518" t="s">
        <v>251</v>
      </c>
      <c r="D12" s="519"/>
      <c r="E12" s="520"/>
      <c r="G12" s="20"/>
    </row>
    <row r="13" spans="1:7" ht="20.149999999999999" customHeight="1" thickBot="1" x14ac:dyDescent="0.3">
      <c r="A13" s="227"/>
      <c r="B13" s="346"/>
      <c r="C13" s="34">
        <f>+C5</f>
        <v>2019</v>
      </c>
      <c r="D13" s="34">
        <f>+D5</f>
        <v>2020</v>
      </c>
      <c r="E13" s="14" t="s">
        <v>228</v>
      </c>
      <c r="G13" s="20"/>
    </row>
    <row r="14" spans="1:7" ht="20.149999999999999" customHeight="1" x14ac:dyDescent="0.25">
      <c r="A14" s="319" t="s">
        <v>1</v>
      </c>
      <c r="B14" s="35" t="s">
        <v>3</v>
      </c>
      <c r="C14" s="368">
        <v>-0.124</v>
      </c>
      <c r="D14" s="360">
        <v>-0.128</v>
      </c>
      <c r="E14" s="331">
        <f>+(D14-C14)*100</f>
        <v>-0.40000000000000036</v>
      </c>
      <c r="F14" s="343"/>
      <c r="G14" s="20"/>
    </row>
    <row r="15" spans="1:7" ht="20.149999999999999" customHeight="1" x14ac:dyDescent="0.25">
      <c r="A15" s="320" t="s">
        <v>2</v>
      </c>
      <c r="B15" s="35" t="s">
        <v>4</v>
      </c>
      <c r="C15" s="368">
        <v>0.16300000000000001</v>
      </c>
      <c r="D15" s="360">
        <v>0.16</v>
      </c>
      <c r="E15" s="331">
        <f>+(D15-C15)*100</f>
        <v>-0.30000000000000027</v>
      </c>
      <c r="F15" s="343"/>
      <c r="G15" s="20"/>
    </row>
    <row r="16" spans="1:7" ht="20.149999999999999" customHeight="1" x14ac:dyDescent="0.25">
      <c r="A16" s="320" t="s">
        <v>5</v>
      </c>
      <c r="B16" s="35" t="s">
        <v>6</v>
      </c>
      <c r="C16" s="368">
        <v>0.48899999999999999</v>
      </c>
      <c r="D16" s="360">
        <v>0.29099999999999998</v>
      </c>
      <c r="E16" s="331">
        <f>+(D16-C16)*100</f>
        <v>-19.8</v>
      </c>
      <c r="F16" s="343"/>
      <c r="G16" s="20"/>
    </row>
    <row r="17" spans="1:7" ht="20.149999999999999" customHeight="1" x14ac:dyDescent="0.25">
      <c r="A17" s="320" t="s">
        <v>7</v>
      </c>
      <c r="B17" s="35" t="s">
        <v>8</v>
      </c>
      <c r="C17" s="368">
        <v>-5.6000000000000001E-2</v>
      </c>
      <c r="D17" s="360">
        <v>-0.126</v>
      </c>
      <c r="E17" s="331">
        <f>+(D17-C17)*100</f>
        <v>-7.0000000000000009</v>
      </c>
      <c r="F17" s="343"/>
      <c r="G17" s="20"/>
    </row>
    <row r="18" spans="1:7" ht="20.149999999999999" customHeight="1" x14ac:dyDescent="0.25">
      <c r="A18" s="320" t="s">
        <v>9</v>
      </c>
      <c r="B18" s="35" t="s">
        <v>10</v>
      </c>
      <c r="C18" s="368" t="s">
        <v>99</v>
      </c>
      <c r="D18" s="360">
        <v>2E-3</v>
      </c>
      <c r="E18" s="331" t="s">
        <v>99</v>
      </c>
      <c r="F18" s="343"/>
      <c r="G18" s="20"/>
    </row>
    <row r="19" spans="1:7" ht="20.149999999999999" customHeight="1" x14ac:dyDescent="0.25">
      <c r="A19" s="320" t="s">
        <v>11</v>
      </c>
      <c r="B19" s="35" t="s">
        <v>12</v>
      </c>
      <c r="C19" s="368">
        <v>6.2E-2</v>
      </c>
      <c r="D19" s="360">
        <v>7.2999999999999995E-2</v>
      </c>
      <c r="E19" s="331">
        <f t="shared" ref="E19:E29" si="0">+(D19-C19)*100</f>
        <v>1.0999999999999996</v>
      </c>
      <c r="F19" s="343"/>
      <c r="G19" s="20"/>
    </row>
    <row r="20" spans="1:7" ht="20.149999999999999" customHeight="1" x14ac:dyDescent="0.25">
      <c r="A20" s="320" t="s">
        <v>13</v>
      </c>
      <c r="B20" s="35" t="s">
        <v>14</v>
      </c>
      <c r="C20" s="368">
        <v>0.157</v>
      </c>
      <c r="D20" s="360">
        <v>5.8000000000000003E-2</v>
      </c>
      <c r="E20" s="331">
        <f t="shared" si="0"/>
        <v>-9.9</v>
      </c>
      <c r="F20" s="343"/>
      <c r="G20" s="20"/>
    </row>
    <row r="21" spans="1:7" ht="20.149999999999999" customHeight="1" x14ac:dyDescent="0.25">
      <c r="A21" s="320" t="s">
        <v>15</v>
      </c>
      <c r="B21" s="35" t="s">
        <v>16</v>
      </c>
      <c r="C21" s="368">
        <v>0.153</v>
      </c>
      <c r="D21" s="360">
        <v>4.1000000000000002E-2</v>
      </c>
      <c r="E21" s="331">
        <f t="shared" si="0"/>
        <v>-11.2</v>
      </c>
      <c r="F21" s="343"/>
      <c r="G21" s="20"/>
    </row>
    <row r="22" spans="1:7" ht="20.149999999999999" customHeight="1" x14ac:dyDescent="0.25">
      <c r="A22" s="320" t="s">
        <v>17</v>
      </c>
      <c r="B22" s="35" t="s">
        <v>18</v>
      </c>
      <c r="C22" s="368">
        <v>2.7E-2</v>
      </c>
      <c r="D22" s="360">
        <v>8.9999999999999993E-3</v>
      </c>
      <c r="E22" s="331">
        <f t="shared" si="0"/>
        <v>-1.8000000000000003</v>
      </c>
      <c r="F22" s="343"/>
      <c r="G22" s="20"/>
    </row>
    <row r="23" spans="1:7" ht="20" customHeight="1" x14ac:dyDescent="0.25">
      <c r="A23" s="320" t="s">
        <v>19</v>
      </c>
      <c r="B23" s="35" t="s">
        <v>20</v>
      </c>
      <c r="C23" s="368">
        <v>0.113</v>
      </c>
      <c r="D23" s="360">
        <v>9.9000000000000005E-2</v>
      </c>
      <c r="E23" s="331">
        <f t="shared" si="0"/>
        <v>-1.4</v>
      </c>
      <c r="F23" s="343"/>
      <c r="G23" s="20"/>
    </row>
    <row r="24" spans="1:7" ht="20" customHeight="1" x14ac:dyDescent="0.25">
      <c r="A24" s="320" t="s">
        <v>21</v>
      </c>
      <c r="B24" s="35" t="s">
        <v>134</v>
      </c>
      <c r="C24" s="368">
        <v>-7.0000000000000001E-3</v>
      </c>
      <c r="D24" s="360">
        <v>-3.3000000000000002E-2</v>
      </c>
      <c r="E24" s="331">
        <f t="shared" si="0"/>
        <v>-2.6</v>
      </c>
      <c r="F24" s="343"/>
      <c r="G24" s="20"/>
    </row>
    <row r="25" spans="1:7" ht="20.149999999999999" customHeight="1" x14ac:dyDescent="0.25">
      <c r="A25" s="320" t="s">
        <v>22</v>
      </c>
      <c r="B25" s="35" t="s">
        <v>23</v>
      </c>
      <c r="C25" s="368">
        <v>0.20899999999999999</v>
      </c>
      <c r="D25" s="360">
        <v>0.114</v>
      </c>
      <c r="E25" s="331">
        <f t="shared" si="0"/>
        <v>-9.4999999999999982</v>
      </c>
      <c r="F25" s="343"/>
      <c r="G25" s="20"/>
    </row>
    <row r="26" spans="1:7" ht="20.149999999999999" customHeight="1" x14ac:dyDescent="0.25">
      <c r="A26" s="320" t="s">
        <v>24</v>
      </c>
      <c r="B26" s="35" t="s">
        <v>25</v>
      </c>
      <c r="C26" s="368">
        <v>0.17499999999999999</v>
      </c>
      <c r="D26" s="360">
        <v>0.13700000000000001</v>
      </c>
      <c r="E26" s="331">
        <f t="shared" si="0"/>
        <v>-3.799999999999998</v>
      </c>
      <c r="F26" s="343"/>
      <c r="G26" s="20"/>
    </row>
    <row r="27" spans="1:7" ht="20.149999999999999" customHeight="1" x14ac:dyDescent="0.25">
      <c r="A27" s="320" t="s">
        <v>26</v>
      </c>
      <c r="B27" s="35" t="s">
        <v>27</v>
      </c>
      <c r="C27" s="368">
        <v>2.1999999999999999E-2</v>
      </c>
      <c r="D27" s="360">
        <v>-0.14399999999999999</v>
      </c>
      <c r="E27" s="331">
        <f t="shared" si="0"/>
        <v>-16.599999999999998</v>
      </c>
      <c r="F27" s="343"/>
      <c r="G27" s="20"/>
    </row>
    <row r="28" spans="1:7" ht="20.149999999999999" customHeight="1" x14ac:dyDescent="0.25">
      <c r="A28" s="320" t="s">
        <v>28</v>
      </c>
      <c r="B28" s="35" t="s">
        <v>29</v>
      </c>
      <c r="C28" s="368">
        <v>0.14899999999999999</v>
      </c>
      <c r="D28" s="360">
        <v>0.17899999999999999</v>
      </c>
      <c r="E28" s="331">
        <f t="shared" si="0"/>
        <v>3</v>
      </c>
      <c r="F28" s="343"/>
      <c r="G28" s="20"/>
    </row>
    <row r="29" spans="1:7" ht="20.149999999999999" customHeight="1" x14ac:dyDescent="0.25">
      <c r="A29" s="320" t="s">
        <v>30</v>
      </c>
      <c r="B29" s="35" t="s">
        <v>31</v>
      </c>
      <c r="C29" s="368">
        <v>0.113</v>
      </c>
      <c r="D29" s="360">
        <v>0.1</v>
      </c>
      <c r="E29" s="331">
        <f t="shared" si="0"/>
        <v>-1.2999999999999998</v>
      </c>
      <c r="F29" s="343"/>
      <c r="G29" s="20"/>
    </row>
    <row r="30" spans="1:7" ht="20.149999999999999" customHeight="1" x14ac:dyDescent="0.25">
      <c r="A30" s="320" t="s">
        <v>32</v>
      </c>
      <c r="B30" s="35" t="s">
        <v>33</v>
      </c>
      <c r="C30" s="368" t="s">
        <v>99</v>
      </c>
      <c r="D30" s="360">
        <v>-0.10199999999999999</v>
      </c>
      <c r="E30" s="331" t="s">
        <v>99</v>
      </c>
      <c r="F30" s="343"/>
      <c r="G30" s="20"/>
    </row>
    <row r="31" spans="1:7" ht="20.149999999999999" customHeight="1" x14ac:dyDescent="0.25">
      <c r="A31" s="320" t="s">
        <v>34</v>
      </c>
      <c r="B31" s="35" t="s">
        <v>35</v>
      </c>
      <c r="C31" s="368">
        <v>0.29499999999999998</v>
      </c>
      <c r="D31" s="360">
        <v>0.27100000000000002</v>
      </c>
      <c r="E31" s="331">
        <f t="shared" ref="E31:E40" si="1">+(D31-C31)*100</f>
        <v>-2.3999999999999968</v>
      </c>
      <c r="F31" s="343"/>
      <c r="G31" s="20"/>
    </row>
    <row r="32" spans="1:7" ht="20.149999999999999" customHeight="1" x14ac:dyDescent="0.25">
      <c r="A32" s="320" t="s">
        <v>36</v>
      </c>
      <c r="B32" s="35" t="s">
        <v>37</v>
      </c>
      <c r="C32" s="368">
        <v>5.2999999999999999E-2</v>
      </c>
      <c r="D32" s="360">
        <v>0.11700000000000001</v>
      </c>
      <c r="E32" s="331">
        <f t="shared" si="1"/>
        <v>6.4</v>
      </c>
      <c r="F32" s="343"/>
      <c r="G32" s="20"/>
    </row>
    <row r="33" spans="1:7" ht="20.149999999999999" customHeight="1" x14ac:dyDescent="0.25">
      <c r="A33" s="320" t="s">
        <v>38</v>
      </c>
      <c r="B33" s="35" t="s">
        <v>39</v>
      </c>
      <c r="C33" s="368">
        <v>2E-3</v>
      </c>
      <c r="D33" s="360">
        <v>5.0999999999999997E-2</v>
      </c>
      <c r="E33" s="331">
        <f t="shared" si="1"/>
        <v>4.8999999999999995</v>
      </c>
      <c r="F33" s="343"/>
      <c r="G33" s="20"/>
    </row>
    <row r="34" spans="1:7" ht="20.149999999999999" customHeight="1" x14ac:dyDescent="0.25">
      <c r="A34" s="320" t="s">
        <v>40</v>
      </c>
      <c r="B34" s="35" t="s">
        <v>41</v>
      </c>
      <c r="C34" s="368">
        <v>0.56599999999999995</v>
      </c>
      <c r="D34" s="360">
        <v>0.42</v>
      </c>
      <c r="E34" s="331">
        <f t="shared" si="1"/>
        <v>-14.599999999999996</v>
      </c>
      <c r="F34" s="343"/>
      <c r="G34" s="20"/>
    </row>
    <row r="35" spans="1:7" ht="20.149999999999999" customHeight="1" x14ac:dyDescent="0.25">
      <c r="A35" s="320" t="s">
        <v>42</v>
      </c>
      <c r="B35" s="35" t="s">
        <v>43</v>
      </c>
      <c r="C35" s="368">
        <v>-4.9000000000000002E-2</v>
      </c>
      <c r="D35" s="360">
        <v>-7.0000000000000007E-2</v>
      </c>
      <c r="E35" s="331">
        <f t="shared" si="1"/>
        <v>-2.1000000000000005</v>
      </c>
      <c r="F35" s="343"/>
      <c r="G35" s="20"/>
    </row>
    <row r="36" spans="1:7" ht="20.149999999999999" customHeight="1" x14ac:dyDescent="0.25">
      <c r="A36" s="320" t="s">
        <v>44</v>
      </c>
      <c r="B36" s="35" t="s">
        <v>45</v>
      </c>
      <c r="C36" s="368">
        <v>0.114</v>
      </c>
      <c r="D36" s="360">
        <v>4.9000000000000002E-2</v>
      </c>
      <c r="E36" s="331">
        <f t="shared" si="1"/>
        <v>-6.5</v>
      </c>
      <c r="F36" s="343"/>
      <c r="G36" s="20"/>
    </row>
    <row r="37" spans="1:7" ht="20.149999999999999" customHeight="1" x14ac:dyDescent="0.25">
      <c r="A37" s="320" t="s">
        <v>46</v>
      </c>
      <c r="B37" s="35" t="s">
        <v>47</v>
      </c>
      <c r="C37" s="368">
        <v>4.2999999999999997E-2</v>
      </c>
      <c r="D37" s="360">
        <v>3.3000000000000002E-2</v>
      </c>
      <c r="E37" s="331">
        <f t="shared" si="1"/>
        <v>-0.99999999999999956</v>
      </c>
      <c r="F37" s="343"/>
      <c r="G37" s="20"/>
    </row>
    <row r="38" spans="1:7" ht="20.149999999999999" customHeight="1" x14ac:dyDescent="0.25">
      <c r="A38" s="320" t="s">
        <v>48</v>
      </c>
      <c r="B38" s="35" t="s">
        <v>49</v>
      </c>
      <c r="C38" s="368">
        <v>0.87</v>
      </c>
      <c r="D38" s="360">
        <v>-2.9510000000000001</v>
      </c>
      <c r="E38" s="331">
        <f t="shared" si="1"/>
        <v>-382.1</v>
      </c>
      <c r="F38" s="343"/>
      <c r="G38" s="20"/>
    </row>
    <row r="39" spans="1:7" ht="20.149999999999999" customHeight="1" thickBot="1" x14ac:dyDescent="0.3">
      <c r="A39" s="320" t="s">
        <v>50</v>
      </c>
      <c r="B39" s="35" t="s">
        <v>51</v>
      </c>
      <c r="C39" s="368">
        <v>8.5000000000000006E-2</v>
      </c>
      <c r="D39" s="360">
        <v>0.08</v>
      </c>
      <c r="E39" s="331">
        <f t="shared" si="1"/>
        <v>-0.50000000000000044</v>
      </c>
      <c r="F39" s="343"/>
      <c r="G39" s="20"/>
    </row>
    <row r="40" spans="1:7" ht="20.149999999999999" customHeight="1" thickBot="1" x14ac:dyDescent="0.3">
      <c r="A40" s="125"/>
      <c r="B40" s="126" t="s">
        <v>96</v>
      </c>
      <c r="C40" s="235">
        <v>0.22500000000000001</v>
      </c>
      <c r="D40" s="235">
        <v>0.17199999999999999</v>
      </c>
      <c r="E40" s="328">
        <f t="shared" si="1"/>
        <v>-5.3000000000000016</v>
      </c>
      <c r="F40" s="343"/>
      <c r="G40" s="20"/>
    </row>
    <row r="41" spans="1:7" ht="20.149999999999999" customHeight="1" x14ac:dyDescent="0.25">
      <c r="G41" s="20"/>
    </row>
    <row r="42" spans="1:7" ht="20.149999999999999" customHeight="1" x14ac:dyDescent="0.25">
      <c r="A42" s="504" t="s">
        <v>253</v>
      </c>
      <c r="B42" s="504"/>
      <c r="C42" s="504"/>
      <c r="D42" s="504"/>
      <c r="E42" s="504"/>
      <c r="G42" s="20"/>
    </row>
    <row r="43" spans="1:7" ht="20.149999999999999" customHeight="1" thickBot="1" x14ac:dyDescent="0.3">
      <c r="A43" s="222"/>
      <c r="B43" s="222"/>
      <c r="C43" s="222"/>
      <c r="D43" s="222"/>
      <c r="E43" s="222"/>
      <c r="G43" s="20"/>
    </row>
    <row r="44" spans="1:7" ht="20.149999999999999" customHeight="1" thickBot="1" x14ac:dyDescent="0.3">
      <c r="A44" s="223" t="s">
        <v>136</v>
      </c>
      <c r="B44" s="245" t="s">
        <v>141</v>
      </c>
      <c r="C44" s="518" t="s">
        <v>251</v>
      </c>
      <c r="D44" s="519"/>
      <c r="E44" s="520"/>
      <c r="G44" s="20"/>
    </row>
    <row r="45" spans="1:7" ht="20.149999999999999" customHeight="1" thickBot="1" x14ac:dyDescent="0.3">
      <c r="A45" s="227"/>
      <c r="B45" s="346"/>
      <c r="C45" s="34">
        <f>+C5</f>
        <v>2019</v>
      </c>
      <c r="D45" s="34">
        <f>+D5</f>
        <v>2020</v>
      </c>
      <c r="E45" s="14" t="s">
        <v>228</v>
      </c>
      <c r="G45" s="20"/>
    </row>
    <row r="46" spans="1:7" ht="20.149999999999999" customHeight="1" x14ac:dyDescent="0.25">
      <c r="A46" s="319" t="s">
        <v>1</v>
      </c>
      <c r="B46" s="15" t="s">
        <v>52</v>
      </c>
      <c r="C46" s="368">
        <v>0.13500000000000001</v>
      </c>
      <c r="D46" s="368">
        <v>0.13200000000000001</v>
      </c>
      <c r="E46" s="331">
        <f t="shared" ref="E46:E62" si="2">+(D46-C46)*100</f>
        <v>-0.30000000000000027</v>
      </c>
      <c r="F46" s="343"/>
      <c r="G46" s="20"/>
    </row>
    <row r="47" spans="1:7" ht="20.149999999999999" customHeight="1" x14ac:dyDescent="0.25">
      <c r="A47" s="320" t="s">
        <v>2</v>
      </c>
      <c r="B47" s="15" t="s">
        <v>135</v>
      </c>
      <c r="C47" s="368">
        <v>0.189</v>
      </c>
      <c r="D47" s="368">
        <v>0.17599999999999999</v>
      </c>
      <c r="E47" s="331">
        <f t="shared" si="2"/>
        <v>-1.3000000000000012</v>
      </c>
      <c r="F47" s="343"/>
      <c r="G47" s="20"/>
    </row>
    <row r="48" spans="1:7" ht="20.149999999999999" customHeight="1" x14ac:dyDescent="0.25">
      <c r="A48" s="320" t="s">
        <v>5</v>
      </c>
      <c r="B48" s="15" t="s">
        <v>53</v>
      </c>
      <c r="C48" s="368">
        <v>0.156</v>
      </c>
      <c r="D48" s="368">
        <v>0.1</v>
      </c>
      <c r="E48" s="331">
        <f t="shared" si="2"/>
        <v>-5.6</v>
      </c>
      <c r="F48" s="343"/>
      <c r="G48" s="20"/>
    </row>
    <row r="49" spans="1:7" ht="20.149999999999999" customHeight="1" x14ac:dyDescent="0.25">
      <c r="A49" s="320" t="s">
        <v>7</v>
      </c>
      <c r="B49" s="15" t="s">
        <v>54</v>
      </c>
      <c r="C49" s="368">
        <v>0.187</v>
      </c>
      <c r="D49" s="368">
        <v>0.17399999999999999</v>
      </c>
      <c r="E49" s="331">
        <f t="shared" si="2"/>
        <v>-1.3000000000000012</v>
      </c>
      <c r="F49" s="343"/>
      <c r="G49" s="20"/>
    </row>
    <row r="50" spans="1:7" ht="20.149999999999999" customHeight="1" x14ac:dyDescent="0.25">
      <c r="A50" s="320" t="s">
        <v>9</v>
      </c>
      <c r="B50" s="15" t="s">
        <v>55</v>
      </c>
      <c r="C50" s="368">
        <v>0.155</v>
      </c>
      <c r="D50" s="368">
        <v>0.17899999999999999</v>
      </c>
      <c r="E50" s="331">
        <f t="shared" si="2"/>
        <v>2.3999999999999995</v>
      </c>
      <c r="F50" s="343"/>
      <c r="G50" s="20"/>
    </row>
    <row r="51" spans="1:7" ht="20.149999999999999" customHeight="1" x14ac:dyDescent="0.25">
      <c r="A51" s="320" t="s">
        <v>11</v>
      </c>
      <c r="B51" s="15" t="s">
        <v>56</v>
      </c>
      <c r="C51" s="368">
        <v>-4.7E-2</v>
      </c>
      <c r="D51" s="368">
        <v>-0.01</v>
      </c>
      <c r="E51" s="331">
        <f t="shared" si="2"/>
        <v>3.6999999999999997</v>
      </c>
      <c r="F51" s="343"/>
      <c r="G51" s="20"/>
    </row>
    <row r="52" spans="1:7" ht="20.149999999999999" customHeight="1" x14ac:dyDescent="0.25">
      <c r="A52" s="320" t="s">
        <v>13</v>
      </c>
      <c r="B52" s="15" t="s">
        <v>57</v>
      </c>
      <c r="C52" s="368">
        <v>0.09</v>
      </c>
      <c r="D52" s="368">
        <v>7.8E-2</v>
      </c>
      <c r="E52" s="331">
        <f t="shared" si="2"/>
        <v>-1.1999999999999997</v>
      </c>
      <c r="F52" s="343"/>
      <c r="G52" s="20"/>
    </row>
    <row r="53" spans="1:7" ht="20.149999999999999" customHeight="1" x14ac:dyDescent="0.25">
      <c r="A53" s="320" t="s">
        <v>15</v>
      </c>
      <c r="B53" s="15" t="s">
        <v>58</v>
      </c>
      <c r="C53" s="368">
        <v>-0.41699999999999998</v>
      </c>
      <c r="D53" s="368">
        <v>-0.45400000000000001</v>
      </c>
      <c r="E53" s="331">
        <f t="shared" si="2"/>
        <v>-3.7000000000000033</v>
      </c>
      <c r="F53" s="343"/>
      <c r="G53" s="20"/>
    </row>
    <row r="54" spans="1:7" ht="20.149999999999999" customHeight="1" x14ac:dyDescent="0.25">
      <c r="A54" s="320" t="s">
        <v>17</v>
      </c>
      <c r="B54" s="15" t="s">
        <v>59</v>
      </c>
      <c r="C54" s="368">
        <v>0.124</v>
      </c>
      <c r="D54" s="368">
        <v>0.115</v>
      </c>
      <c r="E54" s="331">
        <f t="shared" si="2"/>
        <v>-0.89999999999999947</v>
      </c>
      <c r="F54" s="343"/>
      <c r="G54" s="20"/>
    </row>
    <row r="55" spans="1:7" ht="20.149999999999999" customHeight="1" x14ac:dyDescent="0.25">
      <c r="A55" s="320" t="s">
        <v>19</v>
      </c>
      <c r="B55" s="15" t="s">
        <v>60</v>
      </c>
      <c r="C55" s="368">
        <v>0.14199999999999999</v>
      </c>
      <c r="D55" s="368">
        <v>8.3000000000000004E-2</v>
      </c>
      <c r="E55" s="331">
        <f t="shared" si="2"/>
        <v>-5.8999999999999986</v>
      </c>
      <c r="F55" s="343"/>
      <c r="G55" s="20"/>
    </row>
    <row r="56" spans="1:7" ht="20.149999999999999" customHeight="1" x14ac:dyDescent="0.25">
      <c r="A56" s="320" t="s">
        <v>21</v>
      </c>
      <c r="B56" s="15" t="s">
        <v>61</v>
      </c>
      <c r="C56" s="368">
        <v>5.7000000000000002E-2</v>
      </c>
      <c r="D56" s="368">
        <v>1.2E-2</v>
      </c>
      <c r="E56" s="331">
        <f t="shared" si="2"/>
        <v>-4.5</v>
      </c>
      <c r="F56" s="343"/>
      <c r="G56" s="20"/>
    </row>
    <row r="57" spans="1:7" ht="20.149999999999999" customHeight="1" x14ac:dyDescent="0.25">
      <c r="A57" s="320" t="s">
        <v>22</v>
      </c>
      <c r="B57" s="15" t="s">
        <v>62</v>
      </c>
      <c r="C57" s="368">
        <v>0.17100000000000001</v>
      </c>
      <c r="D57" s="368">
        <v>0.224</v>
      </c>
      <c r="E57" s="331">
        <f t="shared" si="2"/>
        <v>5.2999999999999989</v>
      </c>
      <c r="F57" s="343"/>
      <c r="G57" s="20"/>
    </row>
    <row r="58" spans="1:7" ht="20.149999999999999" customHeight="1" x14ac:dyDescent="0.25">
      <c r="A58" s="320" t="s">
        <v>24</v>
      </c>
      <c r="B58" s="15" t="s">
        <v>63</v>
      </c>
      <c r="C58" s="368">
        <v>8.2000000000000003E-2</v>
      </c>
      <c r="D58" s="368">
        <v>7.0999999999999994E-2</v>
      </c>
      <c r="E58" s="331">
        <f t="shared" si="2"/>
        <v>-1.100000000000001</v>
      </c>
      <c r="F58" s="343"/>
      <c r="G58" s="20"/>
    </row>
    <row r="59" spans="1:7" ht="20.149999999999999" customHeight="1" x14ac:dyDescent="0.25">
      <c r="A59" s="320" t="s">
        <v>26</v>
      </c>
      <c r="B59" s="15" t="s">
        <v>64</v>
      </c>
      <c r="C59" s="368">
        <v>0.191</v>
      </c>
      <c r="D59" s="368">
        <v>0.13200000000000001</v>
      </c>
      <c r="E59" s="331">
        <f t="shared" si="2"/>
        <v>-5.8999999999999995</v>
      </c>
      <c r="F59" s="343"/>
      <c r="G59" s="20"/>
    </row>
    <row r="60" spans="1:7" ht="20.149999999999999" customHeight="1" x14ac:dyDescent="0.25">
      <c r="A60" s="320" t="s">
        <v>28</v>
      </c>
      <c r="B60" s="15" t="s">
        <v>65</v>
      </c>
      <c r="C60" s="368">
        <v>2.8000000000000001E-2</v>
      </c>
      <c r="D60" s="368">
        <v>0.05</v>
      </c>
      <c r="E60" s="331">
        <f t="shared" si="2"/>
        <v>2.2000000000000002</v>
      </c>
      <c r="F60" s="343"/>
      <c r="G60" s="20"/>
    </row>
    <row r="61" spans="1:7" ht="20.149999999999999" customHeight="1" x14ac:dyDescent="0.25">
      <c r="A61" s="320" t="s">
        <v>30</v>
      </c>
      <c r="B61" s="15" t="s">
        <v>66</v>
      </c>
      <c r="C61" s="368">
        <v>6.8000000000000005E-2</v>
      </c>
      <c r="D61" s="368">
        <v>3.7999999999999999E-2</v>
      </c>
      <c r="E61" s="331">
        <f t="shared" si="2"/>
        <v>-3.0000000000000004</v>
      </c>
      <c r="F61" s="343"/>
      <c r="G61" s="20"/>
    </row>
    <row r="62" spans="1:7" ht="20.149999999999999" customHeight="1" x14ac:dyDescent="0.25">
      <c r="A62" s="320" t="s">
        <v>32</v>
      </c>
      <c r="B62" s="15" t="s">
        <v>67</v>
      </c>
      <c r="C62" s="368">
        <v>-0.39400000000000002</v>
      </c>
      <c r="D62" s="368">
        <v>-0.34100000000000003</v>
      </c>
      <c r="E62" s="331">
        <f t="shared" si="2"/>
        <v>5.2999999999999989</v>
      </c>
      <c r="F62" s="343"/>
      <c r="G62" s="20"/>
    </row>
    <row r="63" spans="1:7" ht="20.149999999999999" customHeight="1" x14ac:dyDescent="0.25">
      <c r="A63" s="320" t="s">
        <v>34</v>
      </c>
      <c r="B63" s="15" t="s">
        <v>68</v>
      </c>
      <c r="C63" s="368">
        <v>7.0000000000000001E-3</v>
      </c>
      <c r="D63" s="368">
        <v>3.5000000000000003E-2</v>
      </c>
      <c r="E63" s="331" t="s">
        <v>99</v>
      </c>
      <c r="F63" s="343"/>
      <c r="G63" s="20"/>
    </row>
    <row r="64" spans="1:7" ht="20.149999999999999" customHeight="1" x14ac:dyDescent="0.25">
      <c r="A64" s="320" t="s">
        <v>36</v>
      </c>
      <c r="B64" s="15" t="s">
        <v>69</v>
      </c>
      <c r="C64" s="368">
        <v>0.30099999999999999</v>
      </c>
      <c r="D64" s="368">
        <v>0.22600000000000001</v>
      </c>
      <c r="E64" s="331">
        <f>+(D64-C64)*100</f>
        <v>-7.4999999999999982</v>
      </c>
      <c r="F64" s="343"/>
      <c r="G64" s="20"/>
    </row>
    <row r="65" spans="1:7" ht="20.149999999999999" customHeight="1" x14ac:dyDescent="0.25">
      <c r="A65" s="320" t="s">
        <v>38</v>
      </c>
      <c r="B65" s="15" t="s">
        <v>70</v>
      </c>
      <c r="C65" s="368">
        <v>0.14000000000000001</v>
      </c>
      <c r="D65" s="368">
        <v>0.13400000000000001</v>
      </c>
      <c r="E65" s="331" t="s">
        <v>99</v>
      </c>
      <c r="F65" s="343"/>
      <c r="G65" s="20"/>
    </row>
    <row r="66" spans="1:7" ht="20.149999999999999" customHeight="1" x14ac:dyDescent="0.25">
      <c r="A66" s="320" t="s">
        <v>40</v>
      </c>
      <c r="B66" s="15" t="s">
        <v>71</v>
      </c>
      <c r="C66" s="368">
        <v>1.7999999999999999E-2</v>
      </c>
      <c r="D66" s="368">
        <v>1E-3</v>
      </c>
      <c r="E66" s="331">
        <f>+(D66-C66)*100</f>
        <v>-1.6999999999999997</v>
      </c>
      <c r="F66" s="343"/>
      <c r="G66" s="20"/>
    </row>
    <row r="67" spans="1:7" ht="20.149999999999999" customHeight="1" x14ac:dyDescent="0.25">
      <c r="A67" s="320" t="s">
        <v>42</v>
      </c>
      <c r="B67" s="15" t="s">
        <v>72</v>
      </c>
      <c r="C67" s="368">
        <v>1.0999999999999999E-2</v>
      </c>
      <c r="D67" s="368">
        <v>6.6000000000000003E-2</v>
      </c>
      <c r="E67" s="331" t="s">
        <v>99</v>
      </c>
      <c r="F67" s="343"/>
      <c r="G67" s="20"/>
    </row>
    <row r="68" spans="1:7" ht="20.149999999999999" customHeight="1" x14ac:dyDescent="0.25">
      <c r="A68" s="320" t="s">
        <v>44</v>
      </c>
      <c r="B68" s="15" t="s">
        <v>73</v>
      </c>
      <c r="C68" s="368">
        <v>0.17699999999999999</v>
      </c>
      <c r="D68" s="368">
        <v>0.106</v>
      </c>
      <c r="E68" s="331">
        <f>+(D68-C68)*100</f>
        <v>-7.1</v>
      </c>
      <c r="F68" s="343"/>
      <c r="G68" s="20"/>
    </row>
    <row r="69" spans="1:7" ht="20.149999999999999" customHeight="1" x14ac:dyDescent="0.25">
      <c r="A69" s="320" t="s">
        <v>46</v>
      </c>
      <c r="B69" s="15" t="s">
        <v>74</v>
      </c>
      <c r="C69" s="368">
        <v>6.0999999999999999E-2</v>
      </c>
      <c r="D69" s="368">
        <v>0.05</v>
      </c>
      <c r="E69" s="331">
        <f>+(D69-C69)*100</f>
        <v>-1.0999999999999996</v>
      </c>
      <c r="F69" s="343"/>
      <c r="G69" s="20"/>
    </row>
    <row r="70" spans="1:7" ht="20.149999999999999" customHeight="1" x14ac:dyDescent="0.25">
      <c r="A70" s="320" t="s">
        <v>48</v>
      </c>
      <c r="B70" s="15" t="s">
        <v>75</v>
      </c>
      <c r="C70" s="368">
        <v>3.5999999999999997E-2</v>
      </c>
      <c r="D70" s="368">
        <v>4.8000000000000001E-2</v>
      </c>
      <c r="E70" s="331" t="s">
        <v>99</v>
      </c>
      <c r="F70" s="343"/>
      <c r="G70" s="20"/>
    </row>
    <row r="71" spans="1:7" ht="20.149999999999999" customHeight="1" x14ac:dyDescent="0.25">
      <c r="A71" s="320" t="s">
        <v>50</v>
      </c>
      <c r="B71" s="15" t="s">
        <v>76</v>
      </c>
      <c r="C71" s="368">
        <v>0.29499999999999998</v>
      </c>
      <c r="D71" s="368">
        <v>0.22600000000000001</v>
      </c>
      <c r="E71" s="331">
        <f t="shared" ref="E71:E79" si="3">+(D71-C71)*100</f>
        <v>-6.8999999999999977</v>
      </c>
      <c r="F71" s="343"/>
      <c r="G71" s="20"/>
    </row>
    <row r="72" spans="1:7" ht="20.149999999999999" customHeight="1" x14ac:dyDescent="0.25">
      <c r="A72" s="320" t="s">
        <v>77</v>
      </c>
      <c r="B72" s="15" t="s">
        <v>78</v>
      </c>
      <c r="C72" s="368">
        <v>-2.4E-2</v>
      </c>
      <c r="D72" s="368">
        <v>-9.2999999999999999E-2</v>
      </c>
      <c r="E72" s="331">
        <f t="shared" si="3"/>
        <v>-6.9</v>
      </c>
      <c r="F72" s="343"/>
      <c r="G72" s="20"/>
    </row>
    <row r="73" spans="1:7" ht="20.149999999999999" customHeight="1" x14ac:dyDescent="0.25">
      <c r="A73" s="320" t="s">
        <v>79</v>
      </c>
      <c r="B73" s="15" t="s">
        <v>80</v>
      </c>
      <c r="C73" s="368">
        <v>8.5000000000000006E-2</v>
      </c>
      <c r="D73" s="368">
        <v>6.7000000000000004E-2</v>
      </c>
      <c r="E73" s="331">
        <f t="shared" si="3"/>
        <v>-1.8000000000000003</v>
      </c>
      <c r="F73" s="343"/>
      <c r="G73" s="20"/>
    </row>
    <row r="74" spans="1:7" ht="20.149999999999999" customHeight="1" x14ac:dyDescent="0.25">
      <c r="A74" s="320" t="s">
        <v>81</v>
      </c>
      <c r="B74" s="15" t="s">
        <v>82</v>
      </c>
      <c r="C74" s="368">
        <v>0.218</v>
      </c>
      <c r="D74" s="368">
        <v>0.13800000000000001</v>
      </c>
      <c r="E74" s="331">
        <f t="shared" si="3"/>
        <v>-7.9999999999999991</v>
      </c>
      <c r="F74" s="343"/>
      <c r="G74" s="20"/>
    </row>
    <row r="75" spans="1:7" ht="20.149999999999999" customHeight="1" x14ac:dyDescent="0.25">
      <c r="A75" s="320" t="s">
        <v>83</v>
      </c>
      <c r="B75" s="15" t="s">
        <v>84</v>
      </c>
      <c r="C75" s="368">
        <v>9.2999999999999999E-2</v>
      </c>
      <c r="D75" s="368">
        <v>2.1000000000000001E-2</v>
      </c>
      <c r="E75" s="331">
        <f t="shared" si="3"/>
        <v>-7.1999999999999993</v>
      </c>
      <c r="F75" s="343"/>
      <c r="G75" s="20"/>
    </row>
    <row r="76" spans="1:7" ht="20.149999999999999" customHeight="1" x14ac:dyDescent="0.25">
      <c r="A76" s="320" t="s">
        <v>85</v>
      </c>
      <c r="B76" s="15" t="s">
        <v>86</v>
      </c>
      <c r="C76" s="368">
        <v>0.246</v>
      </c>
      <c r="D76" s="368">
        <v>0.17799999999999999</v>
      </c>
      <c r="E76" s="331">
        <f t="shared" si="3"/>
        <v>-6.8000000000000007</v>
      </c>
      <c r="F76" s="343"/>
      <c r="G76" s="20"/>
    </row>
    <row r="77" spans="1:7" ht="20.149999999999999" customHeight="1" x14ac:dyDescent="0.25">
      <c r="A77" s="320" t="s">
        <v>87</v>
      </c>
      <c r="B77" s="15" t="s">
        <v>88</v>
      </c>
      <c r="C77" s="368">
        <v>0.19600000000000001</v>
      </c>
      <c r="D77" s="368">
        <v>0.191</v>
      </c>
      <c r="E77" s="331">
        <f t="shared" si="3"/>
        <v>-0.50000000000000044</v>
      </c>
      <c r="F77" s="343"/>
      <c r="G77" s="20"/>
    </row>
    <row r="78" spans="1:7" ht="20.149999999999999" customHeight="1" thickBot="1" x14ac:dyDescent="0.3">
      <c r="A78" s="320" t="s">
        <v>89</v>
      </c>
      <c r="B78" s="15" t="s">
        <v>90</v>
      </c>
      <c r="C78" s="368">
        <v>0.19800000000000001</v>
      </c>
      <c r="D78" s="368">
        <v>0.22700000000000001</v>
      </c>
      <c r="E78" s="331">
        <f t="shared" si="3"/>
        <v>2.9</v>
      </c>
      <c r="F78" s="343"/>
      <c r="G78" s="20"/>
    </row>
    <row r="79" spans="1:7" ht="20.149999999999999" customHeight="1" thickBot="1" x14ac:dyDescent="0.3">
      <c r="A79" s="85"/>
      <c r="B79" s="39" t="s">
        <v>96</v>
      </c>
      <c r="C79" s="235">
        <v>0.16300000000000001</v>
      </c>
      <c r="D79" s="235">
        <v>0.114</v>
      </c>
      <c r="E79" s="328">
        <f t="shared" si="3"/>
        <v>-4.9000000000000004</v>
      </c>
      <c r="F79" s="343"/>
      <c r="G79" s="20"/>
    </row>
    <row r="80" spans="1:7" ht="20.149999999999999" customHeight="1" x14ac:dyDescent="0.25"/>
    <row r="81" s="114" customFormat="1" ht="20.149999999999999" customHeight="1" x14ac:dyDescent="0.25"/>
    <row r="82" s="114" customFormat="1" ht="20.149999999999999" customHeight="1" x14ac:dyDescent="0.25"/>
    <row r="83" s="114" customFormat="1" ht="20.149999999999999" customHeight="1" x14ac:dyDescent="0.25"/>
    <row r="84" s="114" customFormat="1" ht="20.149999999999999" customHeight="1" x14ac:dyDescent="0.25"/>
    <row r="85" s="114" customFormat="1" ht="20.149999999999999" customHeight="1" x14ac:dyDescent="0.25"/>
    <row r="86" s="114" customFormat="1" ht="20.149999999999999" customHeight="1" x14ac:dyDescent="0.25"/>
    <row r="87" s="114" customFormat="1" ht="20.149999999999999" customHeight="1" x14ac:dyDescent="0.25"/>
    <row r="88" s="114" customFormat="1" ht="20.149999999999999" customHeight="1" x14ac:dyDescent="0.25"/>
    <row r="89" s="114" customFormat="1" ht="20.149999999999999" customHeight="1" x14ac:dyDescent="0.25"/>
    <row r="90" s="114" customFormat="1" ht="20.149999999999999" customHeight="1" x14ac:dyDescent="0.25"/>
    <row r="91" s="114" customFormat="1" ht="20.149999999999999" customHeight="1" x14ac:dyDescent="0.25"/>
    <row r="92" s="114" customFormat="1" ht="20.149999999999999" customHeight="1" x14ac:dyDescent="0.25"/>
    <row r="93" s="114" customFormat="1" ht="20.149999999999999" customHeight="1" x14ac:dyDescent="0.25"/>
    <row r="94" s="114" customFormat="1" ht="20.149999999999999" customHeight="1" x14ac:dyDescent="0.25"/>
    <row r="95" s="114" customFormat="1" ht="20.149999999999999" customHeight="1" x14ac:dyDescent="0.25"/>
    <row r="96" s="114" customFormat="1" ht="20.149999999999999" customHeight="1" x14ac:dyDescent="0.25"/>
    <row r="97" s="114" customFormat="1" ht="20.149999999999999" customHeight="1" x14ac:dyDescent="0.25"/>
    <row r="98" s="114" customFormat="1" ht="20.149999999999999" customHeight="1" x14ac:dyDescent="0.25"/>
    <row r="99" s="114" customFormat="1" ht="20.149999999999999" customHeight="1" x14ac:dyDescent="0.25"/>
    <row r="100" s="114" customFormat="1" ht="20.149999999999999" customHeight="1" x14ac:dyDescent="0.25"/>
    <row r="101" s="114" customFormat="1" ht="20.149999999999999" customHeight="1" x14ac:dyDescent="0.25"/>
    <row r="102" s="114" customFormat="1" ht="20.149999999999999" customHeight="1" x14ac:dyDescent="0.25"/>
    <row r="103" s="114" customFormat="1" ht="20.149999999999999" customHeight="1" x14ac:dyDescent="0.25"/>
    <row r="104" s="114" customFormat="1" ht="20.149999999999999" customHeight="1" x14ac:dyDescent="0.25"/>
    <row r="105" s="114" customFormat="1" ht="20.149999999999999" customHeight="1" x14ac:dyDescent="0.25"/>
    <row r="106" s="114" customFormat="1" ht="20.149999999999999" customHeight="1" x14ac:dyDescent="0.25"/>
    <row r="107" s="114" customFormat="1" ht="20.149999999999999" customHeight="1" x14ac:dyDescent="0.25"/>
    <row r="108" s="114" customFormat="1" ht="20.149999999999999" customHeight="1" x14ac:dyDescent="0.25"/>
    <row r="109" s="114" customFormat="1" ht="20.149999999999999" customHeight="1" x14ac:dyDescent="0.25"/>
    <row r="110" s="114" customFormat="1" ht="20.149999999999999" customHeight="1" x14ac:dyDescent="0.25"/>
    <row r="111" s="114" customFormat="1" ht="20.149999999999999" customHeight="1" x14ac:dyDescent="0.25"/>
    <row r="112" s="114" customFormat="1" ht="20.149999999999999" customHeight="1" x14ac:dyDescent="0.25"/>
    <row r="113" s="114" customFormat="1" ht="20.149999999999999" customHeight="1" x14ac:dyDescent="0.25"/>
    <row r="114" s="114" customFormat="1" ht="20.149999999999999" customHeight="1" x14ac:dyDescent="0.25"/>
    <row r="115" s="114" customFormat="1" ht="20.149999999999999" customHeight="1" x14ac:dyDescent="0.25"/>
    <row r="116" s="114" customFormat="1" ht="20.149999999999999" customHeight="1" x14ac:dyDescent="0.25"/>
    <row r="117" s="114" customFormat="1" ht="20.149999999999999" customHeight="1" x14ac:dyDescent="0.25"/>
    <row r="118" s="114" customFormat="1" ht="20.149999999999999" customHeight="1" x14ac:dyDescent="0.25"/>
    <row r="119" s="114" customFormat="1" ht="20.149999999999999" customHeight="1" x14ac:dyDescent="0.25"/>
    <row r="120" s="114" customFormat="1" ht="20.149999999999999" customHeight="1" x14ac:dyDescent="0.25"/>
    <row r="121" s="114" customFormat="1" ht="20.149999999999999" customHeight="1" x14ac:dyDescent="0.25"/>
    <row r="122" s="114" customFormat="1" ht="20.149999999999999" customHeight="1" x14ac:dyDescent="0.25"/>
    <row r="123" s="114" customFormat="1" ht="20.149999999999999" customHeight="1" x14ac:dyDescent="0.25"/>
    <row r="124" s="114" customFormat="1" ht="20.149999999999999" customHeight="1" x14ac:dyDescent="0.25"/>
    <row r="125" s="114" customFormat="1" ht="20.149999999999999" customHeight="1" x14ac:dyDescent="0.25"/>
    <row r="126" s="114" customFormat="1" ht="20.149999999999999" customHeight="1" x14ac:dyDescent="0.25"/>
    <row r="127" s="114" customFormat="1" ht="20.149999999999999" customHeight="1" x14ac:dyDescent="0.25"/>
    <row r="128" s="114" customFormat="1" ht="20.149999999999999" customHeight="1" x14ac:dyDescent="0.25"/>
    <row r="129" s="114" customFormat="1" ht="20.149999999999999" customHeight="1" x14ac:dyDescent="0.25"/>
    <row r="130" s="114" customFormat="1" ht="20.149999999999999" customHeight="1" x14ac:dyDescent="0.25"/>
    <row r="131" s="114" customFormat="1" ht="20.149999999999999" customHeight="1" x14ac:dyDescent="0.25"/>
    <row r="132" s="114" customFormat="1" ht="20.149999999999999" customHeight="1" x14ac:dyDescent="0.25"/>
    <row r="133" s="114" customFormat="1" ht="20.149999999999999" customHeight="1" x14ac:dyDescent="0.25"/>
    <row r="134" s="114" customFormat="1" ht="20.149999999999999" customHeight="1" x14ac:dyDescent="0.25"/>
    <row r="135" s="114" customFormat="1" ht="20.149999999999999" customHeight="1" x14ac:dyDescent="0.25"/>
    <row r="136" s="114" customFormat="1" ht="20.149999999999999" customHeight="1" x14ac:dyDescent="0.25"/>
    <row r="137" s="114" customFormat="1" ht="20.149999999999999" customHeight="1" x14ac:dyDescent="0.25"/>
    <row r="138" s="114" customFormat="1" ht="20.149999999999999" customHeight="1" x14ac:dyDescent="0.25"/>
    <row r="139" s="114" customFormat="1" ht="20.149999999999999" customHeight="1" x14ac:dyDescent="0.25"/>
    <row r="140" s="114" customFormat="1" ht="20.149999999999999" customHeight="1" x14ac:dyDescent="0.25"/>
    <row r="141" s="114" customFormat="1" ht="20.149999999999999" customHeight="1" x14ac:dyDescent="0.25"/>
    <row r="142" s="114" customFormat="1" ht="20.149999999999999" customHeight="1" x14ac:dyDescent="0.25"/>
    <row r="143" s="114" customFormat="1" ht="20.149999999999999" customHeight="1" x14ac:dyDescent="0.25"/>
    <row r="144" s="114" customFormat="1" ht="20.149999999999999" customHeight="1" x14ac:dyDescent="0.25"/>
    <row r="145" s="114" customFormat="1" ht="20.149999999999999" customHeight="1" x14ac:dyDescent="0.25"/>
    <row r="146" s="114" customFormat="1" ht="20.149999999999999" customHeight="1" x14ac:dyDescent="0.25"/>
    <row r="147" s="114" customFormat="1" ht="20.149999999999999" customHeight="1" x14ac:dyDescent="0.25"/>
    <row r="148" s="114" customFormat="1" ht="20.149999999999999" customHeight="1" x14ac:dyDescent="0.25"/>
    <row r="149" s="114" customFormat="1" ht="20.149999999999999" customHeight="1" x14ac:dyDescent="0.25"/>
    <row r="150" s="114" customFormat="1" ht="20.149999999999999" customHeight="1" x14ac:dyDescent="0.25"/>
    <row r="151" s="114" customFormat="1" ht="20.149999999999999" customHeight="1" x14ac:dyDescent="0.25"/>
    <row r="152" s="114" customFormat="1" ht="20.149999999999999" customHeight="1" x14ac:dyDescent="0.25"/>
    <row r="153" s="114" customFormat="1" ht="20.149999999999999" customHeight="1" x14ac:dyDescent="0.25"/>
    <row r="154" s="114" customFormat="1" ht="20.149999999999999" customHeight="1" x14ac:dyDescent="0.25"/>
    <row r="155" s="114" customFormat="1" ht="20.149999999999999" customHeight="1" x14ac:dyDescent="0.25"/>
    <row r="156" s="114" customFormat="1" ht="20.149999999999999" customHeight="1" x14ac:dyDescent="0.25"/>
    <row r="157" s="114" customFormat="1" ht="20.149999999999999" customHeight="1" x14ac:dyDescent="0.25"/>
    <row r="158" s="114" customFormat="1" ht="20.149999999999999" customHeight="1" x14ac:dyDescent="0.25"/>
    <row r="159" s="114" customFormat="1" ht="20.149999999999999" customHeight="1" x14ac:dyDescent="0.25"/>
    <row r="160" s="114" customFormat="1" ht="20.149999999999999" customHeight="1" x14ac:dyDescent="0.25"/>
    <row r="161" s="114" customFormat="1" ht="20.149999999999999" customHeight="1" x14ac:dyDescent="0.25"/>
    <row r="162" s="114" customFormat="1" ht="20.149999999999999" customHeight="1" x14ac:dyDescent="0.25"/>
    <row r="163" s="114" customFormat="1" ht="20.149999999999999" customHeight="1" x14ac:dyDescent="0.25"/>
    <row r="164" s="114" customFormat="1" ht="20.149999999999999" customHeight="1" x14ac:dyDescent="0.25"/>
    <row r="165" s="114" customFormat="1" ht="20.149999999999999" customHeight="1" x14ac:dyDescent="0.25"/>
    <row r="166" s="114" customFormat="1" ht="20.149999999999999" customHeight="1" x14ac:dyDescent="0.25"/>
    <row r="167" s="114" customFormat="1" ht="20.149999999999999" customHeight="1" x14ac:dyDescent="0.25"/>
    <row r="168" s="114" customFormat="1" ht="20.149999999999999" customHeight="1" x14ac:dyDescent="0.25"/>
    <row r="169" s="114" customFormat="1" ht="20.149999999999999" customHeight="1" x14ac:dyDescent="0.25"/>
    <row r="170" s="114" customFormat="1" ht="20.149999999999999" customHeight="1" x14ac:dyDescent="0.25"/>
    <row r="171" s="114" customFormat="1" ht="20.149999999999999" customHeight="1" x14ac:dyDescent="0.25"/>
    <row r="172" s="114" customFormat="1" ht="20.149999999999999" customHeight="1" x14ac:dyDescent="0.25"/>
    <row r="173" s="114" customFormat="1" ht="20.149999999999999" customHeight="1" x14ac:dyDescent="0.25"/>
    <row r="174" s="114" customFormat="1" ht="20.149999999999999" customHeight="1" x14ac:dyDescent="0.25"/>
    <row r="175" s="114" customFormat="1" ht="20.149999999999999" customHeight="1" x14ac:dyDescent="0.25"/>
    <row r="176" s="114" customFormat="1" ht="20.149999999999999" customHeight="1" x14ac:dyDescent="0.25"/>
    <row r="177" s="114" customFormat="1" ht="20.149999999999999" customHeight="1" x14ac:dyDescent="0.25"/>
    <row r="178" s="114" customFormat="1" ht="20.149999999999999" customHeight="1" x14ac:dyDescent="0.25"/>
    <row r="179" s="114" customFormat="1" ht="20.149999999999999" customHeight="1" x14ac:dyDescent="0.25"/>
    <row r="180" s="114" customFormat="1" ht="20.149999999999999" customHeight="1" x14ac:dyDescent="0.25"/>
    <row r="181" s="114" customFormat="1" ht="20.149999999999999" customHeight="1" x14ac:dyDescent="0.25"/>
    <row r="182" s="114" customFormat="1" ht="20.149999999999999" customHeight="1" x14ac:dyDescent="0.25"/>
    <row r="183" s="114" customFormat="1" ht="20.149999999999999" customHeight="1" x14ac:dyDescent="0.25"/>
    <row r="184" s="114" customFormat="1" ht="20.149999999999999" customHeight="1" x14ac:dyDescent="0.25"/>
    <row r="185" s="114" customFormat="1" ht="20.149999999999999" customHeight="1" x14ac:dyDescent="0.25"/>
    <row r="186" s="114" customFormat="1" ht="20.149999999999999" customHeight="1" x14ac:dyDescent="0.25"/>
    <row r="187" s="114" customFormat="1" ht="20.149999999999999" customHeight="1" x14ac:dyDescent="0.25"/>
    <row r="188" s="114" customFormat="1" ht="20.149999999999999" customHeight="1" x14ac:dyDescent="0.25"/>
    <row r="189" s="114" customFormat="1" ht="20.149999999999999" customHeight="1" x14ac:dyDescent="0.25"/>
    <row r="190" s="114" customFormat="1" ht="20.149999999999999" customHeight="1" x14ac:dyDescent="0.25"/>
    <row r="191" s="114" customFormat="1" ht="20.149999999999999" customHeight="1" x14ac:dyDescent="0.25"/>
    <row r="192" s="114" customFormat="1" ht="20.149999999999999" customHeight="1" x14ac:dyDescent="0.25"/>
    <row r="193" s="114" customFormat="1" ht="20.149999999999999" customHeight="1" x14ac:dyDescent="0.25"/>
    <row r="194" s="114" customFormat="1" ht="20.149999999999999" customHeight="1" x14ac:dyDescent="0.25"/>
    <row r="195" s="114" customFormat="1" ht="20.149999999999999" customHeight="1" x14ac:dyDescent="0.25"/>
    <row r="196" s="114" customFormat="1" ht="20.149999999999999" customHeight="1" x14ac:dyDescent="0.25"/>
    <row r="197" s="114" customFormat="1" ht="20.149999999999999" customHeight="1" x14ac:dyDescent="0.25"/>
    <row r="198" s="114" customFormat="1" ht="20.149999999999999" customHeight="1" x14ac:dyDescent="0.25"/>
    <row r="199" s="114" customFormat="1" ht="20.149999999999999" customHeight="1" x14ac:dyDescent="0.25"/>
    <row r="200" s="114" customFormat="1" ht="20.149999999999999" customHeight="1" x14ac:dyDescent="0.25"/>
    <row r="201" s="114" customFormat="1" ht="20.149999999999999" customHeight="1" x14ac:dyDescent="0.25"/>
    <row r="202" s="114" customFormat="1" ht="20.149999999999999" customHeight="1" x14ac:dyDescent="0.25"/>
    <row r="203" s="114" customFormat="1" ht="20.149999999999999" customHeight="1" x14ac:dyDescent="0.25"/>
    <row r="204" s="114" customFormat="1" ht="20.149999999999999" customHeight="1" x14ac:dyDescent="0.25"/>
    <row r="205" s="114" customFormat="1" ht="20.149999999999999" customHeight="1" x14ac:dyDescent="0.25"/>
    <row r="206" s="114" customFormat="1" ht="20.149999999999999" customHeight="1" x14ac:dyDescent="0.25"/>
    <row r="207" s="114" customFormat="1" ht="20.149999999999999" customHeight="1" x14ac:dyDescent="0.25"/>
    <row r="208" s="114" customFormat="1" ht="20.149999999999999" customHeight="1" x14ac:dyDescent="0.25"/>
    <row r="209" s="114" customFormat="1" ht="20.149999999999999" customHeight="1" x14ac:dyDescent="0.25"/>
    <row r="210" s="114" customFormat="1" ht="20.149999999999999" customHeight="1" x14ac:dyDescent="0.25"/>
    <row r="211" s="114" customFormat="1" ht="20.149999999999999" customHeight="1" x14ac:dyDescent="0.25"/>
    <row r="212" s="114" customFormat="1" ht="20.149999999999999" customHeight="1" x14ac:dyDescent="0.25"/>
    <row r="213" s="114" customFormat="1" ht="20.149999999999999" customHeight="1" x14ac:dyDescent="0.25"/>
    <row r="214" s="114" customFormat="1" ht="20.149999999999999" customHeight="1" x14ac:dyDescent="0.25"/>
    <row r="215" s="114" customFormat="1" ht="20.149999999999999" customHeight="1" x14ac:dyDescent="0.25"/>
    <row r="216" s="114" customFormat="1" ht="20.149999999999999" customHeight="1" x14ac:dyDescent="0.25"/>
    <row r="217" s="114" customFormat="1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conditionalFormatting sqref="G6:G79">
    <cfRule type="cellIs" dxfId="1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2" fitToHeight="4" orientation="portrait" r:id="rId1"/>
  <headerFooter alignWithMargins="0"/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D96F-94D2-4EE4-8D39-D60A7F59DEE4}">
  <dimension ref="A1:J285"/>
  <sheetViews>
    <sheetView view="pageBreakPreview" zoomScale="80" zoomScaleNormal="80" zoomScaleSheetLayoutView="80" workbookViewId="0">
      <selection activeCell="I11" sqref="I11"/>
    </sheetView>
  </sheetViews>
  <sheetFormatPr defaultColWidth="9.1796875" defaultRowHeight="12.5" x14ac:dyDescent="0.25"/>
  <cols>
    <col min="1" max="1" width="3.54296875" style="114" customWidth="1"/>
    <col min="2" max="2" width="33.26953125" style="114" customWidth="1"/>
    <col min="3" max="3" width="16.1796875" style="114" customWidth="1"/>
    <col min="4" max="4" width="15.81640625" style="114" customWidth="1"/>
    <col min="5" max="5" width="15.26953125" style="114" customWidth="1"/>
    <col min="6" max="7" width="9.1796875" style="114"/>
    <col min="8" max="8" width="10.54296875" style="114" bestFit="1" customWidth="1"/>
    <col min="9" max="9" width="9.1796875" style="114"/>
    <col min="10" max="10" width="37.26953125" style="114" bestFit="1" customWidth="1"/>
    <col min="11" max="16384" width="9.1796875" style="114"/>
  </cols>
  <sheetData>
    <row r="1" spans="1:10" s="367" customFormat="1" ht="20.149999999999999" customHeight="1" x14ac:dyDescent="0.25">
      <c r="A1" s="504" t="s">
        <v>254</v>
      </c>
      <c r="B1" s="504"/>
      <c r="C1" s="504"/>
      <c r="D1" s="504"/>
      <c r="E1" s="504"/>
    </row>
    <row r="2" spans="1:10" s="367" customFormat="1" ht="20.149999999999999" customHeight="1" x14ac:dyDescent="0.25">
      <c r="A2" s="324"/>
      <c r="B2" s="324"/>
      <c r="C2" s="324"/>
      <c r="D2" s="324"/>
      <c r="E2" s="324"/>
    </row>
    <row r="3" spans="1:10" s="373" customFormat="1" ht="20.149999999999999" customHeight="1" thickBot="1" x14ac:dyDescent="0.3">
      <c r="A3" s="222"/>
      <c r="B3" s="222"/>
      <c r="C3" s="222"/>
      <c r="D3" s="222"/>
      <c r="E3" s="222"/>
    </row>
    <row r="4" spans="1:10" s="221" customFormat="1" ht="20.149999999999999" customHeight="1" thickBot="1" x14ac:dyDescent="0.3">
      <c r="A4" s="223" t="s">
        <v>136</v>
      </c>
      <c r="B4" s="245" t="s">
        <v>137</v>
      </c>
      <c r="C4" s="518" t="s">
        <v>254</v>
      </c>
      <c r="D4" s="519"/>
      <c r="E4" s="520"/>
    </row>
    <row r="5" spans="1:10" s="221" customFormat="1" ht="20.149999999999999" customHeight="1" thickBot="1" x14ac:dyDescent="0.3">
      <c r="A5" s="227"/>
      <c r="B5" s="346"/>
      <c r="C5" s="34">
        <v>2019</v>
      </c>
      <c r="D5" s="34">
        <v>2020</v>
      </c>
      <c r="E5" s="14" t="s">
        <v>228</v>
      </c>
    </row>
    <row r="6" spans="1:10" ht="20.149999999999999" customHeight="1" x14ac:dyDescent="0.25">
      <c r="A6" s="229" t="s">
        <v>1</v>
      </c>
      <c r="B6" s="355" t="s">
        <v>139</v>
      </c>
      <c r="C6" s="358">
        <f>+C40</f>
        <v>2.7E-2</v>
      </c>
      <c r="D6" s="358">
        <f>+D40</f>
        <v>2.3E-2</v>
      </c>
      <c r="E6" s="331">
        <f>+(D6-C6)*100</f>
        <v>-0.4</v>
      </c>
      <c r="F6" s="343"/>
    </row>
    <row r="7" spans="1:10" ht="20.149999999999999" customHeight="1" thickBot="1" x14ac:dyDescent="0.3">
      <c r="A7" s="232" t="s">
        <v>2</v>
      </c>
      <c r="B7" s="354" t="s">
        <v>140</v>
      </c>
      <c r="C7" s="353">
        <f>+C79</f>
        <v>4.5999999999999999E-2</v>
      </c>
      <c r="D7" s="353">
        <f>+D79</f>
        <v>3.5000000000000003E-2</v>
      </c>
      <c r="E7" s="331">
        <f>+(D7-C7)*100</f>
        <v>-1.0999999999999996</v>
      </c>
      <c r="F7" s="343"/>
    </row>
    <row r="8" spans="1:10" s="90" customFormat="1" ht="20.149999999999999" customHeight="1" thickBot="1" x14ac:dyDescent="0.3">
      <c r="A8" s="100"/>
      <c r="B8" s="352" t="s">
        <v>96</v>
      </c>
      <c r="C8" s="196">
        <v>3.6999999999999998E-2</v>
      </c>
      <c r="D8" s="196">
        <v>3.1E-2</v>
      </c>
      <c r="E8" s="328">
        <f>+(D8-C8)*100</f>
        <v>-0.59999999999999987</v>
      </c>
      <c r="F8" s="343"/>
    </row>
    <row r="9" spans="1:10" ht="20.149999999999999" customHeight="1" x14ac:dyDescent="0.25">
      <c r="A9" s="243"/>
      <c r="B9" s="221"/>
    </row>
    <row r="10" spans="1:10" s="373" customFormat="1" ht="20.149999999999999" customHeight="1" x14ac:dyDescent="0.25">
      <c r="A10" s="504" t="s">
        <v>255</v>
      </c>
      <c r="B10" s="504"/>
      <c r="C10" s="504"/>
      <c r="D10" s="504"/>
      <c r="E10" s="504"/>
    </row>
    <row r="11" spans="1:10" s="373" customFormat="1" ht="20.149999999999999" customHeight="1" thickBot="1" x14ac:dyDescent="0.3">
      <c r="A11" s="222"/>
      <c r="B11" s="222"/>
      <c r="C11" s="222"/>
      <c r="D11" s="222"/>
      <c r="E11" s="222"/>
    </row>
    <row r="12" spans="1:10" s="221" customFormat="1" ht="20.149999999999999" customHeight="1" thickBot="1" x14ac:dyDescent="0.3">
      <c r="A12" s="223" t="s">
        <v>136</v>
      </c>
      <c r="B12" s="245" t="s">
        <v>141</v>
      </c>
      <c r="C12" s="518" t="s">
        <v>254</v>
      </c>
      <c r="D12" s="519"/>
      <c r="E12" s="520"/>
    </row>
    <row r="13" spans="1:10" s="221" customFormat="1" ht="20.149999999999999" customHeight="1" thickBot="1" x14ac:dyDescent="0.3">
      <c r="A13" s="227"/>
      <c r="B13" s="346"/>
      <c r="C13" s="14">
        <f>+C5</f>
        <v>2019</v>
      </c>
      <c r="D13" s="14">
        <f>+D5</f>
        <v>2020</v>
      </c>
      <c r="E13" s="14" t="s">
        <v>228</v>
      </c>
    </row>
    <row r="14" spans="1:10" s="221" customFormat="1" ht="20.149999999999999" customHeight="1" x14ac:dyDescent="0.25">
      <c r="A14" s="319" t="s">
        <v>1</v>
      </c>
      <c r="B14" s="35" t="s">
        <v>3</v>
      </c>
      <c r="C14" s="370">
        <v>-4.0000000000000001E-3</v>
      </c>
      <c r="D14" s="370">
        <v>-4.0000000000000001E-3</v>
      </c>
      <c r="E14" s="331">
        <f>+(D14-C14)*100</f>
        <v>0</v>
      </c>
      <c r="F14" s="343"/>
      <c r="J14" s="114"/>
    </row>
    <row r="15" spans="1:10" ht="20.149999999999999" customHeight="1" x14ac:dyDescent="0.25">
      <c r="A15" s="320" t="s">
        <v>2</v>
      </c>
      <c r="B15" s="35" t="s">
        <v>4</v>
      </c>
      <c r="C15" s="370">
        <v>2.9000000000000001E-2</v>
      </c>
      <c r="D15" s="370">
        <v>3.2000000000000001E-2</v>
      </c>
      <c r="E15" s="331">
        <f>+(D15-C15)*100</f>
        <v>0.29999999999999993</v>
      </c>
      <c r="F15" s="343"/>
    </row>
    <row r="16" spans="1:10" ht="20.149999999999999" customHeight="1" x14ac:dyDescent="0.25">
      <c r="A16" s="320" t="s">
        <v>5</v>
      </c>
      <c r="B16" s="35" t="s">
        <v>6</v>
      </c>
      <c r="C16" s="370">
        <v>3.9E-2</v>
      </c>
      <c r="D16" s="370">
        <v>3.3000000000000002E-2</v>
      </c>
      <c r="E16" s="331">
        <f>+(D16-C16)*100</f>
        <v>-0.59999999999999987</v>
      </c>
      <c r="F16" s="343"/>
    </row>
    <row r="17" spans="1:6" ht="20.149999999999999" customHeight="1" x14ac:dyDescent="0.25">
      <c r="A17" s="320" t="s">
        <v>7</v>
      </c>
      <c r="B17" s="35" t="s">
        <v>8</v>
      </c>
      <c r="C17" s="370">
        <v>-8.0000000000000002E-3</v>
      </c>
      <c r="D17" s="370">
        <v>-1.7999999999999999E-2</v>
      </c>
      <c r="E17" s="331">
        <f>+(D17-C17)*100</f>
        <v>-0.99999999999999989</v>
      </c>
      <c r="F17" s="343"/>
    </row>
    <row r="18" spans="1:6" ht="20.149999999999999" customHeight="1" x14ac:dyDescent="0.25">
      <c r="A18" s="320" t="s">
        <v>9</v>
      </c>
      <c r="B18" s="35" t="s">
        <v>10</v>
      </c>
      <c r="C18" s="370" t="s">
        <v>99</v>
      </c>
      <c r="D18" s="370">
        <v>0</v>
      </c>
      <c r="E18" s="331" t="s">
        <v>99</v>
      </c>
      <c r="F18" s="343"/>
    </row>
    <row r="19" spans="1:6" ht="20.149999999999999" customHeight="1" x14ac:dyDescent="0.25">
      <c r="A19" s="320" t="s">
        <v>11</v>
      </c>
      <c r="B19" s="35" t="s">
        <v>12</v>
      </c>
      <c r="C19" s="370">
        <v>7.0000000000000001E-3</v>
      </c>
      <c r="D19" s="370">
        <v>8.9999999999999993E-3</v>
      </c>
      <c r="E19" s="331">
        <f t="shared" ref="E19:E29" si="0">+(D19-C19)*100</f>
        <v>0.19999999999999993</v>
      </c>
      <c r="F19" s="343"/>
    </row>
    <row r="20" spans="1:6" ht="19.5" customHeight="1" x14ac:dyDescent="0.25">
      <c r="A20" s="320" t="s">
        <v>13</v>
      </c>
      <c r="B20" s="35" t="s">
        <v>14</v>
      </c>
      <c r="C20" s="370">
        <v>2.1999999999999999E-2</v>
      </c>
      <c r="D20" s="370">
        <v>8.0000000000000002E-3</v>
      </c>
      <c r="E20" s="331">
        <f t="shared" si="0"/>
        <v>-1.4</v>
      </c>
      <c r="F20" s="343"/>
    </row>
    <row r="21" spans="1:6" ht="20.149999999999999" customHeight="1" x14ac:dyDescent="0.25">
      <c r="A21" s="320" t="s">
        <v>15</v>
      </c>
      <c r="B21" s="35" t="s">
        <v>16</v>
      </c>
      <c r="C21" s="370">
        <v>2.9000000000000001E-2</v>
      </c>
      <c r="D21" s="370">
        <v>8.0000000000000002E-3</v>
      </c>
      <c r="E21" s="331">
        <f t="shared" si="0"/>
        <v>-2.1</v>
      </c>
      <c r="F21" s="343"/>
    </row>
    <row r="22" spans="1:6" ht="20.149999999999999" customHeight="1" x14ac:dyDescent="0.25">
      <c r="A22" s="320" t="s">
        <v>17</v>
      </c>
      <c r="B22" s="35" t="s">
        <v>18</v>
      </c>
      <c r="C22" s="370">
        <v>7.0000000000000001E-3</v>
      </c>
      <c r="D22" s="370">
        <v>3.0000000000000001E-3</v>
      </c>
      <c r="E22" s="331">
        <f t="shared" si="0"/>
        <v>-0.4</v>
      </c>
      <c r="F22" s="343"/>
    </row>
    <row r="23" spans="1:6" ht="20.149999999999999" customHeight="1" x14ac:dyDescent="0.25">
      <c r="A23" s="320" t="s">
        <v>19</v>
      </c>
      <c r="B23" s="35" t="s">
        <v>20</v>
      </c>
      <c r="C23" s="370">
        <v>1.0999999999999999E-2</v>
      </c>
      <c r="D23" s="370">
        <v>1.0999999999999999E-2</v>
      </c>
      <c r="E23" s="331">
        <f t="shared" si="0"/>
        <v>0</v>
      </c>
      <c r="F23" s="343"/>
    </row>
    <row r="24" spans="1:6" ht="20.149999999999999" customHeight="1" x14ac:dyDescent="0.25">
      <c r="A24" s="320" t="s">
        <v>21</v>
      </c>
      <c r="B24" s="35" t="s">
        <v>134</v>
      </c>
      <c r="C24" s="370">
        <v>-5.0000000000000001E-3</v>
      </c>
      <c r="D24" s="370">
        <v>-0.02</v>
      </c>
      <c r="E24" s="331">
        <f t="shared" si="0"/>
        <v>-1.5</v>
      </c>
      <c r="F24" s="343"/>
    </row>
    <row r="25" spans="1:6" ht="20.149999999999999" customHeight="1" x14ac:dyDescent="0.25">
      <c r="A25" s="320" t="s">
        <v>22</v>
      </c>
      <c r="B25" s="35" t="s">
        <v>23</v>
      </c>
      <c r="C25" s="370">
        <v>2.1999999999999999E-2</v>
      </c>
      <c r="D25" s="370">
        <v>1.4E-2</v>
      </c>
      <c r="E25" s="331">
        <f t="shared" si="0"/>
        <v>-0.79999999999999982</v>
      </c>
      <c r="F25" s="343"/>
    </row>
    <row r="26" spans="1:6" ht="20.149999999999999" customHeight="1" x14ac:dyDescent="0.25">
      <c r="A26" s="320" t="s">
        <v>24</v>
      </c>
      <c r="B26" s="35" t="s">
        <v>25</v>
      </c>
      <c r="C26" s="370">
        <v>1.9E-2</v>
      </c>
      <c r="D26" s="370">
        <v>1.7000000000000001E-2</v>
      </c>
      <c r="E26" s="331">
        <f t="shared" si="0"/>
        <v>-0.19999999999999984</v>
      </c>
      <c r="F26" s="343"/>
    </row>
    <row r="27" spans="1:6" ht="20.149999999999999" customHeight="1" x14ac:dyDescent="0.25">
      <c r="A27" s="320" t="s">
        <v>26</v>
      </c>
      <c r="B27" s="35" t="s">
        <v>27</v>
      </c>
      <c r="C27" s="370">
        <v>1E-3</v>
      </c>
      <c r="D27" s="370">
        <v>-3.0000000000000001E-3</v>
      </c>
      <c r="E27" s="331">
        <f t="shared" si="0"/>
        <v>-0.4</v>
      </c>
      <c r="F27" s="343"/>
    </row>
    <row r="28" spans="1:6" ht="20.149999999999999" customHeight="1" x14ac:dyDescent="0.25">
      <c r="A28" s="320" t="s">
        <v>28</v>
      </c>
      <c r="B28" s="35" t="s">
        <v>29</v>
      </c>
      <c r="C28" s="370">
        <v>1.2999999999999999E-2</v>
      </c>
      <c r="D28" s="370">
        <v>0.02</v>
      </c>
      <c r="E28" s="331">
        <f t="shared" si="0"/>
        <v>0.70000000000000007</v>
      </c>
      <c r="F28" s="343"/>
    </row>
    <row r="29" spans="1:6" ht="20.149999999999999" customHeight="1" x14ac:dyDescent="0.25">
      <c r="A29" s="320" t="s">
        <v>30</v>
      </c>
      <c r="B29" s="35" t="s">
        <v>31</v>
      </c>
      <c r="C29" s="370">
        <v>6.2E-2</v>
      </c>
      <c r="D29" s="370">
        <v>5.8000000000000003E-2</v>
      </c>
      <c r="E29" s="331">
        <f t="shared" si="0"/>
        <v>-0.39999999999999969</v>
      </c>
      <c r="F29" s="343"/>
    </row>
    <row r="30" spans="1:6" ht="20.149999999999999" customHeight="1" x14ac:dyDescent="0.25">
      <c r="A30" s="320" t="s">
        <v>32</v>
      </c>
      <c r="B30" s="35" t="s">
        <v>33</v>
      </c>
      <c r="C30" s="370" t="s">
        <v>99</v>
      </c>
      <c r="D30" s="370">
        <v>-6.8000000000000005E-2</v>
      </c>
      <c r="E30" s="331" t="s">
        <v>99</v>
      </c>
      <c r="F30" s="343"/>
    </row>
    <row r="31" spans="1:6" ht="20.149999999999999" customHeight="1" x14ac:dyDescent="0.25">
      <c r="A31" s="320" t="s">
        <v>34</v>
      </c>
      <c r="B31" s="35" t="s">
        <v>35</v>
      </c>
      <c r="C31" s="370">
        <v>4.8000000000000001E-2</v>
      </c>
      <c r="D31" s="370">
        <v>4.2999999999999997E-2</v>
      </c>
      <c r="E31" s="331">
        <f t="shared" ref="E31:E40" si="1">+(D31-C31)*100</f>
        <v>-0.50000000000000044</v>
      </c>
      <c r="F31" s="343"/>
    </row>
    <row r="32" spans="1:6" ht="20.149999999999999" customHeight="1" x14ac:dyDescent="0.25">
      <c r="A32" s="320" t="s">
        <v>36</v>
      </c>
      <c r="B32" s="35" t="s">
        <v>37</v>
      </c>
      <c r="C32" s="370">
        <v>1E-3</v>
      </c>
      <c r="D32" s="370">
        <v>3.0000000000000001E-3</v>
      </c>
      <c r="E32" s="331">
        <f t="shared" si="1"/>
        <v>0.2</v>
      </c>
      <c r="F32" s="343"/>
    </row>
    <row r="33" spans="1:10" ht="20.149999999999999" customHeight="1" x14ac:dyDescent="0.25">
      <c r="A33" s="320" t="s">
        <v>38</v>
      </c>
      <c r="B33" s="35" t="s">
        <v>39</v>
      </c>
      <c r="C33" s="370">
        <v>1E-3</v>
      </c>
      <c r="D33" s="370">
        <v>1.4E-2</v>
      </c>
      <c r="E33" s="331">
        <f t="shared" si="1"/>
        <v>1.3</v>
      </c>
      <c r="F33" s="343"/>
    </row>
    <row r="34" spans="1:10" ht="20.149999999999999" customHeight="1" x14ac:dyDescent="0.25">
      <c r="A34" s="320" t="s">
        <v>40</v>
      </c>
      <c r="B34" s="35" t="s">
        <v>41</v>
      </c>
      <c r="C34" s="370">
        <v>6.2E-2</v>
      </c>
      <c r="D34" s="370">
        <v>7.9000000000000001E-2</v>
      </c>
      <c r="E34" s="331">
        <f t="shared" si="1"/>
        <v>1.7000000000000002</v>
      </c>
      <c r="F34" s="343"/>
    </row>
    <row r="35" spans="1:10" ht="20.149999999999999" customHeight="1" x14ac:dyDescent="0.25">
      <c r="A35" s="320" t="s">
        <v>42</v>
      </c>
      <c r="B35" s="35" t="s">
        <v>43</v>
      </c>
      <c r="C35" s="370">
        <v>-1.9E-2</v>
      </c>
      <c r="D35" s="370">
        <v>-2.7E-2</v>
      </c>
      <c r="E35" s="331">
        <f t="shared" si="1"/>
        <v>-0.8</v>
      </c>
      <c r="F35" s="343"/>
    </row>
    <row r="36" spans="1:10" ht="20.149999999999999" customHeight="1" x14ac:dyDescent="0.25">
      <c r="A36" s="320" t="s">
        <v>44</v>
      </c>
      <c r="B36" s="35" t="s">
        <v>45</v>
      </c>
      <c r="C36" s="370">
        <v>1.7000000000000001E-2</v>
      </c>
      <c r="D36" s="370">
        <v>0.01</v>
      </c>
      <c r="E36" s="331">
        <f t="shared" si="1"/>
        <v>-0.70000000000000007</v>
      </c>
      <c r="F36" s="343"/>
    </row>
    <row r="37" spans="1:10" ht="20.149999999999999" customHeight="1" x14ac:dyDescent="0.25">
      <c r="A37" s="320" t="s">
        <v>46</v>
      </c>
      <c r="B37" s="35" t="s">
        <v>47</v>
      </c>
      <c r="C37" s="370">
        <v>1.0999999999999999E-2</v>
      </c>
      <c r="D37" s="370">
        <v>8.9999999999999993E-3</v>
      </c>
      <c r="E37" s="331">
        <f t="shared" si="1"/>
        <v>-0.2</v>
      </c>
      <c r="F37" s="343"/>
    </row>
    <row r="38" spans="1:10" ht="20.149999999999999" customHeight="1" x14ac:dyDescent="0.25">
      <c r="A38" s="320" t="s">
        <v>48</v>
      </c>
      <c r="B38" s="35" t="s">
        <v>49</v>
      </c>
      <c r="C38" s="370">
        <v>6.0000000000000001E-3</v>
      </c>
      <c r="D38" s="370">
        <v>-2.5999999999999999E-2</v>
      </c>
      <c r="E38" s="331">
        <f t="shared" si="1"/>
        <v>-3.2</v>
      </c>
      <c r="F38" s="343"/>
    </row>
    <row r="39" spans="1:10" s="90" customFormat="1" ht="20.149999999999999" customHeight="1" thickBot="1" x14ac:dyDescent="0.3">
      <c r="A39" s="320" t="s">
        <v>50</v>
      </c>
      <c r="B39" s="35" t="s">
        <v>51</v>
      </c>
      <c r="C39" s="370">
        <v>1.7000000000000001E-2</v>
      </c>
      <c r="D39" s="370">
        <v>1.7999999999999999E-2</v>
      </c>
      <c r="E39" s="331">
        <f t="shared" si="1"/>
        <v>9.9999999999999742E-2</v>
      </c>
      <c r="F39" s="343"/>
      <c r="J39" s="114"/>
    </row>
    <row r="40" spans="1:10" s="90" customFormat="1" ht="20.149999999999999" customHeight="1" thickBot="1" x14ac:dyDescent="0.3">
      <c r="A40" s="125"/>
      <c r="B40" s="126" t="s">
        <v>96</v>
      </c>
      <c r="C40" s="369">
        <v>2.7E-2</v>
      </c>
      <c r="D40" s="369">
        <v>2.3E-2</v>
      </c>
      <c r="E40" s="328">
        <f t="shared" si="1"/>
        <v>-0.4</v>
      </c>
      <c r="F40" s="343"/>
    </row>
    <row r="41" spans="1:10" ht="20.149999999999999" customHeight="1" x14ac:dyDescent="0.25">
      <c r="C41" s="341"/>
      <c r="D41" s="341"/>
      <c r="E41" s="341"/>
      <c r="H41" s="249"/>
    </row>
    <row r="42" spans="1:10" s="373" customFormat="1" ht="20.149999999999999" customHeight="1" x14ac:dyDescent="0.25">
      <c r="A42" s="504" t="s">
        <v>256</v>
      </c>
      <c r="B42" s="504"/>
      <c r="C42" s="504"/>
      <c r="D42" s="504"/>
      <c r="E42" s="504"/>
    </row>
    <row r="43" spans="1:10" s="373" customFormat="1" ht="20.149999999999999" customHeight="1" thickBot="1" x14ac:dyDescent="0.3">
      <c r="A43" s="222"/>
      <c r="B43" s="222"/>
      <c r="C43" s="222"/>
      <c r="D43" s="222"/>
      <c r="E43" s="222"/>
    </row>
    <row r="44" spans="1:10" s="221" customFormat="1" ht="20.149999999999999" customHeight="1" thickBot="1" x14ac:dyDescent="0.3">
      <c r="A44" s="223" t="s">
        <v>136</v>
      </c>
      <c r="B44" s="245" t="s">
        <v>141</v>
      </c>
      <c r="C44" s="518" t="s">
        <v>254</v>
      </c>
      <c r="D44" s="519"/>
      <c r="E44" s="520"/>
    </row>
    <row r="45" spans="1:10" s="221" customFormat="1" ht="20.149999999999999" customHeight="1" thickBot="1" x14ac:dyDescent="0.3">
      <c r="A45" s="227"/>
      <c r="B45" s="346"/>
      <c r="C45" s="34">
        <f>+C5</f>
        <v>2019</v>
      </c>
      <c r="D45" s="34">
        <f>+D5</f>
        <v>2020</v>
      </c>
      <c r="E45" s="34" t="str">
        <f>+E5</f>
        <v>Change in pp</v>
      </c>
    </row>
    <row r="46" spans="1:10" s="221" customFormat="1" ht="20.149999999999999" customHeight="1" x14ac:dyDescent="0.25">
      <c r="A46" s="319" t="s">
        <v>1</v>
      </c>
      <c r="B46" s="15" t="s">
        <v>52</v>
      </c>
      <c r="C46" s="370">
        <v>4.2000000000000003E-2</v>
      </c>
      <c r="D46" s="370">
        <v>4.9000000000000002E-2</v>
      </c>
      <c r="E46" s="331">
        <f t="shared" ref="E46:E62" si="2">+(D46-C46)*100</f>
        <v>0.7</v>
      </c>
      <c r="F46" s="343"/>
      <c r="J46" s="114"/>
    </row>
    <row r="47" spans="1:10" ht="20.149999999999999" customHeight="1" x14ac:dyDescent="0.25">
      <c r="A47" s="320" t="s">
        <v>2</v>
      </c>
      <c r="B47" s="15" t="s">
        <v>135</v>
      </c>
      <c r="C47" s="370">
        <v>0.04</v>
      </c>
      <c r="D47" s="370">
        <v>4.1000000000000002E-2</v>
      </c>
      <c r="E47" s="331">
        <f t="shared" si="2"/>
        <v>0.10000000000000009</v>
      </c>
      <c r="F47" s="343"/>
      <c r="H47" s="221"/>
    </row>
    <row r="48" spans="1:10" s="217" customFormat="1" ht="20.149999999999999" customHeight="1" x14ac:dyDescent="0.25">
      <c r="A48" s="320" t="s">
        <v>5</v>
      </c>
      <c r="B48" s="15" t="s">
        <v>53</v>
      </c>
      <c r="C48" s="370">
        <v>4.8000000000000001E-2</v>
      </c>
      <c r="D48" s="370">
        <v>3.3000000000000002E-2</v>
      </c>
      <c r="E48" s="331">
        <f t="shared" si="2"/>
        <v>-1.5</v>
      </c>
      <c r="F48" s="372"/>
      <c r="H48" s="371"/>
      <c r="J48" s="114"/>
    </row>
    <row r="49" spans="1:8" ht="20.149999999999999" customHeight="1" x14ac:dyDescent="0.25">
      <c r="A49" s="320" t="s">
        <v>7</v>
      </c>
      <c r="B49" s="15" t="s">
        <v>54</v>
      </c>
      <c r="C49" s="370">
        <v>3.4000000000000002E-2</v>
      </c>
      <c r="D49" s="370">
        <v>3.5999999999999997E-2</v>
      </c>
      <c r="E49" s="331">
        <f t="shared" si="2"/>
        <v>0.19999999999999948</v>
      </c>
      <c r="F49" s="343"/>
      <c r="H49" s="221"/>
    </row>
    <row r="50" spans="1:8" ht="20.149999999999999" customHeight="1" x14ac:dyDescent="0.25">
      <c r="A50" s="320" t="s">
        <v>9</v>
      </c>
      <c r="B50" s="15" t="s">
        <v>55</v>
      </c>
      <c r="C50" s="370">
        <v>2.9000000000000001E-2</v>
      </c>
      <c r="D50" s="370">
        <v>4.1000000000000002E-2</v>
      </c>
      <c r="E50" s="331">
        <f t="shared" si="2"/>
        <v>1.2</v>
      </c>
      <c r="F50" s="343"/>
      <c r="H50" s="221"/>
    </row>
    <row r="51" spans="1:8" ht="20.149999999999999" customHeight="1" x14ac:dyDescent="0.25">
      <c r="A51" s="320" t="s">
        <v>11</v>
      </c>
      <c r="B51" s="15" t="s">
        <v>56</v>
      </c>
      <c r="C51" s="370">
        <v>-2.1000000000000001E-2</v>
      </c>
      <c r="D51" s="370">
        <v>-4.0000000000000001E-3</v>
      </c>
      <c r="E51" s="331">
        <f t="shared" si="2"/>
        <v>1.7000000000000002</v>
      </c>
      <c r="F51" s="343"/>
      <c r="H51" s="221"/>
    </row>
    <row r="52" spans="1:8" ht="20.149999999999999" customHeight="1" x14ac:dyDescent="0.25">
      <c r="A52" s="320" t="s">
        <v>13</v>
      </c>
      <c r="B52" s="15" t="s">
        <v>57</v>
      </c>
      <c r="C52" s="370">
        <v>5.1999999999999998E-2</v>
      </c>
      <c r="D52" s="370">
        <v>4.3999999999999997E-2</v>
      </c>
      <c r="E52" s="331">
        <f t="shared" si="2"/>
        <v>-0.8</v>
      </c>
      <c r="F52" s="343"/>
      <c r="H52" s="221"/>
    </row>
    <row r="53" spans="1:8" ht="20.149999999999999" customHeight="1" x14ac:dyDescent="0.25">
      <c r="A53" s="320" t="s">
        <v>15</v>
      </c>
      <c r="B53" s="15" t="s">
        <v>58</v>
      </c>
      <c r="C53" s="370">
        <v>-0.2</v>
      </c>
      <c r="D53" s="370">
        <v>-0.23899999999999999</v>
      </c>
      <c r="E53" s="331">
        <f t="shared" si="2"/>
        <v>-3.8999999999999977</v>
      </c>
      <c r="F53" s="343"/>
      <c r="H53" s="221"/>
    </row>
    <row r="54" spans="1:8" ht="20.149999999999999" customHeight="1" x14ac:dyDescent="0.25">
      <c r="A54" s="320" t="s">
        <v>17</v>
      </c>
      <c r="B54" s="15" t="s">
        <v>59</v>
      </c>
      <c r="C54" s="370">
        <v>2.3E-2</v>
      </c>
      <c r="D54" s="370">
        <v>2.3E-2</v>
      </c>
      <c r="E54" s="331">
        <f t="shared" si="2"/>
        <v>0</v>
      </c>
      <c r="F54" s="343"/>
      <c r="H54" s="221"/>
    </row>
    <row r="55" spans="1:8" ht="20.149999999999999" customHeight="1" x14ac:dyDescent="0.25">
      <c r="A55" s="320" t="s">
        <v>19</v>
      </c>
      <c r="B55" s="15" t="s">
        <v>60</v>
      </c>
      <c r="C55" s="370">
        <v>2.8000000000000001E-2</v>
      </c>
      <c r="D55" s="370">
        <v>1.7999999999999999E-2</v>
      </c>
      <c r="E55" s="331">
        <f t="shared" si="2"/>
        <v>-1.0000000000000002</v>
      </c>
      <c r="F55" s="343"/>
      <c r="H55" s="221"/>
    </row>
    <row r="56" spans="1:8" ht="20.149999999999999" customHeight="1" x14ac:dyDescent="0.25">
      <c r="A56" s="320" t="s">
        <v>21</v>
      </c>
      <c r="B56" s="15" t="s">
        <v>61</v>
      </c>
      <c r="C56" s="370">
        <v>2.9000000000000001E-2</v>
      </c>
      <c r="D56" s="370">
        <v>7.0000000000000001E-3</v>
      </c>
      <c r="E56" s="331">
        <f t="shared" si="2"/>
        <v>-2.2000000000000002</v>
      </c>
      <c r="F56" s="343"/>
      <c r="H56" s="221"/>
    </row>
    <row r="57" spans="1:8" ht="20.149999999999999" customHeight="1" x14ac:dyDescent="0.25">
      <c r="A57" s="320" t="s">
        <v>22</v>
      </c>
      <c r="B57" s="15" t="s">
        <v>62</v>
      </c>
      <c r="C57" s="370">
        <v>2.1999999999999999E-2</v>
      </c>
      <c r="D57" s="370">
        <v>3.9E-2</v>
      </c>
      <c r="E57" s="331">
        <f t="shared" si="2"/>
        <v>1.7000000000000002</v>
      </c>
      <c r="F57" s="343"/>
      <c r="H57" s="221"/>
    </row>
    <row r="58" spans="1:8" ht="20.149999999999999" customHeight="1" x14ac:dyDescent="0.25">
      <c r="A58" s="320" t="s">
        <v>24</v>
      </c>
      <c r="B58" s="15" t="s">
        <v>63</v>
      </c>
      <c r="C58" s="370">
        <v>1.9E-2</v>
      </c>
      <c r="D58" s="370">
        <v>1.6E-2</v>
      </c>
      <c r="E58" s="331">
        <f t="shared" si="2"/>
        <v>-0.29999999999999993</v>
      </c>
      <c r="F58" s="343"/>
      <c r="H58" s="221"/>
    </row>
    <row r="59" spans="1:8" ht="20.149999999999999" customHeight="1" x14ac:dyDescent="0.25">
      <c r="A59" s="320" t="s">
        <v>26</v>
      </c>
      <c r="B59" s="15" t="s">
        <v>64</v>
      </c>
      <c r="C59" s="370">
        <v>3.5000000000000003E-2</v>
      </c>
      <c r="D59" s="370">
        <v>2.5999999999999999E-2</v>
      </c>
      <c r="E59" s="331">
        <f t="shared" si="2"/>
        <v>-0.90000000000000047</v>
      </c>
      <c r="F59" s="343"/>
      <c r="H59" s="221"/>
    </row>
    <row r="60" spans="1:8" ht="20.149999999999999" customHeight="1" x14ac:dyDescent="0.25">
      <c r="A60" s="320" t="s">
        <v>28</v>
      </c>
      <c r="B60" s="15" t="s">
        <v>65</v>
      </c>
      <c r="C60" s="370">
        <v>1.7000000000000001E-2</v>
      </c>
      <c r="D60" s="370">
        <v>2.8000000000000001E-2</v>
      </c>
      <c r="E60" s="331">
        <f t="shared" si="2"/>
        <v>1.0999999999999999</v>
      </c>
      <c r="F60" s="343"/>
      <c r="H60" s="221"/>
    </row>
    <row r="61" spans="1:8" ht="20.149999999999999" customHeight="1" x14ac:dyDescent="0.25">
      <c r="A61" s="320" t="s">
        <v>30</v>
      </c>
      <c r="B61" s="15" t="s">
        <v>66</v>
      </c>
      <c r="C61" s="370">
        <v>1.6E-2</v>
      </c>
      <c r="D61" s="370">
        <v>8.9999999999999993E-3</v>
      </c>
      <c r="E61" s="331">
        <f t="shared" si="2"/>
        <v>-0.70000000000000007</v>
      </c>
      <c r="F61" s="343"/>
      <c r="H61" s="221"/>
    </row>
    <row r="62" spans="1:8" ht="20.149999999999999" customHeight="1" x14ac:dyDescent="0.25">
      <c r="A62" s="320" t="s">
        <v>34</v>
      </c>
      <c r="B62" s="15" t="s">
        <v>67</v>
      </c>
      <c r="C62" s="370">
        <v>-7.9000000000000001E-2</v>
      </c>
      <c r="D62" s="370">
        <v>-8.2000000000000003E-2</v>
      </c>
      <c r="E62" s="331">
        <f t="shared" si="2"/>
        <v>-0.30000000000000027</v>
      </c>
      <c r="F62" s="343"/>
      <c r="H62" s="221"/>
    </row>
    <row r="63" spans="1:8" ht="20.149999999999999" customHeight="1" x14ac:dyDescent="0.25">
      <c r="A63" s="320" t="s">
        <v>36</v>
      </c>
      <c r="B63" s="15" t="s">
        <v>68</v>
      </c>
      <c r="C63" s="370">
        <v>6.0000000000000001E-3</v>
      </c>
      <c r="D63" s="370">
        <v>2.7E-2</v>
      </c>
      <c r="E63" s="331" t="s">
        <v>99</v>
      </c>
      <c r="F63" s="343"/>
      <c r="H63" s="221"/>
    </row>
    <row r="64" spans="1:8" ht="20.149999999999999" customHeight="1" x14ac:dyDescent="0.25">
      <c r="A64" s="320" t="s">
        <v>38</v>
      </c>
      <c r="B64" s="15" t="s">
        <v>69</v>
      </c>
      <c r="C64" s="370">
        <v>3.9E-2</v>
      </c>
      <c r="D64" s="370">
        <v>3.6999999999999998E-2</v>
      </c>
      <c r="E64" s="331">
        <f>+(D64-C64)*100</f>
        <v>-0.20000000000000018</v>
      </c>
      <c r="F64" s="343"/>
      <c r="H64" s="221"/>
    </row>
    <row r="65" spans="1:8" ht="20.149999999999999" customHeight="1" x14ac:dyDescent="0.25">
      <c r="A65" s="320" t="s">
        <v>40</v>
      </c>
      <c r="B65" s="15" t="s">
        <v>70</v>
      </c>
      <c r="C65" s="370">
        <v>2.9000000000000001E-2</v>
      </c>
      <c r="D65" s="370">
        <v>2.8000000000000001E-2</v>
      </c>
      <c r="E65" s="331">
        <f>+(D65-C65)*100</f>
        <v>-0.10000000000000009</v>
      </c>
      <c r="F65" s="343"/>
      <c r="H65" s="221"/>
    </row>
    <row r="66" spans="1:8" ht="20.149999999999999" customHeight="1" x14ac:dyDescent="0.25">
      <c r="A66" s="320" t="s">
        <v>42</v>
      </c>
      <c r="B66" s="15" t="s">
        <v>71</v>
      </c>
      <c r="C66" s="370">
        <v>5.0000000000000001E-3</v>
      </c>
      <c r="D66" s="370">
        <v>0</v>
      </c>
      <c r="E66" s="331">
        <f>+(D66-C66)*100</f>
        <v>-0.5</v>
      </c>
      <c r="F66" s="343"/>
      <c r="H66" s="221"/>
    </row>
    <row r="67" spans="1:8" ht="20.149999999999999" customHeight="1" x14ac:dyDescent="0.25">
      <c r="A67" s="320" t="s">
        <v>44</v>
      </c>
      <c r="B67" s="15" t="s">
        <v>72</v>
      </c>
      <c r="C67" s="370">
        <v>4.0000000000000001E-3</v>
      </c>
      <c r="D67" s="370">
        <v>2.1000000000000001E-2</v>
      </c>
      <c r="E67" s="331" t="s">
        <v>99</v>
      </c>
      <c r="F67" s="343"/>
      <c r="H67" s="221"/>
    </row>
    <row r="68" spans="1:8" ht="20.149999999999999" customHeight="1" x14ac:dyDescent="0.25">
      <c r="A68" s="320" t="s">
        <v>46</v>
      </c>
      <c r="B68" s="15" t="s">
        <v>73</v>
      </c>
      <c r="C68" s="370">
        <v>6.4000000000000001E-2</v>
      </c>
      <c r="D68" s="370">
        <v>4.2000000000000003E-2</v>
      </c>
      <c r="E68" s="331">
        <f t="shared" ref="E68:E79" si="3">+(D68-C68)*100</f>
        <v>-2.1999999999999997</v>
      </c>
      <c r="F68" s="343"/>
      <c r="H68" s="221"/>
    </row>
    <row r="69" spans="1:8" ht="20.149999999999999" customHeight="1" x14ac:dyDescent="0.25">
      <c r="A69" s="320" t="s">
        <v>48</v>
      </c>
      <c r="B69" s="15" t="s">
        <v>74</v>
      </c>
      <c r="C69" s="370">
        <v>1.7999999999999999E-2</v>
      </c>
      <c r="D69" s="370">
        <v>1.6E-2</v>
      </c>
      <c r="E69" s="331">
        <f t="shared" si="3"/>
        <v>-0.19999999999999984</v>
      </c>
      <c r="F69" s="343"/>
      <c r="H69" s="221"/>
    </row>
    <row r="70" spans="1:8" ht="20.149999999999999" customHeight="1" x14ac:dyDescent="0.25">
      <c r="A70" s="320" t="s">
        <v>50</v>
      </c>
      <c r="B70" s="15" t="s">
        <v>75</v>
      </c>
      <c r="C70" s="370">
        <v>1.6E-2</v>
      </c>
      <c r="D70" s="370">
        <v>2.1999999999999999E-2</v>
      </c>
      <c r="E70" s="331">
        <f t="shared" si="3"/>
        <v>0.59999999999999987</v>
      </c>
      <c r="F70" s="343"/>
      <c r="H70" s="221"/>
    </row>
    <row r="71" spans="1:8" ht="20.149999999999999" customHeight="1" x14ac:dyDescent="0.25">
      <c r="A71" s="320" t="s">
        <v>77</v>
      </c>
      <c r="B71" s="15" t="s">
        <v>76</v>
      </c>
      <c r="C71" s="370">
        <v>0.13100000000000001</v>
      </c>
      <c r="D71" s="370">
        <v>0.128</v>
      </c>
      <c r="E71" s="331">
        <f t="shared" si="3"/>
        <v>-0.30000000000000027</v>
      </c>
      <c r="F71" s="343"/>
      <c r="H71" s="221"/>
    </row>
    <row r="72" spans="1:8" ht="20.149999999999999" customHeight="1" x14ac:dyDescent="0.25">
      <c r="A72" s="320" t="s">
        <v>79</v>
      </c>
      <c r="B72" s="15" t="s">
        <v>78</v>
      </c>
      <c r="C72" s="370">
        <v>-1.0999999999999999E-2</v>
      </c>
      <c r="D72" s="370">
        <v>-3.7999999999999999E-2</v>
      </c>
      <c r="E72" s="331">
        <f t="shared" si="3"/>
        <v>-2.7</v>
      </c>
      <c r="F72" s="343"/>
      <c r="H72" s="221"/>
    </row>
    <row r="73" spans="1:8" ht="20.149999999999999" customHeight="1" x14ac:dyDescent="0.25">
      <c r="A73" s="320" t="s">
        <v>81</v>
      </c>
      <c r="B73" s="15" t="s">
        <v>80</v>
      </c>
      <c r="C73" s="370">
        <v>0.02</v>
      </c>
      <c r="D73" s="370">
        <v>1.7000000000000001E-2</v>
      </c>
      <c r="E73" s="331">
        <f t="shared" si="3"/>
        <v>-0.29999999999999993</v>
      </c>
      <c r="F73" s="343"/>
      <c r="H73" s="221"/>
    </row>
    <row r="74" spans="1:8" ht="20.149999999999999" customHeight="1" x14ac:dyDescent="0.25">
      <c r="A74" s="320" t="s">
        <v>83</v>
      </c>
      <c r="B74" s="15" t="s">
        <v>82</v>
      </c>
      <c r="C74" s="370">
        <v>4.8000000000000001E-2</v>
      </c>
      <c r="D74" s="370">
        <v>2.9000000000000001E-2</v>
      </c>
      <c r="E74" s="331">
        <f t="shared" si="3"/>
        <v>-1.9</v>
      </c>
      <c r="F74" s="343"/>
      <c r="H74" s="221"/>
    </row>
    <row r="75" spans="1:8" ht="20.149999999999999" customHeight="1" x14ac:dyDescent="0.25">
      <c r="A75" s="320" t="s">
        <v>85</v>
      </c>
      <c r="B75" s="15" t="s">
        <v>84</v>
      </c>
      <c r="C75" s="370">
        <v>2.3E-2</v>
      </c>
      <c r="D75" s="370">
        <v>5.0000000000000001E-3</v>
      </c>
      <c r="E75" s="331">
        <f t="shared" si="3"/>
        <v>-1.7999999999999998</v>
      </c>
      <c r="F75" s="343"/>
      <c r="H75" s="221"/>
    </row>
    <row r="76" spans="1:8" ht="20.149999999999999" customHeight="1" x14ac:dyDescent="0.25">
      <c r="A76" s="320" t="s">
        <v>87</v>
      </c>
      <c r="B76" s="15" t="s">
        <v>86</v>
      </c>
      <c r="C76" s="370">
        <v>5.0999999999999997E-2</v>
      </c>
      <c r="D76" s="370">
        <v>4.1000000000000002E-2</v>
      </c>
      <c r="E76" s="331">
        <f t="shared" si="3"/>
        <v>-0.99999999999999956</v>
      </c>
      <c r="F76" s="343"/>
      <c r="H76" s="221"/>
    </row>
    <row r="77" spans="1:8" ht="20.149999999999999" customHeight="1" x14ac:dyDescent="0.25">
      <c r="A77" s="320" t="s">
        <v>89</v>
      </c>
      <c r="B77" s="15" t="s">
        <v>88</v>
      </c>
      <c r="C77" s="370">
        <v>2.4E-2</v>
      </c>
      <c r="D77" s="370">
        <v>2.5000000000000001E-2</v>
      </c>
      <c r="E77" s="331">
        <f t="shared" si="3"/>
        <v>0.10000000000000009</v>
      </c>
      <c r="F77" s="343"/>
      <c r="H77" s="221"/>
    </row>
    <row r="78" spans="1:8" ht="20.149999999999999" customHeight="1" thickBot="1" x14ac:dyDescent="0.3">
      <c r="A78" s="320" t="s">
        <v>104</v>
      </c>
      <c r="B78" s="15" t="s">
        <v>90</v>
      </c>
      <c r="C78" s="370">
        <v>4.5999999999999999E-2</v>
      </c>
      <c r="D78" s="370">
        <v>5.8000000000000003E-2</v>
      </c>
      <c r="E78" s="331">
        <f t="shared" si="3"/>
        <v>1.2000000000000004</v>
      </c>
      <c r="F78" s="343"/>
      <c r="H78" s="221"/>
    </row>
    <row r="79" spans="1:8" ht="20.149999999999999" customHeight="1" thickBot="1" x14ac:dyDescent="0.3">
      <c r="A79" s="85"/>
      <c r="B79" s="39" t="s">
        <v>96</v>
      </c>
      <c r="C79" s="369">
        <v>4.5999999999999999E-2</v>
      </c>
      <c r="D79" s="369">
        <v>3.5000000000000003E-2</v>
      </c>
      <c r="E79" s="328">
        <f t="shared" si="3"/>
        <v>-1.0999999999999996</v>
      </c>
      <c r="F79" s="343"/>
      <c r="H79" s="221"/>
    </row>
    <row r="80" spans="1:8" ht="20.149999999999999" customHeight="1" x14ac:dyDescent="0.25">
      <c r="C80" s="341"/>
      <c r="D80" s="341"/>
      <c r="E80" s="341"/>
      <c r="H80" s="221"/>
    </row>
    <row r="81" spans="8:8" ht="20.149999999999999" customHeight="1" x14ac:dyDescent="0.25">
      <c r="H81" s="221"/>
    </row>
    <row r="82" spans="8:8" ht="20.149999999999999" customHeight="1" x14ac:dyDescent="0.25"/>
    <row r="83" spans="8:8" ht="20.149999999999999" customHeight="1" x14ac:dyDescent="0.25"/>
    <row r="84" spans="8:8" ht="20.149999999999999" customHeight="1" x14ac:dyDescent="0.25"/>
    <row r="85" spans="8:8" ht="20.149999999999999" customHeight="1" x14ac:dyDescent="0.25"/>
    <row r="86" spans="8:8" ht="20.149999999999999" customHeight="1" x14ac:dyDescent="0.25"/>
    <row r="87" spans="8:8" ht="20.149999999999999" customHeight="1" x14ac:dyDescent="0.25"/>
    <row r="88" spans="8:8" ht="20.149999999999999" customHeight="1" x14ac:dyDescent="0.25"/>
    <row r="89" spans="8:8" ht="20.149999999999999" customHeight="1" x14ac:dyDescent="0.25"/>
    <row r="90" spans="8:8" ht="20.149999999999999" customHeight="1" x14ac:dyDescent="0.25"/>
    <row r="91" spans="8:8" ht="20.149999999999999" customHeight="1" x14ac:dyDescent="0.25"/>
    <row r="92" spans="8:8" ht="20.149999999999999" customHeight="1" x14ac:dyDescent="0.25"/>
    <row r="93" spans="8:8" ht="20.149999999999999" customHeight="1" x14ac:dyDescent="0.25"/>
    <row r="94" spans="8:8" ht="20.149999999999999" customHeight="1" x14ac:dyDescent="0.25"/>
    <row r="95" spans="8:8" ht="20.149999999999999" customHeight="1" x14ac:dyDescent="0.25"/>
    <row r="96" spans="8:8" ht="20.149999999999999" customHeight="1" x14ac:dyDescent="0.25"/>
    <row r="97" s="114" customFormat="1" ht="20.149999999999999" customHeight="1" x14ac:dyDescent="0.25"/>
    <row r="98" s="114" customFormat="1" ht="20.149999999999999" customHeight="1" x14ac:dyDescent="0.25"/>
    <row r="99" s="114" customFormat="1" ht="20.149999999999999" customHeight="1" x14ac:dyDescent="0.25"/>
    <row r="100" s="114" customFormat="1" ht="20.149999999999999" customHeight="1" x14ac:dyDescent="0.25"/>
    <row r="101" s="114" customFormat="1" ht="20.149999999999999" customHeight="1" x14ac:dyDescent="0.25"/>
    <row r="102" s="114" customFormat="1" ht="20.149999999999999" customHeight="1" x14ac:dyDescent="0.25"/>
    <row r="103" s="114" customFormat="1" ht="20.149999999999999" customHeight="1" x14ac:dyDescent="0.25"/>
    <row r="104" s="114" customFormat="1" ht="20.149999999999999" customHeight="1" x14ac:dyDescent="0.25"/>
    <row r="105" s="114" customFormat="1" ht="20.149999999999999" customHeight="1" x14ac:dyDescent="0.25"/>
    <row r="106" s="114" customFormat="1" ht="20.149999999999999" customHeight="1" x14ac:dyDescent="0.25"/>
    <row r="107" s="114" customFormat="1" ht="20.149999999999999" customHeight="1" x14ac:dyDescent="0.25"/>
    <row r="108" s="114" customFormat="1" ht="20.149999999999999" customHeight="1" x14ac:dyDescent="0.25"/>
    <row r="109" s="114" customFormat="1" ht="20.149999999999999" customHeight="1" x14ac:dyDescent="0.25"/>
    <row r="110" s="114" customFormat="1" ht="20.149999999999999" customHeight="1" x14ac:dyDescent="0.25"/>
    <row r="111" s="114" customFormat="1" ht="20.149999999999999" customHeight="1" x14ac:dyDescent="0.25"/>
    <row r="112" s="114" customFormat="1" ht="20.149999999999999" customHeight="1" x14ac:dyDescent="0.25"/>
    <row r="113" s="114" customFormat="1" ht="20.149999999999999" customHeight="1" x14ac:dyDescent="0.25"/>
    <row r="114" s="114" customFormat="1" ht="20.149999999999999" customHeight="1" x14ac:dyDescent="0.25"/>
    <row r="115" s="114" customFormat="1" ht="20.149999999999999" customHeight="1" x14ac:dyDescent="0.25"/>
    <row r="116" s="114" customFormat="1" ht="20.149999999999999" customHeight="1" x14ac:dyDescent="0.25"/>
    <row r="117" s="114" customFormat="1" ht="20.149999999999999" customHeight="1" x14ac:dyDescent="0.25"/>
    <row r="118" s="114" customFormat="1" ht="20.149999999999999" customHeight="1" x14ac:dyDescent="0.25"/>
    <row r="119" s="114" customFormat="1" ht="20.149999999999999" customHeight="1" x14ac:dyDescent="0.25"/>
    <row r="120" s="114" customFormat="1" ht="20.149999999999999" customHeight="1" x14ac:dyDescent="0.25"/>
    <row r="121" s="114" customFormat="1" ht="20.149999999999999" customHeight="1" x14ac:dyDescent="0.25"/>
    <row r="122" s="114" customFormat="1" ht="20.149999999999999" customHeight="1" x14ac:dyDescent="0.25"/>
    <row r="123" s="114" customFormat="1" ht="20.149999999999999" customHeight="1" x14ac:dyDescent="0.25"/>
    <row r="124" s="114" customFormat="1" ht="20.149999999999999" customHeight="1" x14ac:dyDescent="0.25"/>
    <row r="125" s="114" customFormat="1" ht="20.149999999999999" customHeight="1" x14ac:dyDescent="0.25"/>
    <row r="126" s="114" customFormat="1" ht="20.149999999999999" customHeight="1" x14ac:dyDescent="0.25"/>
    <row r="127" s="114" customFormat="1" ht="20.149999999999999" customHeight="1" x14ac:dyDescent="0.25"/>
    <row r="128" s="114" customFormat="1" ht="20.149999999999999" customHeight="1" x14ac:dyDescent="0.25"/>
    <row r="129" s="114" customFormat="1" ht="20.149999999999999" customHeight="1" x14ac:dyDescent="0.25"/>
    <row r="130" s="114" customFormat="1" ht="20.149999999999999" customHeight="1" x14ac:dyDescent="0.25"/>
    <row r="131" s="114" customFormat="1" ht="20.149999999999999" customHeight="1" x14ac:dyDescent="0.25"/>
    <row r="132" s="114" customFormat="1" ht="20.149999999999999" customHeight="1" x14ac:dyDescent="0.25"/>
    <row r="133" s="114" customFormat="1" ht="20.149999999999999" customHeight="1" x14ac:dyDescent="0.25"/>
    <row r="134" s="114" customFormat="1" ht="20.149999999999999" customHeight="1" x14ac:dyDescent="0.25"/>
    <row r="135" s="114" customFormat="1" ht="20.149999999999999" customHeight="1" x14ac:dyDescent="0.25"/>
    <row r="136" s="114" customFormat="1" ht="20.149999999999999" customHeight="1" x14ac:dyDescent="0.25"/>
    <row r="137" s="114" customFormat="1" ht="20.149999999999999" customHeight="1" x14ac:dyDescent="0.25"/>
    <row r="138" s="114" customFormat="1" ht="20.149999999999999" customHeight="1" x14ac:dyDescent="0.25"/>
    <row r="139" s="114" customFormat="1" ht="20.149999999999999" customHeight="1" x14ac:dyDescent="0.25"/>
    <row r="140" s="114" customFormat="1" ht="20.149999999999999" customHeight="1" x14ac:dyDescent="0.25"/>
    <row r="141" s="114" customFormat="1" ht="20.149999999999999" customHeight="1" x14ac:dyDescent="0.25"/>
    <row r="142" s="114" customFormat="1" ht="20.149999999999999" customHeight="1" x14ac:dyDescent="0.25"/>
    <row r="143" s="114" customFormat="1" ht="20.149999999999999" customHeight="1" x14ac:dyDescent="0.25"/>
    <row r="144" s="114" customFormat="1" ht="20.149999999999999" customHeight="1" x14ac:dyDescent="0.25"/>
    <row r="145" s="114" customFormat="1" ht="20.149999999999999" customHeight="1" x14ac:dyDescent="0.25"/>
    <row r="146" s="114" customFormat="1" ht="20.149999999999999" customHeight="1" x14ac:dyDescent="0.25"/>
    <row r="147" s="114" customFormat="1" ht="20.149999999999999" customHeight="1" x14ac:dyDescent="0.25"/>
    <row r="148" s="114" customFormat="1" ht="20.149999999999999" customHeight="1" x14ac:dyDescent="0.25"/>
    <row r="149" s="114" customFormat="1" ht="20.149999999999999" customHeight="1" x14ac:dyDescent="0.25"/>
    <row r="150" s="114" customFormat="1" ht="20.149999999999999" customHeight="1" x14ac:dyDescent="0.25"/>
    <row r="151" s="114" customFormat="1" ht="20.149999999999999" customHeight="1" x14ac:dyDescent="0.25"/>
    <row r="152" s="114" customFormat="1" ht="20.149999999999999" customHeight="1" x14ac:dyDescent="0.25"/>
    <row r="153" s="114" customFormat="1" ht="20.149999999999999" customHeight="1" x14ac:dyDescent="0.25"/>
    <row r="154" s="114" customFormat="1" ht="20.149999999999999" customHeight="1" x14ac:dyDescent="0.25"/>
    <row r="155" s="114" customFormat="1" ht="20.149999999999999" customHeight="1" x14ac:dyDescent="0.25"/>
    <row r="156" s="114" customFormat="1" ht="20.149999999999999" customHeight="1" x14ac:dyDescent="0.25"/>
    <row r="157" s="114" customFormat="1" ht="20.149999999999999" customHeight="1" x14ac:dyDescent="0.25"/>
    <row r="158" s="114" customFormat="1" ht="20.149999999999999" customHeight="1" x14ac:dyDescent="0.25"/>
    <row r="159" s="114" customFormat="1" ht="20.149999999999999" customHeight="1" x14ac:dyDescent="0.25"/>
    <row r="160" s="114" customFormat="1" ht="20.149999999999999" customHeight="1" x14ac:dyDescent="0.25"/>
    <row r="161" s="114" customFormat="1" ht="20.149999999999999" customHeight="1" x14ac:dyDescent="0.25"/>
    <row r="162" s="114" customFormat="1" ht="20.149999999999999" customHeight="1" x14ac:dyDescent="0.25"/>
    <row r="163" s="114" customFormat="1" ht="20.149999999999999" customHeight="1" x14ac:dyDescent="0.25"/>
    <row r="164" s="114" customFormat="1" ht="20.149999999999999" customHeight="1" x14ac:dyDescent="0.25"/>
    <row r="165" s="114" customFormat="1" ht="20.149999999999999" customHeight="1" x14ac:dyDescent="0.25"/>
    <row r="166" s="114" customFormat="1" ht="20.149999999999999" customHeight="1" x14ac:dyDescent="0.25"/>
    <row r="167" s="114" customFormat="1" ht="20.149999999999999" customHeight="1" x14ac:dyDescent="0.25"/>
    <row r="168" s="114" customFormat="1" ht="20.149999999999999" customHeight="1" x14ac:dyDescent="0.25"/>
    <row r="169" s="114" customFormat="1" ht="20.149999999999999" customHeight="1" x14ac:dyDescent="0.25"/>
    <row r="170" s="114" customFormat="1" ht="20.149999999999999" customHeight="1" x14ac:dyDescent="0.25"/>
    <row r="171" s="114" customFormat="1" ht="20.149999999999999" customHeight="1" x14ac:dyDescent="0.25"/>
    <row r="172" s="114" customFormat="1" ht="20.149999999999999" customHeight="1" x14ac:dyDescent="0.25"/>
    <row r="173" s="114" customFormat="1" ht="20.149999999999999" customHeight="1" x14ac:dyDescent="0.25"/>
    <row r="174" s="114" customFormat="1" ht="20.149999999999999" customHeight="1" x14ac:dyDescent="0.25"/>
    <row r="175" s="114" customFormat="1" ht="20.149999999999999" customHeight="1" x14ac:dyDescent="0.25"/>
    <row r="176" s="114" customFormat="1" ht="20.149999999999999" customHeight="1" x14ac:dyDescent="0.25"/>
    <row r="177" s="114" customFormat="1" ht="20.149999999999999" customHeight="1" x14ac:dyDescent="0.25"/>
    <row r="178" s="114" customFormat="1" ht="20.149999999999999" customHeight="1" x14ac:dyDescent="0.25"/>
    <row r="179" s="114" customFormat="1" ht="20.149999999999999" customHeight="1" x14ac:dyDescent="0.25"/>
    <row r="180" s="114" customFormat="1" ht="20.149999999999999" customHeight="1" x14ac:dyDescent="0.25"/>
    <row r="181" s="114" customFormat="1" ht="20.149999999999999" customHeight="1" x14ac:dyDescent="0.25"/>
    <row r="182" s="114" customFormat="1" ht="20.149999999999999" customHeight="1" x14ac:dyDescent="0.25"/>
    <row r="183" s="114" customFormat="1" ht="20.149999999999999" customHeight="1" x14ac:dyDescent="0.25"/>
    <row r="184" s="114" customFormat="1" ht="20.149999999999999" customHeight="1" x14ac:dyDescent="0.25"/>
    <row r="185" s="114" customFormat="1" ht="20.149999999999999" customHeight="1" x14ac:dyDescent="0.25"/>
    <row r="186" s="114" customFormat="1" ht="20.149999999999999" customHeight="1" x14ac:dyDescent="0.25"/>
    <row r="187" s="114" customFormat="1" ht="20.149999999999999" customHeight="1" x14ac:dyDescent="0.25"/>
    <row r="188" s="114" customFormat="1" ht="20.149999999999999" customHeight="1" x14ac:dyDescent="0.25"/>
    <row r="189" s="114" customFormat="1" ht="20.149999999999999" customHeight="1" x14ac:dyDescent="0.25"/>
    <row r="190" s="114" customFormat="1" ht="20.149999999999999" customHeight="1" x14ac:dyDescent="0.25"/>
    <row r="191" s="114" customFormat="1" ht="20.149999999999999" customHeight="1" x14ac:dyDescent="0.25"/>
    <row r="192" s="114" customFormat="1" ht="20.149999999999999" customHeight="1" x14ac:dyDescent="0.25"/>
    <row r="193" s="114" customFormat="1" ht="20.149999999999999" customHeight="1" x14ac:dyDescent="0.25"/>
    <row r="194" s="114" customFormat="1" ht="20.149999999999999" customHeight="1" x14ac:dyDescent="0.25"/>
    <row r="195" s="114" customFormat="1" ht="20.149999999999999" customHeight="1" x14ac:dyDescent="0.25"/>
    <row r="196" s="114" customFormat="1" ht="20.149999999999999" customHeight="1" x14ac:dyDescent="0.25"/>
    <row r="197" s="114" customFormat="1" ht="20.149999999999999" customHeight="1" x14ac:dyDescent="0.25"/>
    <row r="198" s="114" customFormat="1" ht="20.149999999999999" customHeight="1" x14ac:dyDescent="0.25"/>
    <row r="199" s="114" customFormat="1" ht="20.149999999999999" customHeight="1" x14ac:dyDescent="0.25"/>
    <row r="200" s="114" customFormat="1" ht="20.149999999999999" customHeight="1" x14ac:dyDescent="0.25"/>
    <row r="201" s="114" customFormat="1" ht="20.149999999999999" customHeight="1" x14ac:dyDescent="0.25"/>
    <row r="202" s="114" customFormat="1" ht="20.149999999999999" customHeight="1" x14ac:dyDescent="0.25"/>
    <row r="203" s="114" customFormat="1" ht="20.149999999999999" customHeight="1" x14ac:dyDescent="0.25"/>
    <row r="204" s="114" customFormat="1" ht="20.149999999999999" customHeight="1" x14ac:dyDescent="0.25"/>
    <row r="205" s="114" customFormat="1" ht="20.149999999999999" customHeight="1" x14ac:dyDescent="0.25"/>
    <row r="206" s="114" customFormat="1" ht="20.149999999999999" customHeight="1" x14ac:dyDescent="0.25"/>
    <row r="207" s="114" customFormat="1" ht="20.149999999999999" customHeight="1" x14ac:dyDescent="0.25"/>
    <row r="208" s="114" customFormat="1" ht="20.149999999999999" customHeight="1" x14ac:dyDescent="0.25"/>
    <row r="209" s="114" customFormat="1" ht="20.149999999999999" customHeight="1" x14ac:dyDescent="0.25"/>
    <row r="210" s="114" customFormat="1" ht="20.149999999999999" customHeight="1" x14ac:dyDescent="0.25"/>
    <row r="211" s="114" customFormat="1" ht="20.149999999999999" customHeight="1" x14ac:dyDescent="0.25"/>
    <row r="212" s="114" customFormat="1" ht="20.149999999999999" customHeight="1" x14ac:dyDescent="0.25"/>
    <row r="213" s="114" customFormat="1" ht="20.149999999999999" customHeight="1" x14ac:dyDescent="0.25"/>
    <row r="214" s="114" customFormat="1" ht="20.149999999999999" customHeight="1" x14ac:dyDescent="0.25"/>
    <row r="215" s="114" customFormat="1" ht="20.149999999999999" customHeight="1" x14ac:dyDescent="0.25"/>
    <row r="216" s="114" customFormat="1" ht="20.149999999999999" customHeight="1" x14ac:dyDescent="0.25"/>
    <row r="217" s="114" customFormat="1" ht="20.149999999999999" customHeight="1" x14ac:dyDescent="0.25"/>
    <row r="218" s="114" customFormat="1" ht="20.149999999999999" customHeight="1" x14ac:dyDescent="0.25"/>
    <row r="219" s="114" customFormat="1" ht="20.149999999999999" customHeight="1" x14ac:dyDescent="0.25"/>
    <row r="220" s="114" customFormat="1" ht="20.149999999999999" customHeight="1" x14ac:dyDescent="0.25"/>
    <row r="221" s="114" customFormat="1" ht="20.149999999999999" customHeight="1" x14ac:dyDescent="0.25"/>
    <row r="222" s="114" customFormat="1" ht="20.149999999999999" customHeight="1" x14ac:dyDescent="0.25"/>
    <row r="223" s="114" customFormat="1" ht="20.149999999999999" customHeight="1" x14ac:dyDescent="0.25"/>
    <row r="224" s="114" customFormat="1" ht="20.149999999999999" customHeight="1" x14ac:dyDescent="0.25"/>
    <row r="225" s="114" customFormat="1" ht="20.149999999999999" customHeight="1" x14ac:dyDescent="0.25"/>
    <row r="226" s="114" customFormat="1" ht="20.149999999999999" customHeight="1" x14ac:dyDescent="0.25"/>
    <row r="227" s="114" customFormat="1" ht="20.149999999999999" customHeight="1" x14ac:dyDescent="0.25"/>
    <row r="228" s="114" customFormat="1" ht="20.149999999999999" customHeight="1" x14ac:dyDescent="0.25"/>
    <row r="229" s="114" customFormat="1" ht="20.149999999999999" customHeight="1" x14ac:dyDescent="0.25"/>
    <row r="230" s="114" customFormat="1" ht="20.149999999999999" customHeight="1" x14ac:dyDescent="0.25"/>
    <row r="231" s="114" customFormat="1" ht="20.149999999999999" customHeight="1" x14ac:dyDescent="0.25"/>
    <row r="232" s="114" customFormat="1" ht="20.149999999999999" customHeight="1" x14ac:dyDescent="0.25"/>
    <row r="233" s="114" customFormat="1" ht="20.149999999999999" customHeight="1" x14ac:dyDescent="0.25"/>
    <row r="234" s="114" customFormat="1" ht="20.149999999999999" customHeight="1" x14ac:dyDescent="0.25"/>
    <row r="235" s="114" customFormat="1" ht="20.149999999999999" customHeight="1" x14ac:dyDescent="0.25"/>
    <row r="236" s="114" customFormat="1" ht="20.149999999999999" customHeight="1" x14ac:dyDescent="0.25"/>
    <row r="237" s="114" customFormat="1" ht="20.149999999999999" customHeight="1" x14ac:dyDescent="0.25"/>
    <row r="238" s="114" customFormat="1" ht="20.149999999999999" customHeight="1" x14ac:dyDescent="0.25"/>
    <row r="239" s="114" customFormat="1" ht="20.149999999999999" customHeight="1" x14ac:dyDescent="0.25"/>
    <row r="240" s="114" customFormat="1" ht="20.149999999999999" customHeight="1" x14ac:dyDescent="0.25"/>
    <row r="241" s="114" customFormat="1" ht="20.149999999999999" customHeight="1" x14ac:dyDescent="0.25"/>
    <row r="242" s="114" customFormat="1" ht="20.149999999999999" customHeight="1" x14ac:dyDescent="0.25"/>
    <row r="243" s="114" customFormat="1" ht="20.149999999999999" customHeight="1" x14ac:dyDescent="0.25"/>
    <row r="244" s="114" customFormat="1" ht="20.149999999999999" customHeight="1" x14ac:dyDescent="0.25"/>
    <row r="245" s="114" customFormat="1" ht="20.149999999999999" customHeight="1" x14ac:dyDescent="0.25"/>
    <row r="246" s="114" customFormat="1" ht="20.149999999999999" customHeight="1" x14ac:dyDescent="0.25"/>
    <row r="247" s="114" customFormat="1" ht="20.149999999999999" customHeight="1" x14ac:dyDescent="0.25"/>
    <row r="248" s="114" customFormat="1" ht="20.149999999999999" customHeight="1" x14ac:dyDescent="0.25"/>
    <row r="249" s="114" customFormat="1" ht="20.149999999999999" customHeight="1" x14ac:dyDescent="0.25"/>
    <row r="250" s="114" customFormat="1" ht="20.149999999999999" customHeight="1" x14ac:dyDescent="0.25"/>
    <row r="251" s="114" customFormat="1" ht="20.149999999999999" customHeight="1" x14ac:dyDescent="0.25"/>
    <row r="252" s="114" customFormat="1" ht="20.149999999999999" customHeight="1" x14ac:dyDescent="0.25"/>
    <row r="253" s="114" customFormat="1" ht="20.149999999999999" customHeight="1" x14ac:dyDescent="0.25"/>
    <row r="254" s="114" customFormat="1" ht="20.149999999999999" customHeight="1" x14ac:dyDescent="0.25"/>
    <row r="255" s="114" customFormat="1" ht="20.149999999999999" customHeight="1" x14ac:dyDescent="0.25"/>
    <row r="256" s="114" customFormat="1" ht="20.149999999999999" customHeight="1" x14ac:dyDescent="0.25"/>
    <row r="257" s="114" customFormat="1" ht="20.149999999999999" customHeight="1" x14ac:dyDescent="0.25"/>
    <row r="258" s="114" customFormat="1" ht="20.149999999999999" customHeight="1" x14ac:dyDescent="0.25"/>
    <row r="259" s="114" customFormat="1" ht="20.149999999999999" customHeight="1" x14ac:dyDescent="0.25"/>
    <row r="260" s="114" customFormat="1" ht="20.149999999999999" customHeight="1" x14ac:dyDescent="0.25"/>
    <row r="261" s="114" customFormat="1" ht="20.149999999999999" customHeight="1" x14ac:dyDescent="0.25"/>
    <row r="262" s="114" customFormat="1" ht="20.149999999999999" customHeight="1" x14ac:dyDescent="0.25"/>
    <row r="263" s="114" customFormat="1" ht="20.149999999999999" customHeight="1" x14ac:dyDescent="0.25"/>
    <row r="264" s="114" customFormat="1" ht="20.149999999999999" customHeight="1" x14ac:dyDescent="0.25"/>
    <row r="265" s="114" customFormat="1" ht="20.149999999999999" customHeight="1" x14ac:dyDescent="0.25"/>
    <row r="266" s="114" customFormat="1" ht="20.149999999999999" customHeight="1" x14ac:dyDescent="0.25"/>
    <row r="267" s="114" customFormat="1" ht="20.149999999999999" customHeight="1" x14ac:dyDescent="0.25"/>
    <row r="268" s="114" customFormat="1" ht="20.149999999999999" customHeight="1" x14ac:dyDescent="0.25"/>
    <row r="269" s="114" customFormat="1" ht="20.149999999999999" customHeight="1" x14ac:dyDescent="0.25"/>
    <row r="270" s="114" customFormat="1" ht="20.149999999999999" customHeight="1" x14ac:dyDescent="0.25"/>
    <row r="271" s="114" customFormat="1" ht="20.149999999999999" customHeight="1" x14ac:dyDescent="0.25"/>
    <row r="272" s="114" customFormat="1" ht="20.149999999999999" customHeight="1" x14ac:dyDescent="0.25"/>
    <row r="273" s="114" customFormat="1" ht="20.149999999999999" customHeight="1" x14ac:dyDescent="0.25"/>
    <row r="274" s="114" customFormat="1" ht="20.149999999999999" customHeight="1" x14ac:dyDescent="0.25"/>
    <row r="275" s="114" customFormat="1" ht="20.149999999999999" customHeight="1" x14ac:dyDescent="0.25"/>
    <row r="276" s="114" customFormat="1" ht="20.149999999999999" customHeight="1" x14ac:dyDescent="0.25"/>
    <row r="277" s="114" customFormat="1" ht="20.149999999999999" customHeight="1" x14ac:dyDescent="0.25"/>
    <row r="278" s="114" customFormat="1" ht="20.149999999999999" customHeight="1" x14ac:dyDescent="0.25"/>
    <row r="279" s="114" customFormat="1" ht="20.149999999999999" customHeight="1" x14ac:dyDescent="0.25"/>
    <row r="280" s="114" customFormat="1" ht="20.149999999999999" customHeight="1" x14ac:dyDescent="0.25"/>
    <row r="281" s="114" customFormat="1" ht="20.149999999999999" customHeight="1" x14ac:dyDescent="0.25"/>
    <row r="282" s="114" customFormat="1" ht="20.149999999999999" customHeight="1" x14ac:dyDescent="0.25"/>
    <row r="283" s="114" customFormat="1" ht="20.149999999999999" customHeight="1" x14ac:dyDescent="0.25"/>
    <row r="284" s="114" customFormat="1" ht="20.149999999999999" customHeight="1" x14ac:dyDescent="0.25"/>
    <row r="285" s="114" customFormat="1" ht="20.149999999999999" customHeight="1" x14ac:dyDescent="0.25"/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79" fitToHeight="4" orientation="portrait" horizontalDpi="300" verticalDpi="300" r:id="rId1"/>
  <headerFooter alignWithMargins="0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3B25-BA2B-4A78-A4B6-26E0F175DD8E}">
  <dimension ref="A1:F80"/>
  <sheetViews>
    <sheetView view="pageBreakPreview" zoomScale="80" zoomScaleNormal="80" zoomScaleSheetLayoutView="80" workbookViewId="0">
      <selection activeCell="A43" sqref="A43"/>
    </sheetView>
  </sheetViews>
  <sheetFormatPr defaultColWidth="9.1796875" defaultRowHeight="12.5" x14ac:dyDescent="0.25"/>
  <cols>
    <col min="1" max="1" width="4.453125" style="114" customWidth="1"/>
    <col min="2" max="2" width="35.81640625" style="114" customWidth="1"/>
    <col min="3" max="3" width="15.453125" style="114" customWidth="1"/>
    <col min="4" max="5" width="14.7265625" style="114" customWidth="1"/>
    <col min="6" max="16384" width="9.1796875" style="114"/>
  </cols>
  <sheetData>
    <row r="1" spans="1:6" ht="20.149999999999999" customHeight="1" x14ac:dyDescent="0.25">
      <c r="A1" s="504" t="s">
        <v>257</v>
      </c>
      <c r="B1" s="504"/>
      <c r="C1" s="504"/>
      <c r="D1" s="504"/>
      <c r="E1" s="504"/>
    </row>
    <row r="2" spans="1:6" ht="20.149999999999999" customHeight="1" x14ac:dyDescent="0.25">
      <c r="A2" s="324"/>
      <c r="B2" s="324"/>
      <c r="C2" s="324"/>
      <c r="D2" s="324"/>
      <c r="E2" s="324"/>
    </row>
    <row r="3" spans="1:6" ht="20.149999999999999" customHeight="1" thickBot="1" x14ac:dyDescent="0.3">
      <c r="A3" s="222"/>
      <c r="B3" s="222"/>
      <c r="C3" s="222"/>
      <c r="D3" s="222"/>
      <c r="E3" s="222"/>
    </row>
    <row r="4" spans="1:6" ht="20.149999999999999" customHeight="1" thickBot="1" x14ac:dyDescent="0.3">
      <c r="A4" s="223" t="s">
        <v>136</v>
      </c>
      <c r="B4" s="245" t="s">
        <v>137</v>
      </c>
      <c r="C4" s="521" t="s">
        <v>257</v>
      </c>
      <c r="D4" s="522"/>
      <c r="E4" s="523"/>
    </row>
    <row r="5" spans="1:6" ht="20.149999999999999" customHeight="1" thickBot="1" x14ac:dyDescent="0.3">
      <c r="A5" s="227"/>
      <c r="B5" s="346"/>
      <c r="C5" s="34">
        <v>2019</v>
      </c>
      <c r="D5" s="34">
        <v>2020</v>
      </c>
      <c r="E5" s="14" t="s">
        <v>228</v>
      </c>
    </row>
    <row r="6" spans="1:6" ht="20.149999999999999" customHeight="1" x14ac:dyDescent="0.25">
      <c r="A6" s="229" t="s">
        <v>1</v>
      </c>
      <c r="B6" s="355" t="s">
        <v>139</v>
      </c>
      <c r="C6" s="358">
        <f>+C40</f>
        <v>1.119</v>
      </c>
      <c r="D6" s="358">
        <f>+D40</f>
        <v>1.095</v>
      </c>
      <c r="E6" s="331">
        <f>+(D6-C6)*100</f>
        <v>-2.4000000000000021</v>
      </c>
      <c r="F6" s="343"/>
    </row>
    <row r="7" spans="1:6" ht="20.149999999999999" customHeight="1" thickBot="1" x14ac:dyDescent="0.3">
      <c r="A7" s="232" t="s">
        <v>2</v>
      </c>
      <c r="B7" s="354" t="s">
        <v>140</v>
      </c>
      <c r="C7" s="377">
        <f>+C79</f>
        <v>0.93200000000000005</v>
      </c>
      <c r="D7" s="377">
        <f>+D79</f>
        <v>0.92700000000000005</v>
      </c>
      <c r="E7" s="331">
        <f>+(D7-C7)*100</f>
        <v>-0.50000000000000044</v>
      </c>
      <c r="F7" s="343"/>
    </row>
    <row r="8" spans="1:6" ht="20.149999999999999" customHeight="1" thickBot="1" x14ac:dyDescent="0.3">
      <c r="A8" s="100" t="s">
        <v>5</v>
      </c>
      <c r="B8" s="352" t="s">
        <v>96</v>
      </c>
      <c r="C8" s="376">
        <v>0.996</v>
      </c>
      <c r="D8" s="376">
        <v>0.98299999999999998</v>
      </c>
      <c r="E8" s="328">
        <f>+(D8-C8)*100</f>
        <v>-1.3000000000000012</v>
      </c>
      <c r="F8" s="343"/>
    </row>
    <row r="9" spans="1:6" ht="20.149999999999999" customHeight="1" x14ac:dyDescent="0.25">
      <c r="A9" s="243"/>
      <c r="B9" s="221"/>
    </row>
    <row r="10" spans="1:6" ht="20.149999999999999" customHeight="1" x14ac:dyDescent="0.25">
      <c r="A10" s="504" t="s">
        <v>258</v>
      </c>
      <c r="B10" s="504"/>
      <c r="C10" s="504"/>
      <c r="D10" s="504"/>
      <c r="E10" s="504"/>
    </row>
    <row r="11" spans="1:6" ht="20.149999999999999" customHeight="1" thickBot="1" x14ac:dyDescent="0.3">
      <c r="A11" s="222"/>
      <c r="B11" s="222"/>
      <c r="C11" s="222"/>
      <c r="D11" s="222"/>
      <c r="E11" s="222"/>
    </row>
    <row r="12" spans="1:6" ht="20.149999999999999" customHeight="1" thickBot="1" x14ac:dyDescent="0.3">
      <c r="A12" s="223" t="s">
        <v>136</v>
      </c>
      <c r="B12" s="245" t="s">
        <v>141</v>
      </c>
      <c r="C12" s="521" t="s">
        <v>257</v>
      </c>
      <c r="D12" s="522"/>
      <c r="E12" s="523"/>
    </row>
    <row r="13" spans="1:6" ht="20.149999999999999" customHeight="1" thickBot="1" x14ac:dyDescent="0.3">
      <c r="A13" s="227"/>
      <c r="B13" s="346"/>
      <c r="C13" s="34">
        <f>+C5</f>
        <v>2019</v>
      </c>
      <c r="D13" s="34">
        <f>+D5</f>
        <v>2020</v>
      </c>
      <c r="E13" s="14" t="s">
        <v>228</v>
      </c>
    </row>
    <row r="14" spans="1:6" ht="20.149999999999999" customHeight="1" x14ac:dyDescent="0.25">
      <c r="A14" s="319" t="s">
        <v>1</v>
      </c>
      <c r="B14" s="35" t="s">
        <v>3</v>
      </c>
      <c r="C14" s="360">
        <v>1.9410000000000001</v>
      </c>
      <c r="D14" s="360">
        <v>1.522</v>
      </c>
      <c r="E14" s="331">
        <f>+(D14-C14)*100</f>
        <v>-41.900000000000006</v>
      </c>
      <c r="F14" s="343"/>
    </row>
    <row r="15" spans="1:6" ht="20.149999999999999" customHeight="1" x14ac:dyDescent="0.25">
      <c r="A15" s="320" t="s">
        <v>2</v>
      </c>
      <c r="B15" s="35" t="s">
        <v>4</v>
      </c>
      <c r="C15" s="360">
        <v>1.1930000000000001</v>
      </c>
      <c r="D15" s="360">
        <v>0.98699999999999999</v>
      </c>
      <c r="E15" s="331">
        <f>+(D15-C15)*100</f>
        <v>-20.600000000000009</v>
      </c>
      <c r="F15" s="343"/>
    </row>
    <row r="16" spans="1:6" ht="20.149999999999999" customHeight="1" x14ac:dyDescent="0.25">
      <c r="A16" s="320" t="s">
        <v>5</v>
      </c>
      <c r="B16" s="35" t="s">
        <v>6</v>
      </c>
      <c r="C16" s="360">
        <v>0.97799999999999998</v>
      </c>
      <c r="D16" s="360">
        <v>0.89400000000000002</v>
      </c>
      <c r="E16" s="331">
        <f>+(D16-C16)*100</f>
        <v>-8.3999999999999968</v>
      </c>
      <c r="F16" s="343"/>
    </row>
    <row r="17" spans="1:6" ht="20.149999999999999" customHeight="1" x14ac:dyDescent="0.25">
      <c r="A17" s="320" t="s">
        <v>7</v>
      </c>
      <c r="B17" s="35" t="s">
        <v>8</v>
      </c>
      <c r="C17" s="360">
        <v>1.7869999999999999</v>
      </c>
      <c r="D17" s="360">
        <v>1.7549999999999999</v>
      </c>
      <c r="E17" s="331">
        <f>+(D17-C17)*100</f>
        <v>-3.2000000000000028</v>
      </c>
      <c r="F17" s="343"/>
    </row>
    <row r="18" spans="1:6" ht="20.149999999999999" customHeight="1" x14ac:dyDescent="0.25">
      <c r="A18" s="320" t="s">
        <v>9</v>
      </c>
      <c r="B18" s="35" t="s">
        <v>10</v>
      </c>
      <c r="C18" s="360" t="s">
        <v>99</v>
      </c>
      <c r="D18" s="360">
        <v>1.1220000000000001</v>
      </c>
      <c r="E18" s="331" t="s">
        <v>99</v>
      </c>
      <c r="F18" s="343"/>
    </row>
    <row r="19" spans="1:6" ht="20.149999999999999" customHeight="1" x14ac:dyDescent="0.25">
      <c r="A19" s="320" t="s">
        <v>11</v>
      </c>
      <c r="B19" s="35" t="s">
        <v>12</v>
      </c>
      <c r="C19" s="360">
        <v>1.0189999999999999</v>
      </c>
      <c r="D19" s="360">
        <v>0.99199999999999999</v>
      </c>
      <c r="E19" s="331">
        <f t="shared" ref="E19:E29" si="0">+(D19-C19)*100</f>
        <v>-2.6999999999999913</v>
      </c>
      <c r="F19" s="343"/>
    </row>
    <row r="20" spans="1:6" ht="20.149999999999999" customHeight="1" x14ac:dyDescent="0.25">
      <c r="A20" s="320" t="s">
        <v>13</v>
      </c>
      <c r="B20" s="35" t="s">
        <v>14</v>
      </c>
      <c r="C20" s="360">
        <v>0.98099999999999998</v>
      </c>
      <c r="D20" s="360">
        <v>0.91400000000000003</v>
      </c>
      <c r="E20" s="331">
        <f t="shared" si="0"/>
        <v>-6.6999999999999948</v>
      </c>
      <c r="F20" s="343"/>
    </row>
    <row r="21" spans="1:6" ht="20.149999999999999" customHeight="1" x14ac:dyDescent="0.25">
      <c r="A21" s="320" t="s">
        <v>15</v>
      </c>
      <c r="B21" s="35" t="s">
        <v>16</v>
      </c>
      <c r="C21" s="360">
        <v>2.1469999999999998</v>
      </c>
      <c r="D21" s="360">
        <v>0.91900000000000004</v>
      </c>
      <c r="E21" s="331">
        <f t="shared" si="0"/>
        <v>-122.79999999999998</v>
      </c>
      <c r="F21" s="343"/>
    </row>
    <row r="22" spans="1:6" ht="20.149999999999999" customHeight="1" x14ac:dyDescent="0.25">
      <c r="A22" s="320" t="s">
        <v>17</v>
      </c>
      <c r="B22" s="35" t="s">
        <v>18</v>
      </c>
      <c r="C22" s="360">
        <v>1.8080000000000001</v>
      </c>
      <c r="D22" s="360">
        <v>1.3440000000000001</v>
      </c>
      <c r="E22" s="331">
        <f t="shared" si="0"/>
        <v>-46.4</v>
      </c>
      <c r="F22" s="343"/>
    </row>
    <row r="23" spans="1:6" ht="20.149999999999999" customHeight="1" x14ac:dyDescent="0.25">
      <c r="A23" s="320" t="s">
        <v>19</v>
      </c>
      <c r="B23" s="35" t="s">
        <v>20</v>
      </c>
      <c r="C23" s="360">
        <v>1.425</v>
      </c>
      <c r="D23" s="360">
        <v>1.508</v>
      </c>
      <c r="E23" s="331">
        <f t="shared" si="0"/>
        <v>8.2999999999999972</v>
      </c>
      <c r="F23" s="343"/>
    </row>
    <row r="24" spans="1:6" ht="20.149999999999999" customHeight="1" x14ac:dyDescent="0.25">
      <c r="A24" s="320" t="s">
        <v>21</v>
      </c>
      <c r="B24" s="35" t="s">
        <v>134</v>
      </c>
      <c r="C24" s="360">
        <v>1.2310000000000001</v>
      </c>
      <c r="D24" s="360">
        <v>1</v>
      </c>
      <c r="E24" s="331">
        <f t="shared" si="0"/>
        <v>-23.100000000000009</v>
      </c>
      <c r="F24" s="343"/>
    </row>
    <row r="25" spans="1:6" ht="20.149999999999999" customHeight="1" x14ac:dyDescent="0.25">
      <c r="A25" s="320" t="s">
        <v>22</v>
      </c>
      <c r="B25" s="35" t="s">
        <v>23</v>
      </c>
      <c r="C25" s="360">
        <v>1.462</v>
      </c>
      <c r="D25" s="360">
        <v>1.377</v>
      </c>
      <c r="E25" s="331">
        <f t="shared" si="0"/>
        <v>-8.4999999999999964</v>
      </c>
      <c r="F25" s="343"/>
    </row>
    <row r="26" spans="1:6" ht="20.149999999999999" customHeight="1" x14ac:dyDescent="0.25">
      <c r="A26" s="320" t="s">
        <v>24</v>
      </c>
      <c r="B26" s="35" t="s">
        <v>25</v>
      </c>
      <c r="C26" s="360">
        <v>1.0169999999999999</v>
      </c>
      <c r="D26" s="360">
        <v>0.92100000000000004</v>
      </c>
      <c r="E26" s="331">
        <f t="shared" si="0"/>
        <v>-9.5999999999999872</v>
      </c>
      <c r="F26" s="343"/>
    </row>
    <row r="27" spans="1:6" ht="20.149999999999999" customHeight="1" x14ac:dyDescent="0.25">
      <c r="A27" s="320" t="s">
        <v>26</v>
      </c>
      <c r="B27" s="35" t="s">
        <v>27</v>
      </c>
      <c r="C27" s="360">
        <v>1.6339999999999999</v>
      </c>
      <c r="D27" s="360">
        <v>3.4580000000000002</v>
      </c>
      <c r="E27" s="331">
        <f t="shared" si="0"/>
        <v>182.40000000000003</v>
      </c>
      <c r="F27" s="343"/>
    </row>
    <row r="28" spans="1:6" ht="20.149999999999999" customHeight="1" x14ac:dyDescent="0.25">
      <c r="A28" s="320" t="s">
        <v>28</v>
      </c>
      <c r="B28" s="35" t="s">
        <v>29</v>
      </c>
      <c r="C28" s="360">
        <v>1.173</v>
      </c>
      <c r="D28" s="360">
        <v>1.498</v>
      </c>
      <c r="E28" s="331">
        <f t="shared" si="0"/>
        <v>32.499999999999993</v>
      </c>
      <c r="F28" s="343"/>
    </row>
    <row r="29" spans="1:6" ht="20.149999999999999" customHeight="1" x14ac:dyDescent="0.25">
      <c r="A29" s="320" t="s">
        <v>30</v>
      </c>
      <c r="B29" s="35" t="s">
        <v>31</v>
      </c>
      <c r="C29" s="360">
        <v>0.94</v>
      </c>
      <c r="D29" s="360">
        <v>0.93</v>
      </c>
      <c r="E29" s="331">
        <f t="shared" si="0"/>
        <v>-0.99999999999998979</v>
      </c>
      <c r="F29" s="343"/>
    </row>
    <row r="30" spans="1:6" ht="20.149999999999999" customHeight="1" x14ac:dyDescent="0.25">
      <c r="A30" s="320" t="s">
        <v>32</v>
      </c>
      <c r="B30" s="35" t="s">
        <v>33</v>
      </c>
      <c r="C30" s="360" t="s">
        <v>99</v>
      </c>
      <c r="D30" s="360">
        <v>9.81</v>
      </c>
      <c r="E30" s="331" t="s">
        <v>99</v>
      </c>
      <c r="F30" s="343"/>
    </row>
    <row r="31" spans="1:6" ht="20.149999999999999" customHeight="1" x14ac:dyDescent="0.25">
      <c r="A31" s="320" t="s">
        <v>34</v>
      </c>
      <c r="B31" s="35" t="s">
        <v>35</v>
      </c>
      <c r="C31" s="360">
        <v>0.88800000000000001</v>
      </c>
      <c r="D31" s="360">
        <v>0.91800000000000004</v>
      </c>
      <c r="E31" s="331">
        <f t="shared" ref="E31:E40" si="1">+(D31-C31)*100</f>
        <v>3.0000000000000027</v>
      </c>
      <c r="F31" s="343"/>
    </row>
    <row r="32" spans="1:6" ht="20.149999999999999" customHeight="1" x14ac:dyDescent="0.25">
      <c r="A32" s="320" t="s">
        <v>36</v>
      </c>
      <c r="B32" s="35" t="s">
        <v>37</v>
      </c>
      <c r="C32" s="360">
        <v>0.66300000000000003</v>
      </c>
      <c r="D32" s="360">
        <v>0.67900000000000005</v>
      </c>
      <c r="E32" s="331">
        <f t="shared" si="1"/>
        <v>1.6000000000000014</v>
      </c>
      <c r="F32" s="343"/>
    </row>
    <row r="33" spans="1:6" ht="20.149999999999999" customHeight="1" x14ac:dyDescent="0.25">
      <c r="A33" s="320" t="s">
        <v>38</v>
      </c>
      <c r="B33" s="35" t="s">
        <v>39</v>
      </c>
      <c r="C33" s="360">
        <v>0.69</v>
      </c>
      <c r="D33" s="360">
        <v>1.073</v>
      </c>
      <c r="E33" s="331">
        <f t="shared" si="1"/>
        <v>38.299999999999997</v>
      </c>
      <c r="F33" s="343"/>
    </row>
    <row r="34" spans="1:6" ht="20.149999999999999" customHeight="1" x14ac:dyDescent="0.25">
      <c r="A34" s="320" t="s">
        <v>40</v>
      </c>
      <c r="B34" s="35" t="s">
        <v>41</v>
      </c>
      <c r="C34" s="360">
        <v>0.49299999999999999</v>
      </c>
      <c r="D34" s="360">
        <v>0.72799999999999998</v>
      </c>
      <c r="E34" s="331">
        <f t="shared" si="1"/>
        <v>23.5</v>
      </c>
      <c r="F34" s="343"/>
    </row>
    <row r="35" spans="1:6" ht="20.149999999999999" customHeight="1" x14ac:dyDescent="0.25">
      <c r="A35" s="320" t="s">
        <v>42</v>
      </c>
      <c r="B35" s="35" t="s">
        <v>43</v>
      </c>
      <c r="C35" s="360">
        <v>1.0229999999999999</v>
      </c>
      <c r="D35" s="360">
        <v>1.022</v>
      </c>
      <c r="E35" s="331">
        <f t="shared" si="1"/>
        <v>-9.9999999999988987E-2</v>
      </c>
      <c r="F35" s="343"/>
    </row>
    <row r="36" spans="1:6" ht="20.149999999999999" customHeight="1" x14ac:dyDescent="0.25">
      <c r="A36" s="320" t="s">
        <v>44</v>
      </c>
      <c r="B36" s="35" t="s">
        <v>45</v>
      </c>
      <c r="C36" s="360">
        <v>2.35</v>
      </c>
      <c r="D36" s="360">
        <v>1.84</v>
      </c>
      <c r="E36" s="331">
        <f t="shared" si="1"/>
        <v>-51</v>
      </c>
      <c r="F36" s="343"/>
    </row>
    <row r="37" spans="1:6" ht="20.149999999999999" customHeight="1" x14ac:dyDescent="0.25">
      <c r="A37" s="320" t="s">
        <v>46</v>
      </c>
      <c r="B37" s="35" t="s">
        <v>47</v>
      </c>
      <c r="C37" s="360">
        <v>0.78600000000000003</v>
      </c>
      <c r="D37" s="360">
        <v>0.77300000000000002</v>
      </c>
      <c r="E37" s="331">
        <f t="shared" si="1"/>
        <v>-1.3000000000000012</v>
      </c>
      <c r="F37" s="343"/>
    </row>
    <row r="38" spans="1:6" ht="20.149999999999999" customHeight="1" x14ac:dyDescent="0.25">
      <c r="A38" s="320" t="s">
        <v>48</v>
      </c>
      <c r="B38" s="35" t="s">
        <v>49</v>
      </c>
      <c r="C38" s="360">
        <v>1.875</v>
      </c>
      <c r="D38" s="360">
        <v>1.5880000000000001</v>
      </c>
      <c r="E38" s="331">
        <f t="shared" si="1"/>
        <v>-28.699999999999992</v>
      </c>
      <c r="F38" s="343"/>
    </row>
    <row r="39" spans="1:6" ht="20.149999999999999" customHeight="1" thickBot="1" x14ac:dyDescent="0.3">
      <c r="A39" s="320" t="s">
        <v>50</v>
      </c>
      <c r="B39" s="35" t="s">
        <v>51</v>
      </c>
      <c r="C39" s="360">
        <v>1.101</v>
      </c>
      <c r="D39" s="360">
        <v>1.1240000000000001</v>
      </c>
      <c r="E39" s="331">
        <f t="shared" si="1"/>
        <v>2.3000000000000131</v>
      </c>
      <c r="F39" s="343"/>
    </row>
    <row r="40" spans="1:6" ht="20.149999999999999" customHeight="1" thickBot="1" x14ac:dyDescent="0.3">
      <c r="A40" s="125"/>
      <c r="B40" s="126" t="s">
        <v>96</v>
      </c>
      <c r="C40" s="235">
        <v>1.119</v>
      </c>
      <c r="D40" s="235">
        <v>1.095</v>
      </c>
      <c r="E40" s="328">
        <f t="shared" si="1"/>
        <v>-2.4000000000000021</v>
      </c>
      <c r="F40" s="343"/>
    </row>
    <row r="41" spans="1:6" ht="20.149999999999999" customHeight="1" x14ac:dyDescent="0.25">
      <c r="C41" s="374"/>
      <c r="D41" s="374"/>
    </row>
    <row r="42" spans="1:6" ht="20.149999999999999" customHeight="1" x14ac:dyDescent="0.25">
      <c r="A42" s="504" t="s">
        <v>259</v>
      </c>
      <c r="B42" s="504"/>
      <c r="C42" s="504"/>
      <c r="D42" s="504"/>
      <c r="E42" s="504"/>
    </row>
    <row r="43" spans="1:6" ht="20.149999999999999" customHeight="1" thickBot="1" x14ac:dyDescent="0.3">
      <c r="A43" s="222"/>
      <c r="B43" s="222"/>
      <c r="C43" s="222"/>
      <c r="D43" s="222"/>
      <c r="E43" s="222"/>
    </row>
    <row r="44" spans="1:6" ht="20.149999999999999" customHeight="1" thickBot="1" x14ac:dyDescent="0.3">
      <c r="A44" s="223" t="s">
        <v>136</v>
      </c>
      <c r="B44" s="245" t="s">
        <v>141</v>
      </c>
      <c r="C44" s="521" t="s">
        <v>257</v>
      </c>
      <c r="D44" s="522"/>
      <c r="E44" s="523"/>
    </row>
    <row r="45" spans="1:6" ht="20.149999999999999" customHeight="1" thickBot="1" x14ac:dyDescent="0.3">
      <c r="A45" s="227"/>
      <c r="B45" s="346"/>
      <c r="C45" s="34">
        <f>+C5</f>
        <v>2019</v>
      </c>
      <c r="D45" s="34">
        <f>+D5</f>
        <v>2020</v>
      </c>
      <c r="E45" s="14" t="s">
        <v>228</v>
      </c>
    </row>
    <row r="46" spans="1:6" ht="20.149999999999999" customHeight="1" x14ac:dyDescent="0.25">
      <c r="A46" s="319" t="s">
        <v>1</v>
      </c>
      <c r="B46" s="15" t="s">
        <v>52</v>
      </c>
      <c r="C46" s="345">
        <v>1.0129999999999999</v>
      </c>
      <c r="D46" s="345">
        <v>0.873</v>
      </c>
      <c r="E46" s="331">
        <f t="shared" ref="E46:E79" si="2">+(D46-C46)*100</f>
        <v>-13.999999999999989</v>
      </c>
      <c r="F46" s="343"/>
    </row>
    <row r="47" spans="1:6" ht="20.149999999999999" customHeight="1" x14ac:dyDescent="0.25">
      <c r="A47" s="320" t="s">
        <v>2</v>
      </c>
      <c r="B47" s="15" t="s">
        <v>135</v>
      </c>
      <c r="C47" s="345">
        <v>0.93700000000000006</v>
      </c>
      <c r="D47" s="345">
        <v>0.90200000000000002</v>
      </c>
      <c r="E47" s="331">
        <f t="shared" si="2"/>
        <v>-3.5000000000000031</v>
      </c>
      <c r="F47" s="343"/>
    </row>
    <row r="48" spans="1:6" ht="20.149999999999999" customHeight="1" x14ac:dyDescent="0.25">
      <c r="A48" s="320" t="s">
        <v>5</v>
      </c>
      <c r="B48" s="15" t="s">
        <v>53</v>
      </c>
      <c r="C48" s="345">
        <v>0.90400000000000003</v>
      </c>
      <c r="D48" s="345">
        <v>1.028</v>
      </c>
      <c r="E48" s="331">
        <f t="shared" si="2"/>
        <v>12.4</v>
      </c>
      <c r="F48" s="343"/>
    </row>
    <row r="49" spans="1:6" ht="20.149999999999999" customHeight="1" x14ac:dyDescent="0.25">
      <c r="A49" s="320" t="s">
        <v>7</v>
      </c>
      <c r="B49" s="15" t="s">
        <v>54</v>
      </c>
      <c r="C49" s="345">
        <v>0.91200000000000003</v>
      </c>
      <c r="D49" s="345">
        <v>0.92500000000000004</v>
      </c>
      <c r="E49" s="331">
        <f t="shared" si="2"/>
        <v>1.3000000000000012</v>
      </c>
      <c r="F49" s="343"/>
    </row>
    <row r="50" spans="1:6" ht="20.149999999999999" customHeight="1" x14ac:dyDescent="0.25">
      <c r="A50" s="320" t="s">
        <v>9</v>
      </c>
      <c r="B50" s="15" t="s">
        <v>55</v>
      </c>
      <c r="C50" s="345">
        <v>0.84899999999999998</v>
      </c>
      <c r="D50" s="345">
        <v>0.80800000000000005</v>
      </c>
      <c r="E50" s="331">
        <f t="shared" si="2"/>
        <v>-4.0999999999999925</v>
      </c>
      <c r="F50" s="343"/>
    </row>
    <row r="51" spans="1:6" ht="20.149999999999999" customHeight="1" x14ac:dyDescent="0.25">
      <c r="A51" s="320" t="s">
        <v>11</v>
      </c>
      <c r="B51" s="15" t="s">
        <v>56</v>
      </c>
      <c r="C51" s="345">
        <v>1.012</v>
      </c>
      <c r="D51" s="345">
        <v>0.92900000000000005</v>
      </c>
      <c r="E51" s="331">
        <f t="shared" si="2"/>
        <v>-8.2999999999999972</v>
      </c>
      <c r="F51" s="343"/>
    </row>
    <row r="52" spans="1:6" ht="20.149999999999999" customHeight="1" x14ac:dyDescent="0.25">
      <c r="A52" s="320" t="s">
        <v>13</v>
      </c>
      <c r="B52" s="15" t="s">
        <v>57</v>
      </c>
      <c r="C52" s="345">
        <v>0.48</v>
      </c>
      <c r="D52" s="345">
        <v>0.441</v>
      </c>
      <c r="E52" s="331">
        <f t="shared" si="2"/>
        <v>-3.8999999999999977</v>
      </c>
      <c r="F52" s="343"/>
    </row>
    <row r="53" spans="1:6" ht="20.149999999999999" customHeight="1" x14ac:dyDescent="0.25">
      <c r="A53" s="320" t="s">
        <v>15</v>
      </c>
      <c r="B53" s="15" t="s">
        <v>58</v>
      </c>
      <c r="C53" s="345">
        <v>1.5109999999999999</v>
      </c>
      <c r="D53" s="345">
        <v>1.819</v>
      </c>
      <c r="E53" s="331">
        <f t="shared" si="2"/>
        <v>30.800000000000004</v>
      </c>
      <c r="F53" s="343"/>
    </row>
    <row r="54" spans="1:6" ht="20.149999999999999" customHeight="1" x14ac:dyDescent="0.25">
      <c r="A54" s="320" t="s">
        <v>17</v>
      </c>
      <c r="B54" s="15" t="s">
        <v>59</v>
      </c>
      <c r="C54" s="345">
        <v>0.97199999999999998</v>
      </c>
      <c r="D54" s="345">
        <v>0.95199999999999996</v>
      </c>
      <c r="E54" s="331">
        <f t="shared" si="2"/>
        <v>-2.0000000000000018</v>
      </c>
      <c r="F54" s="343"/>
    </row>
    <row r="55" spans="1:6" ht="20.149999999999999" customHeight="1" x14ac:dyDescent="0.25">
      <c r="A55" s="320" t="s">
        <v>19</v>
      </c>
      <c r="B55" s="15" t="s">
        <v>60</v>
      </c>
      <c r="C55" s="345">
        <v>1.5860000000000001</v>
      </c>
      <c r="D55" s="345">
        <v>0.78800000000000003</v>
      </c>
      <c r="E55" s="331">
        <f t="shared" si="2"/>
        <v>-79.800000000000011</v>
      </c>
      <c r="F55" s="343"/>
    </row>
    <row r="56" spans="1:6" ht="20.149999999999999" customHeight="1" x14ac:dyDescent="0.25">
      <c r="A56" s="320" t="s">
        <v>21</v>
      </c>
      <c r="B56" s="15" t="s">
        <v>61</v>
      </c>
      <c r="C56" s="345">
        <v>0.92100000000000004</v>
      </c>
      <c r="D56" s="345">
        <v>0.93700000000000006</v>
      </c>
      <c r="E56" s="331">
        <f t="shared" si="2"/>
        <v>1.6000000000000014</v>
      </c>
      <c r="F56" s="343"/>
    </row>
    <row r="57" spans="1:6" ht="20.149999999999999" customHeight="1" x14ac:dyDescent="0.25">
      <c r="A57" s="320" t="s">
        <v>22</v>
      </c>
      <c r="B57" s="15" t="s">
        <v>62</v>
      </c>
      <c r="C57" s="345">
        <v>0.94899999999999995</v>
      </c>
      <c r="D57" s="345">
        <v>0.96599999999999997</v>
      </c>
      <c r="E57" s="331">
        <f t="shared" si="2"/>
        <v>1.7000000000000015</v>
      </c>
      <c r="F57" s="343"/>
    </row>
    <row r="58" spans="1:6" ht="20.149999999999999" customHeight="1" x14ac:dyDescent="0.25">
      <c r="A58" s="320" t="s">
        <v>24</v>
      </c>
      <c r="B58" s="15" t="s">
        <v>63</v>
      </c>
      <c r="C58" s="345">
        <v>0.995</v>
      </c>
      <c r="D58" s="345">
        <v>1.002</v>
      </c>
      <c r="E58" s="331">
        <f t="shared" si="2"/>
        <v>0.70000000000000062</v>
      </c>
      <c r="F58" s="343"/>
    </row>
    <row r="59" spans="1:6" ht="20.149999999999999" customHeight="1" x14ac:dyDescent="0.25">
      <c r="A59" s="320" t="s">
        <v>26</v>
      </c>
      <c r="B59" s="15" t="s">
        <v>64</v>
      </c>
      <c r="C59" s="345">
        <v>0.98599999999999999</v>
      </c>
      <c r="D59" s="345">
        <v>0.93799999999999994</v>
      </c>
      <c r="E59" s="331">
        <f t="shared" si="2"/>
        <v>-4.8000000000000043</v>
      </c>
      <c r="F59" s="343"/>
    </row>
    <row r="60" spans="1:6" ht="20.149999999999999" customHeight="1" x14ac:dyDescent="0.25">
      <c r="A60" s="320" t="s">
        <v>28</v>
      </c>
      <c r="B60" s="15" t="s">
        <v>65</v>
      </c>
      <c r="C60" s="345">
        <v>1.165</v>
      </c>
      <c r="D60" s="345">
        <v>0.74099999999999999</v>
      </c>
      <c r="E60" s="331">
        <f t="shared" si="2"/>
        <v>-42.400000000000006</v>
      </c>
      <c r="F60" s="343"/>
    </row>
    <row r="61" spans="1:6" ht="20.149999999999999" customHeight="1" x14ac:dyDescent="0.25">
      <c r="A61" s="320" t="s">
        <v>30</v>
      </c>
      <c r="B61" s="15" t="s">
        <v>66</v>
      </c>
      <c r="C61" s="345">
        <v>1.002</v>
      </c>
      <c r="D61" s="345">
        <v>0.98399999999999999</v>
      </c>
      <c r="E61" s="331">
        <f t="shared" si="2"/>
        <v>-1.8000000000000016</v>
      </c>
      <c r="F61" s="343"/>
    </row>
    <row r="62" spans="1:6" ht="20.149999999999999" customHeight="1" x14ac:dyDescent="0.25">
      <c r="A62" s="320" t="s">
        <v>34</v>
      </c>
      <c r="B62" s="15" t="s">
        <v>67</v>
      </c>
      <c r="C62" s="345">
        <v>1.532</v>
      </c>
      <c r="D62" s="345">
        <v>1.4730000000000001</v>
      </c>
      <c r="E62" s="331">
        <f t="shared" si="2"/>
        <v>-5.8999999999999941</v>
      </c>
      <c r="F62" s="343"/>
    </row>
    <row r="63" spans="1:6" ht="20.149999999999999" customHeight="1" x14ac:dyDescent="0.25">
      <c r="A63" s="320" t="s">
        <v>36</v>
      </c>
      <c r="B63" s="15" t="s">
        <v>68</v>
      </c>
      <c r="C63" s="345">
        <v>0.311</v>
      </c>
      <c r="D63" s="345">
        <v>0.91700000000000004</v>
      </c>
      <c r="E63" s="331">
        <f t="shared" si="2"/>
        <v>60.600000000000009</v>
      </c>
      <c r="F63" s="343"/>
    </row>
    <row r="64" spans="1:6" ht="20.149999999999999" customHeight="1" x14ac:dyDescent="0.25">
      <c r="A64" s="320" t="s">
        <v>38</v>
      </c>
      <c r="B64" s="15" t="s">
        <v>69</v>
      </c>
      <c r="C64" s="345">
        <v>0.82799999999999996</v>
      </c>
      <c r="D64" s="345">
        <v>0.82</v>
      </c>
      <c r="E64" s="331">
        <f t="shared" si="2"/>
        <v>-0.80000000000000071</v>
      </c>
      <c r="F64" s="343"/>
    </row>
    <row r="65" spans="1:6" ht="20.149999999999999" customHeight="1" x14ac:dyDescent="0.25">
      <c r="A65" s="320" t="s">
        <v>40</v>
      </c>
      <c r="B65" s="15" t="s">
        <v>70</v>
      </c>
      <c r="C65" s="345">
        <v>0.81899999999999995</v>
      </c>
      <c r="D65" s="345">
        <v>0.84599999999999997</v>
      </c>
      <c r="E65" s="331">
        <f t="shared" si="2"/>
        <v>2.7000000000000024</v>
      </c>
      <c r="F65" s="343"/>
    </row>
    <row r="66" spans="1:6" ht="20.149999999999999" customHeight="1" x14ac:dyDescent="0.25">
      <c r="A66" s="320" t="s">
        <v>42</v>
      </c>
      <c r="B66" s="15" t="s">
        <v>71</v>
      </c>
      <c r="C66" s="345">
        <v>0.621</v>
      </c>
      <c r="D66" s="345">
        <v>0.745</v>
      </c>
      <c r="E66" s="331">
        <f t="shared" si="2"/>
        <v>12.4</v>
      </c>
      <c r="F66" s="343"/>
    </row>
    <row r="67" spans="1:6" ht="20.149999999999999" customHeight="1" x14ac:dyDescent="0.25">
      <c r="A67" s="320" t="s">
        <v>44</v>
      </c>
      <c r="B67" s="15" t="s">
        <v>72</v>
      </c>
      <c r="C67" s="345">
        <v>1.0229999999999999</v>
      </c>
      <c r="D67" s="345">
        <v>0.96599999999999997</v>
      </c>
      <c r="E67" s="331">
        <f t="shared" si="2"/>
        <v>-5.699999999999994</v>
      </c>
      <c r="F67" s="343"/>
    </row>
    <row r="68" spans="1:6" ht="20.149999999999999" customHeight="1" x14ac:dyDescent="0.25">
      <c r="A68" s="320" t="s">
        <v>46</v>
      </c>
      <c r="B68" s="15" t="s">
        <v>73</v>
      </c>
      <c r="C68" s="345">
        <v>0.90400000000000003</v>
      </c>
      <c r="D68" s="345">
        <v>0.9</v>
      </c>
      <c r="E68" s="331">
        <f t="shared" si="2"/>
        <v>-0.40000000000000036</v>
      </c>
      <c r="F68" s="343"/>
    </row>
    <row r="69" spans="1:6" ht="20.149999999999999" customHeight="1" x14ac:dyDescent="0.25">
      <c r="A69" s="320" t="s">
        <v>48</v>
      </c>
      <c r="B69" s="15" t="s">
        <v>74</v>
      </c>
      <c r="C69" s="345">
        <v>0.621</v>
      </c>
      <c r="D69" s="345">
        <v>0.64100000000000001</v>
      </c>
      <c r="E69" s="331">
        <f t="shared" si="2"/>
        <v>2.0000000000000018</v>
      </c>
      <c r="F69" s="343"/>
    </row>
    <row r="70" spans="1:6" ht="20.149999999999999" customHeight="1" x14ac:dyDescent="0.25">
      <c r="A70" s="320" t="s">
        <v>50</v>
      </c>
      <c r="B70" s="15" t="s">
        <v>75</v>
      </c>
      <c r="C70" s="345">
        <v>0.98199999999999998</v>
      </c>
      <c r="D70" s="345">
        <v>0.93899999999999995</v>
      </c>
      <c r="E70" s="331">
        <f t="shared" si="2"/>
        <v>-4.3000000000000043</v>
      </c>
      <c r="F70" s="343"/>
    </row>
    <row r="71" spans="1:6" ht="20.149999999999999" customHeight="1" x14ac:dyDescent="0.25">
      <c r="A71" s="320" t="s">
        <v>77</v>
      </c>
      <c r="B71" s="15" t="s">
        <v>76</v>
      </c>
      <c r="C71" s="345">
        <v>0.57499999999999996</v>
      </c>
      <c r="D71" s="345">
        <v>0.55300000000000005</v>
      </c>
      <c r="E71" s="331">
        <f t="shared" si="2"/>
        <v>-2.1999999999999909</v>
      </c>
      <c r="F71" s="343"/>
    </row>
    <row r="72" spans="1:6" ht="20.149999999999999" customHeight="1" x14ac:dyDescent="0.25">
      <c r="A72" s="320" t="s">
        <v>79</v>
      </c>
      <c r="B72" s="15" t="s">
        <v>78</v>
      </c>
      <c r="C72" s="345">
        <v>1.0209999999999999</v>
      </c>
      <c r="D72" s="345">
        <v>1.111</v>
      </c>
      <c r="E72" s="331">
        <f t="shared" si="2"/>
        <v>9.0000000000000071</v>
      </c>
      <c r="F72" s="343"/>
    </row>
    <row r="73" spans="1:6" ht="20.149999999999999" customHeight="1" x14ac:dyDescent="0.25">
      <c r="A73" s="320" t="s">
        <v>81</v>
      </c>
      <c r="B73" s="15" t="s">
        <v>80</v>
      </c>
      <c r="C73" s="345">
        <v>0.94299999999999995</v>
      </c>
      <c r="D73" s="345">
        <v>0.93500000000000005</v>
      </c>
      <c r="E73" s="331">
        <f t="shared" si="2"/>
        <v>-0.79999999999998961</v>
      </c>
      <c r="F73" s="343"/>
    </row>
    <row r="74" spans="1:6" ht="20.149999999999999" customHeight="1" x14ac:dyDescent="0.25">
      <c r="A74" s="320" t="s">
        <v>83</v>
      </c>
      <c r="B74" s="15" t="s">
        <v>82</v>
      </c>
      <c r="C74" s="345">
        <v>0.90300000000000002</v>
      </c>
      <c r="D74" s="345">
        <v>1.135</v>
      </c>
      <c r="E74" s="331">
        <f t="shared" si="2"/>
        <v>23.2</v>
      </c>
      <c r="F74" s="343"/>
    </row>
    <row r="75" spans="1:6" ht="20.149999999999999" customHeight="1" x14ac:dyDescent="0.25">
      <c r="A75" s="320" t="s">
        <v>85</v>
      </c>
      <c r="B75" s="15" t="s">
        <v>84</v>
      </c>
      <c r="C75" s="345">
        <v>0.94699999999999995</v>
      </c>
      <c r="D75" s="345">
        <v>1.044</v>
      </c>
      <c r="E75" s="331">
        <f t="shared" si="2"/>
        <v>9.7000000000000082</v>
      </c>
      <c r="F75" s="343"/>
    </row>
    <row r="76" spans="1:6" ht="20.149999999999999" customHeight="1" x14ac:dyDescent="0.25">
      <c r="A76" s="320" t="s">
        <v>87</v>
      </c>
      <c r="B76" s="15" t="s">
        <v>86</v>
      </c>
      <c r="C76" s="345">
        <v>0.91500000000000004</v>
      </c>
      <c r="D76" s="345">
        <v>0.95</v>
      </c>
      <c r="E76" s="331">
        <f t="shared" si="2"/>
        <v>3.499999999999992</v>
      </c>
      <c r="F76" s="343"/>
    </row>
    <row r="77" spans="1:6" ht="20.149999999999999" customHeight="1" x14ac:dyDescent="0.25">
      <c r="A77" s="320" t="s">
        <v>89</v>
      </c>
      <c r="B77" s="15" t="s">
        <v>88</v>
      </c>
      <c r="C77" s="345">
        <v>0.99099999999999999</v>
      </c>
      <c r="D77" s="345">
        <v>0.998</v>
      </c>
      <c r="E77" s="331">
        <f t="shared" si="2"/>
        <v>0.70000000000000062</v>
      </c>
      <c r="F77" s="343"/>
    </row>
    <row r="78" spans="1:6" ht="20.149999999999999" customHeight="1" thickBot="1" x14ac:dyDescent="0.3">
      <c r="A78" s="320" t="s">
        <v>104</v>
      </c>
      <c r="B78" s="15" t="s">
        <v>90</v>
      </c>
      <c r="C78" s="345">
        <v>0.94099999999999995</v>
      </c>
      <c r="D78" s="345">
        <v>0.92300000000000004</v>
      </c>
      <c r="E78" s="375">
        <f t="shared" si="2"/>
        <v>-1.7999999999999905</v>
      </c>
      <c r="F78" s="343"/>
    </row>
    <row r="79" spans="1:6" ht="20.149999999999999" customHeight="1" thickBot="1" x14ac:dyDescent="0.3">
      <c r="A79" s="85"/>
      <c r="B79" s="39" t="s">
        <v>96</v>
      </c>
      <c r="C79" s="340">
        <v>0.93200000000000005</v>
      </c>
      <c r="D79" s="340">
        <v>0.92700000000000005</v>
      </c>
      <c r="E79" s="328">
        <f t="shared" si="2"/>
        <v>-0.50000000000000044</v>
      </c>
      <c r="F79" s="343"/>
    </row>
    <row r="80" spans="1:6" ht="20.149999999999999" customHeight="1" x14ac:dyDescent="0.25">
      <c r="C80" s="374"/>
      <c r="D80" s="374"/>
    </row>
  </sheetData>
  <mergeCells count="6">
    <mergeCell ref="C44:E44"/>
    <mergeCell ref="A1:E1"/>
    <mergeCell ref="C4:E4"/>
    <mergeCell ref="A10:E10"/>
    <mergeCell ref="C12:E12"/>
    <mergeCell ref="A42:E42"/>
  </mergeCells>
  <pageMargins left="0.74803149606299213" right="0.74803149606299213" top="0.98425196850393704" bottom="0.98425196850393704" header="0.51181102362204722" footer="0.51181102362204722"/>
  <pageSetup paperSize="9" scale="82" fitToHeight="3" orientation="portrait" r:id="rId1"/>
  <headerFooter alignWithMargins="0"/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ED7B7-1A7F-4A0A-AEAE-5B5BBF98DBBE}">
  <dimension ref="A1:J70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7265625" style="114" customWidth="1"/>
    <col min="2" max="2" width="45.08984375" style="15" customWidth="1"/>
    <col min="3" max="4" width="18" style="114" bestFit="1" customWidth="1"/>
    <col min="5" max="5" width="14" style="15" customWidth="1"/>
    <col min="6" max="6" width="14" style="114" bestFit="1" customWidth="1"/>
    <col min="7" max="7" width="19.7265625" style="397" customWidth="1"/>
    <col min="8" max="16384" width="9.1796875" style="114"/>
  </cols>
  <sheetData>
    <row r="1" spans="1:7" ht="20.149999999999999" customHeight="1" x14ac:dyDescent="0.25"/>
    <row r="2" spans="1:7" ht="20.149999999999999" customHeight="1" x14ac:dyDescent="0.25">
      <c r="A2" s="504" t="s">
        <v>142</v>
      </c>
      <c r="B2" s="504"/>
      <c r="C2" s="504"/>
      <c r="D2" s="504"/>
      <c r="E2" s="504"/>
    </row>
    <row r="3" spans="1:7" ht="20.149999999999999" customHeight="1" thickBot="1" x14ac:dyDescent="0.3">
      <c r="A3" s="222"/>
      <c r="B3" s="222"/>
      <c r="C3" s="222"/>
      <c r="D3" s="222"/>
      <c r="E3" s="222"/>
    </row>
    <row r="4" spans="1:7" ht="20.149999999999999" customHeight="1" thickBot="1" x14ac:dyDescent="0.3">
      <c r="A4" s="223" t="s">
        <v>136</v>
      </c>
      <c r="B4" s="552" t="s">
        <v>260</v>
      </c>
      <c r="C4" s="224" t="s">
        <v>145</v>
      </c>
      <c r="D4" s="225"/>
      <c r="E4" s="223" t="s">
        <v>138</v>
      </c>
    </row>
    <row r="5" spans="1:7" ht="20.149999999999999" customHeight="1" thickBot="1" x14ac:dyDescent="0.3">
      <c r="A5" s="323"/>
      <c r="B5" s="227"/>
      <c r="C5" s="85">
        <v>2019</v>
      </c>
      <c r="D5" s="85">
        <v>2020</v>
      </c>
      <c r="E5" s="85" t="s">
        <v>0</v>
      </c>
    </row>
    <row r="6" spans="1:7" s="15" customFormat="1" ht="20.149999999999999" customHeight="1" x14ac:dyDescent="0.25">
      <c r="A6" s="99" t="s">
        <v>1</v>
      </c>
      <c r="B6" s="388" t="s">
        <v>261</v>
      </c>
      <c r="C6" s="36">
        <v>7839756.8437200002</v>
      </c>
      <c r="D6" s="36">
        <v>7955390.5454799999</v>
      </c>
      <c r="E6" s="24">
        <f>+IF(C6=0,"X",D6/C6)</f>
        <v>1.0147496541111001</v>
      </c>
      <c r="F6" s="414"/>
      <c r="G6" s="397"/>
    </row>
    <row r="7" spans="1:7" s="15" customFormat="1" ht="20.149999999999999" customHeight="1" x14ac:dyDescent="0.25">
      <c r="A7" s="99" t="s">
        <v>2</v>
      </c>
      <c r="B7" s="388" t="s">
        <v>262</v>
      </c>
      <c r="C7" s="36">
        <v>6845155.5465000002</v>
      </c>
      <c r="D7" s="36">
        <v>5884508.5360399997</v>
      </c>
      <c r="E7" s="24">
        <f>+IF(C7=0,"X",D7/C7)</f>
        <v>0.85966030955261652</v>
      </c>
      <c r="F7" s="414"/>
      <c r="G7" s="397"/>
    </row>
    <row r="8" spans="1:7" s="15" customFormat="1" ht="20.149999999999999" customHeight="1" x14ac:dyDescent="0.25">
      <c r="A8" s="99" t="s">
        <v>5</v>
      </c>
      <c r="B8" s="388" t="s">
        <v>263</v>
      </c>
      <c r="C8" s="36">
        <v>6319667.3545500003</v>
      </c>
      <c r="D8" s="36">
        <v>6637086.0057299994</v>
      </c>
      <c r="E8" s="24">
        <f>+IF(C8=0,"X",D8/C8)</f>
        <v>1.0502271137659589</v>
      </c>
      <c r="F8" s="414"/>
      <c r="G8" s="397"/>
    </row>
    <row r="9" spans="1:7" s="15" customFormat="1" ht="20.149999999999999" customHeight="1" thickBot="1" x14ac:dyDescent="0.3">
      <c r="A9" s="99" t="s">
        <v>7</v>
      </c>
      <c r="B9" s="388" t="s">
        <v>264</v>
      </c>
      <c r="C9" s="36">
        <v>254743.78566000002</v>
      </c>
      <c r="D9" s="36">
        <v>268588.92374</v>
      </c>
      <c r="E9" s="24">
        <f>+IF(C9=0,"X",D9/C9)</f>
        <v>1.0543492672220813</v>
      </c>
      <c r="F9" s="414"/>
      <c r="G9" s="397"/>
    </row>
    <row r="10" spans="1:7" ht="20.149999999999999" customHeight="1" thickBot="1" x14ac:dyDescent="0.3">
      <c r="A10" s="100"/>
      <c r="B10" s="86" t="s">
        <v>96</v>
      </c>
      <c r="C10" s="86">
        <v>21259323.53043</v>
      </c>
      <c r="D10" s="86">
        <f>SUM(D6:D9)</f>
        <v>20745574.010989998</v>
      </c>
      <c r="E10" s="28">
        <f>+IF(C10=0,"X",D10/C10)</f>
        <v>0.97583415489657344</v>
      </c>
      <c r="F10" s="19"/>
    </row>
    <row r="11" spans="1:7" ht="20.149999999999999" customHeight="1" x14ac:dyDescent="0.25">
      <c r="A11" s="15"/>
      <c r="C11" s="418">
        <v>0</v>
      </c>
      <c r="D11" s="418">
        <v>0</v>
      </c>
      <c r="E11" s="410"/>
    </row>
    <row r="12" spans="1:7" ht="20.149999999999999" customHeight="1" x14ac:dyDescent="0.25">
      <c r="A12" s="525" t="s">
        <v>144</v>
      </c>
      <c r="B12" s="525"/>
      <c r="C12" s="525"/>
      <c r="D12" s="525"/>
      <c r="E12" s="525"/>
      <c r="F12" s="20"/>
    </row>
    <row r="13" spans="1:7" ht="20.149999999999999" customHeight="1" thickBot="1" x14ac:dyDescent="0.3">
      <c r="A13" s="417"/>
      <c r="B13" s="417"/>
      <c r="C13" s="417"/>
      <c r="D13" s="417"/>
      <c r="E13" s="221"/>
    </row>
    <row r="14" spans="1:7" ht="20.149999999999999" customHeight="1" thickBot="1" x14ac:dyDescent="0.3">
      <c r="A14" s="182" t="s">
        <v>136</v>
      </c>
      <c r="B14" s="552" t="s">
        <v>260</v>
      </c>
      <c r="C14" s="309" t="s">
        <v>145</v>
      </c>
      <c r="D14" s="312"/>
      <c r="E14" s="223" t="s">
        <v>138</v>
      </c>
    </row>
    <row r="15" spans="1:7" ht="20.149999999999999" customHeight="1" thickBot="1" x14ac:dyDescent="0.3">
      <c r="A15" s="323"/>
      <c r="B15" s="416"/>
      <c r="C15" s="319">
        <f>+C5</f>
        <v>2019</v>
      </c>
      <c r="D15" s="319">
        <f>+D5</f>
        <v>2020</v>
      </c>
      <c r="E15" s="85" t="str">
        <f>+E5</f>
        <v>20/19</v>
      </c>
    </row>
    <row r="16" spans="1:7" s="15" customFormat="1" ht="20.149999999999999" customHeight="1" x14ac:dyDescent="0.25">
      <c r="A16" s="93" t="s">
        <v>1</v>
      </c>
      <c r="B16" s="380" t="s">
        <v>265</v>
      </c>
      <c r="C16" s="171">
        <v>23593066.418930002</v>
      </c>
      <c r="D16" s="171">
        <v>23428520.740120001</v>
      </c>
      <c r="E16" s="51">
        <f t="shared" ref="E16:E23" si="0">+IF(C16=0,"X",D16/C16)</f>
        <v>0.99302567644712869</v>
      </c>
      <c r="F16" s="414"/>
      <c r="G16" s="398"/>
    </row>
    <row r="17" spans="1:10" s="15" customFormat="1" ht="20.149999999999999" customHeight="1" x14ac:dyDescent="0.25">
      <c r="A17" s="415" t="s">
        <v>2</v>
      </c>
      <c r="B17" s="380" t="s">
        <v>266</v>
      </c>
      <c r="C17" s="247">
        <v>7234710.2611599993</v>
      </c>
      <c r="D17" s="247">
        <v>7600452.6978099998</v>
      </c>
      <c r="E17" s="51">
        <f t="shared" si="0"/>
        <v>1.0505538471407088</v>
      </c>
      <c r="F17" s="414"/>
      <c r="G17" s="398"/>
    </row>
    <row r="18" spans="1:10" s="15" customFormat="1" ht="20.149999999999999" customHeight="1" x14ac:dyDescent="0.25">
      <c r="A18" s="415" t="s">
        <v>5</v>
      </c>
      <c r="B18" s="380" t="s">
        <v>267</v>
      </c>
      <c r="C18" s="247">
        <v>2704111.7016199999</v>
      </c>
      <c r="D18" s="247">
        <v>2514915.4848199999</v>
      </c>
      <c r="E18" s="51">
        <f t="shared" si="0"/>
        <v>0.93003387519581571</v>
      </c>
      <c r="F18" s="414"/>
      <c r="G18" s="398"/>
    </row>
    <row r="19" spans="1:10" s="15" customFormat="1" ht="20.149999999999999" customHeight="1" x14ac:dyDescent="0.25">
      <c r="A19" s="415" t="s">
        <v>7</v>
      </c>
      <c r="B19" s="380" t="s">
        <v>268</v>
      </c>
      <c r="C19" s="247">
        <v>1998147.4065700001</v>
      </c>
      <c r="D19" s="247">
        <v>1853147.3440199997</v>
      </c>
      <c r="E19" s="51">
        <f t="shared" si="0"/>
        <v>0.92743274991963376</v>
      </c>
      <c r="F19" s="414"/>
      <c r="G19" s="398"/>
    </row>
    <row r="20" spans="1:10" s="15" customFormat="1" ht="20.149999999999999" customHeight="1" x14ac:dyDescent="0.25">
      <c r="A20" s="415" t="s">
        <v>9</v>
      </c>
      <c r="B20" s="380" t="s">
        <v>269</v>
      </c>
      <c r="C20" s="247">
        <v>2383206.5710999998</v>
      </c>
      <c r="D20" s="247">
        <v>2548734.2126199999</v>
      </c>
      <c r="E20" s="51">
        <f t="shared" si="0"/>
        <v>1.0694558514260888</v>
      </c>
      <c r="F20" s="414"/>
      <c r="G20" s="398"/>
    </row>
    <row r="21" spans="1:10" s="15" customFormat="1" ht="20.149999999999999" customHeight="1" x14ac:dyDescent="0.25">
      <c r="A21" s="415" t="s">
        <v>11</v>
      </c>
      <c r="B21" s="380" t="s">
        <v>133</v>
      </c>
      <c r="C21" s="247">
        <v>455712.14193000004</v>
      </c>
      <c r="D21" s="247">
        <v>442426.75072000001</v>
      </c>
      <c r="E21" s="51">
        <f t="shared" si="0"/>
        <v>0.97084696678535998</v>
      </c>
      <c r="F21" s="414"/>
      <c r="G21" s="398"/>
    </row>
    <row r="22" spans="1:10" s="15" customFormat="1" ht="20.149999999999999" customHeight="1" thickBot="1" x14ac:dyDescent="0.3">
      <c r="A22" s="323" t="s">
        <v>13</v>
      </c>
      <c r="B22" s="563" t="s">
        <v>270</v>
      </c>
      <c r="C22" s="175">
        <v>4186771.0880500004</v>
      </c>
      <c r="D22" s="175">
        <v>4287696.8664500006</v>
      </c>
      <c r="E22" s="51">
        <f t="shared" si="0"/>
        <v>1.0241058744979072</v>
      </c>
      <c r="F22" s="414"/>
      <c r="G22" s="398"/>
    </row>
    <row r="23" spans="1:10" ht="20.149999999999999" customHeight="1" thickBot="1" x14ac:dyDescent="0.3">
      <c r="A23" s="313"/>
      <c r="B23" s="413" t="s">
        <v>96</v>
      </c>
      <c r="C23" s="330">
        <f>SUM(C16:C22)</f>
        <v>42555725.589359999</v>
      </c>
      <c r="D23" s="412">
        <f>SUM(D16:D22)</f>
        <v>42675894.096560001</v>
      </c>
      <c r="E23" s="28">
        <f t="shared" si="0"/>
        <v>1.0028237917585889</v>
      </c>
      <c r="F23" s="19"/>
      <c r="G23" s="398"/>
    </row>
    <row r="24" spans="1:10" ht="20.149999999999999" customHeight="1" x14ac:dyDescent="0.25">
      <c r="C24" s="411">
        <v>0</v>
      </c>
      <c r="D24" s="411">
        <v>0</v>
      </c>
      <c r="E24" s="410"/>
      <c r="G24" s="398"/>
    </row>
    <row r="25" spans="1:10" ht="20.149999999999999" customHeight="1" x14ac:dyDescent="0.25">
      <c r="A25" s="526" t="s">
        <v>274</v>
      </c>
      <c r="B25" s="526"/>
      <c r="C25" s="526"/>
      <c r="D25" s="526"/>
      <c r="G25" s="398"/>
    </row>
    <row r="26" spans="1:10" ht="20.149999999999999" customHeight="1" thickBot="1" x14ac:dyDescent="0.3">
      <c r="G26" s="398"/>
    </row>
    <row r="27" spans="1:10" ht="20.149999999999999" customHeight="1" thickBot="1" x14ac:dyDescent="0.3">
      <c r="A27" s="406" t="s">
        <v>136</v>
      </c>
      <c r="B27" s="314" t="s">
        <v>271</v>
      </c>
      <c r="C27" s="85">
        <f>+C5</f>
        <v>2019</v>
      </c>
      <c r="D27" s="85">
        <f>+D5</f>
        <v>2020</v>
      </c>
      <c r="E27" s="14" t="s">
        <v>228</v>
      </c>
      <c r="F27" s="402"/>
      <c r="G27" s="398"/>
    </row>
    <row r="28" spans="1:10" ht="20.149999999999999" customHeight="1" x14ac:dyDescent="0.35">
      <c r="A28" s="325" t="s">
        <v>1</v>
      </c>
      <c r="B28" s="440" t="s">
        <v>73</v>
      </c>
      <c r="C28" s="442">
        <v>0.20433087140453665</v>
      </c>
      <c r="D28" s="442">
        <v>0.19767244786403129</v>
      </c>
      <c r="E28" s="401">
        <f t="shared" ref="E28:E38" si="1">+(D28-C28)*100</f>
        <v>-0.66584235405053593</v>
      </c>
      <c r="F28" s="343"/>
      <c r="G28" s="409"/>
      <c r="J28" s="407"/>
    </row>
    <row r="29" spans="1:10" ht="20.149999999999999" customHeight="1" x14ac:dyDescent="0.35">
      <c r="A29" s="332" t="s">
        <v>2</v>
      </c>
      <c r="B29" s="408" t="s">
        <v>35</v>
      </c>
      <c r="C29" s="399">
        <v>0.13447673536677895</v>
      </c>
      <c r="D29" s="399">
        <v>0.13800292143864892</v>
      </c>
      <c r="E29" s="331">
        <f t="shared" si="1"/>
        <v>0.35261860718699689</v>
      </c>
      <c r="F29" s="343"/>
      <c r="G29" s="398"/>
      <c r="J29" s="407"/>
    </row>
    <row r="30" spans="1:10" ht="20.149999999999999" customHeight="1" x14ac:dyDescent="0.35">
      <c r="A30" s="332" t="s">
        <v>5</v>
      </c>
      <c r="B30" s="408" t="s">
        <v>59</v>
      </c>
      <c r="C30" s="399">
        <v>9.9906179304543652E-2</v>
      </c>
      <c r="D30" s="399">
        <v>0.10290122154651127</v>
      </c>
      <c r="E30" s="331">
        <f t="shared" si="1"/>
        <v>0.29950422419676159</v>
      </c>
      <c r="F30" s="343"/>
      <c r="G30" s="398"/>
      <c r="J30" s="407"/>
    </row>
    <row r="31" spans="1:10" ht="20.149999999999999" customHeight="1" x14ac:dyDescent="0.35">
      <c r="A31" s="332" t="s">
        <v>7</v>
      </c>
      <c r="B31" s="408" t="s">
        <v>86</v>
      </c>
      <c r="C31" s="399">
        <v>9.4485266154565054E-2</v>
      </c>
      <c r="D31" s="399">
        <v>9.8488624969506361E-2</v>
      </c>
      <c r="E31" s="331">
        <f t="shared" si="1"/>
        <v>0.40033588149413074</v>
      </c>
      <c r="F31" s="343"/>
      <c r="G31" s="398"/>
      <c r="J31" s="407"/>
    </row>
    <row r="32" spans="1:10" ht="20.149999999999999" customHeight="1" x14ac:dyDescent="0.35">
      <c r="A32" s="332" t="s">
        <v>9</v>
      </c>
      <c r="B32" s="408" t="s">
        <v>53</v>
      </c>
      <c r="C32" s="399">
        <v>2.9809532132289304E-2</v>
      </c>
      <c r="D32" s="399">
        <v>3.193117899124949E-2</v>
      </c>
      <c r="E32" s="331">
        <f t="shared" si="1"/>
        <v>0.21216468589601856</v>
      </c>
      <c r="F32" s="343"/>
      <c r="G32" s="398"/>
      <c r="J32" s="407"/>
    </row>
    <row r="33" spans="1:10" ht="20.149999999999999" customHeight="1" x14ac:dyDescent="0.35">
      <c r="A33" s="332" t="s">
        <v>11</v>
      </c>
      <c r="B33" s="408" t="s">
        <v>6</v>
      </c>
      <c r="C33" s="399">
        <v>3.0335238491098579E-2</v>
      </c>
      <c r="D33" s="399">
        <v>3.118825022081961E-2</v>
      </c>
      <c r="E33" s="331">
        <f t="shared" si="1"/>
        <v>8.5301172972103087E-2</v>
      </c>
      <c r="F33" s="343"/>
      <c r="G33" s="398"/>
      <c r="J33" s="407"/>
    </row>
    <row r="34" spans="1:10" ht="20.149999999999999" customHeight="1" x14ac:dyDescent="0.35">
      <c r="A34" s="332" t="s">
        <v>13</v>
      </c>
      <c r="B34" s="408" t="s">
        <v>54</v>
      </c>
      <c r="C34" s="399">
        <v>2.8082318344471054E-2</v>
      </c>
      <c r="D34" s="399">
        <v>3.0146591332255734E-2</v>
      </c>
      <c r="E34" s="331">
        <f t="shared" si="1"/>
        <v>0.20642729877846794</v>
      </c>
      <c r="F34" s="343"/>
      <c r="G34" s="398"/>
      <c r="J34" s="407"/>
    </row>
    <row r="35" spans="1:10" ht="20.149999999999999" customHeight="1" x14ac:dyDescent="0.35">
      <c r="A35" s="332" t="s">
        <v>15</v>
      </c>
      <c r="B35" s="408" t="s">
        <v>52</v>
      </c>
      <c r="C35" s="399">
        <v>3.2142372651624312E-2</v>
      </c>
      <c r="D35" s="399">
        <v>2.7699376153843241E-2</v>
      </c>
      <c r="E35" s="331">
        <f t="shared" si="1"/>
        <v>-0.4442996497781071</v>
      </c>
      <c r="F35" s="343"/>
      <c r="G35" s="398"/>
      <c r="J35" s="407"/>
    </row>
    <row r="36" spans="1:10" ht="20.149999999999999" customHeight="1" x14ac:dyDescent="0.35">
      <c r="A36" s="332" t="s">
        <v>17</v>
      </c>
      <c r="B36" s="408" t="s">
        <v>62</v>
      </c>
      <c r="C36" s="399">
        <v>2.5345701565532584E-2</v>
      </c>
      <c r="D36" s="399">
        <v>2.7297256521311996E-2</v>
      </c>
      <c r="E36" s="331">
        <f t="shared" si="1"/>
        <v>0.19515549557794115</v>
      </c>
      <c r="F36" s="343"/>
      <c r="G36" s="398"/>
      <c r="J36" s="407"/>
    </row>
    <row r="37" spans="1:10" ht="20.149999999999999" customHeight="1" x14ac:dyDescent="0.35">
      <c r="A37" s="332" t="s">
        <v>19</v>
      </c>
      <c r="B37" s="408" t="s">
        <v>25</v>
      </c>
      <c r="C37" s="399">
        <v>2.4060126365143708E-2</v>
      </c>
      <c r="D37" s="399">
        <v>2.5991019959434966E-2</v>
      </c>
      <c r="E37" s="331">
        <f t="shared" si="1"/>
        <v>0.19308935942912581</v>
      </c>
      <c r="F37" s="343"/>
      <c r="G37" s="398"/>
      <c r="J37" s="407"/>
    </row>
    <row r="38" spans="1:10" ht="20.149999999999999" customHeight="1" thickBot="1" x14ac:dyDescent="0.3">
      <c r="A38" s="326" t="s">
        <v>21</v>
      </c>
      <c r="B38" s="441" t="s">
        <v>272</v>
      </c>
      <c r="C38" s="443">
        <v>0.29702565821941618</v>
      </c>
      <c r="D38" s="443">
        <v>0.28868111100238714</v>
      </c>
      <c r="E38" s="375">
        <f t="shared" si="1"/>
        <v>-0.83445472170290413</v>
      </c>
      <c r="F38" s="343"/>
      <c r="G38" s="398"/>
    </row>
    <row r="39" spans="1:10" ht="20.149999999999999" customHeight="1" x14ac:dyDescent="0.25">
      <c r="C39" s="198"/>
      <c r="D39" s="198"/>
      <c r="F39" s="402"/>
      <c r="G39" s="398"/>
    </row>
    <row r="40" spans="1:10" ht="20.149999999999999" customHeight="1" x14ac:dyDescent="0.25">
      <c r="A40" s="526" t="s">
        <v>273</v>
      </c>
      <c r="B40" s="526"/>
      <c r="C40" s="526"/>
      <c r="D40" s="526"/>
      <c r="F40" s="402"/>
      <c r="G40" s="398"/>
    </row>
    <row r="41" spans="1:10" ht="20.149999999999999" customHeight="1" thickBot="1" x14ac:dyDescent="0.3">
      <c r="F41" s="402"/>
      <c r="G41" s="398"/>
    </row>
    <row r="42" spans="1:10" ht="20.149999999999999" customHeight="1" thickBot="1" x14ac:dyDescent="0.3">
      <c r="A42" s="405" t="s">
        <v>136</v>
      </c>
      <c r="B42" s="404" t="s">
        <v>271</v>
      </c>
      <c r="C42" s="444">
        <v>2019</v>
      </c>
      <c r="D42" s="444">
        <v>2020</v>
      </c>
      <c r="E42" s="14" t="s">
        <v>228</v>
      </c>
      <c r="F42" s="402"/>
      <c r="G42" s="398"/>
    </row>
    <row r="43" spans="1:10" ht="20.149999999999999" customHeight="1" x14ac:dyDescent="0.25">
      <c r="A43" s="325" t="s">
        <v>1</v>
      </c>
      <c r="B43" s="442" t="s">
        <v>35</v>
      </c>
      <c r="C43" s="442">
        <v>0.40366474787480794</v>
      </c>
      <c r="D43" s="442">
        <v>0.42188988726623949</v>
      </c>
      <c r="E43" s="401">
        <f t="shared" ref="E43:E53" si="2">+(D43-C43)*100</f>
        <v>1.8225139391431555</v>
      </c>
      <c r="F43" s="343"/>
      <c r="G43" s="398"/>
    </row>
    <row r="44" spans="1:10" ht="20.149999999999999" customHeight="1" x14ac:dyDescent="0.25">
      <c r="A44" s="332" t="s">
        <v>2</v>
      </c>
      <c r="B44" s="399" t="s">
        <v>6</v>
      </c>
      <c r="C44" s="399">
        <v>9.1058623365841612E-2</v>
      </c>
      <c r="D44" s="399">
        <v>9.5345861033401577E-2</v>
      </c>
      <c r="E44" s="331">
        <f t="shared" si="2"/>
        <v>0.42872376675599649</v>
      </c>
      <c r="F44" s="343"/>
      <c r="G44" s="398"/>
    </row>
    <row r="45" spans="1:10" ht="20.149999999999999" customHeight="1" x14ac:dyDescent="0.25">
      <c r="A45" s="332" t="s">
        <v>5</v>
      </c>
      <c r="B45" s="399" t="s">
        <v>25</v>
      </c>
      <c r="C45" s="399">
        <v>7.2222342522906421E-2</v>
      </c>
      <c r="D45" s="399">
        <v>7.9457364860898202E-2</v>
      </c>
      <c r="E45" s="331">
        <f t="shared" si="2"/>
        <v>0.72350223379917811</v>
      </c>
      <c r="F45" s="343"/>
      <c r="G45" s="398"/>
    </row>
    <row r="46" spans="1:10" ht="20.149999999999999" customHeight="1" x14ac:dyDescent="0.25">
      <c r="A46" s="332" t="s">
        <v>7</v>
      </c>
      <c r="B46" s="399" t="s">
        <v>51</v>
      </c>
      <c r="C46" s="399">
        <v>4.5753739319490269E-2</v>
      </c>
      <c r="D46" s="399">
        <v>4.740160095059584E-2</v>
      </c>
      <c r="E46" s="331">
        <f t="shared" si="2"/>
        <v>0.1647861631105571</v>
      </c>
      <c r="F46" s="343"/>
      <c r="G46" s="398"/>
    </row>
    <row r="47" spans="1:10" ht="20.149999999999999" customHeight="1" x14ac:dyDescent="0.25">
      <c r="A47" s="332" t="s">
        <v>9</v>
      </c>
      <c r="B47" s="399" t="s">
        <v>14</v>
      </c>
      <c r="C47" s="399">
        <v>4.2155002388821222E-2</v>
      </c>
      <c r="D47" s="399">
        <v>4.7050617422921805E-2</v>
      </c>
      <c r="E47" s="331">
        <f t="shared" si="2"/>
        <v>0.48956150341005822</v>
      </c>
      <c r="F47" s="343"/>
      <c r="G47" s="398"/>
    </row>
    <row r="48" spans="1:10" ht="20.149999999999999" customHeight="1" x14ac:dyDescent="0.25">
      <c r="A48" s="332" t="s">
        <v>11</v>
      </c>
      <c r="B48" s="399" t="s">
        <v>20</v>
      </c>
      <c r="C48" s="399">
        <v>4.1852589895272324E-2</v>
      </c>
      <c r="D48" s="399">
        <v>4.5282747814658804E-2</v>
      </c>
      <c r="E48" s="331">
        <f t="shared" si="2"/>
        <v>0.34301579193864795</v>
      </c>
      <c r="F48" s="343"/>
      <c r="G48" s="398"/>
    </row>
    <row r="49" spans="1:7" ht="20.149999999999999" customHeight="1" x14ac:dyDescent="0.25">
      <c r="A49" s="332" t="s">
        <v>13</v>
      </c>
      <c r="B49" s="399" t="s">
        <v>23</v>
      </c>
      <c r="C49" s="399">
        <v>4.0875764563540806E-2</v>
      </c>
      <c r="D49" s="399">
        <v>3.7360466595400467E-2</v>
      </c>
      <c r="E49" s="331">
        <f t="shared" si="2"/>
        <v>-0.35152979681403396</v>
      </c>
      <c r="F49" s="343"/>
      <c r="G49" s="398"/>
    </row>
    <row r="50" spans="1:7" ht="20.149999999999999" customHeight="1" x14ac:dyDescent="0.25">
      <c r="A50" s="332" t="s">
        <v>15</v>
      </c>
      <c r="B50" s="399" t="s">
        <v>8</v>
      </c>
      <c r="C50" s="399">
        <v>3.1894054653689413E-2</v>
      </c>
      <c r="D50" s="399">
        <v>3.3678482540896358E-2</v>
      </c>
      <c r="E50" s="331">
        <f t="shared" si="2"/>
        <v>0.1784427887206945</v>
      </c>
      <c r="F50" s="343"/>
      <c r="G50" s="398"/>
    </row>
    <row r="51" spans="1:7" ht="20.149999999999999" customHeight="1" x14ac:dyDescent="0.25">
      <c r="A51" s="332" t="s">
        <v>17</v>
      </c>
      <c r="B51" s="399" t="s">
        <v>4</v>
      </c>
      <c r="C51" s="399">
        <v>2.8368785246470223E-2</v>
      </c>
      <c r="D51" s="399">
        <v>2.9281586601951595E-2</v>
      </c>
      <c r="E51" s="331">
        <f t="shared" si="2"/>
        <v>9.1280135548137131E-2</v>
      </c>
      <c r="F51" s="343"/>
      <c r="G51" s="398"/>
    </row>
    <row r="52" spans="1:7" ht="20.149999999999999" customHeight="1" x14ac:dyDescent="0.25">
      <c r="A52" s="332" t="s">
        <v>19</v>
      </c>
      <c r="B52" s="399" t="s">
        <v>18</v>
      </c>
      <c r="C52" s="399">
        <v>2.3125199296031223E-2</v>
      </c>
      <c r="D52" s="399">
        <v>2.2436545750598291E-2</v>
      </c>
      <c r="E52" s="331">
        <f t="shared" si="2"/>
        <v>-6.8865354543293233E-2</v>
      </c>
      <c r="F52" s="343"/>
      <c r="G52" s="398"/>
    </row>
    <row r="53" spans="1:7" ht="20.149999999999999" customHeight="1" thickBot="1" x14ac:dyDescent="0.3">
      <c r="A53" s="326" t="s">
        <v>21</v>
      </c>
      <c r="B53" s="443" t="s">
        <v>272</v>
      </c>
      <c r="C53" s="443">
        <v>0.17902915087312865</v>
      </c>
      <c r="D53" s="443">
        <v>0.14081483916243764</v>
      </c>
      <c r="E53" s="375">
        <f t="shared" si="2"/>
        <v>-3.8214311710691007</v>
      </c>
      <c r="F53" s="343"/>
      <c r="G53" s="398"/>
    </row>
    <row r="54" spans="1:7" ht="20.149999999999999" customHeight="1" x14ac:dyDescent="0.25">
      <c r="F54" s="402"/>
      <c r="G54" s="398"/>
    </row>
    <row r="55" spans="1:7" ht="20.149999999999999" customHeight="1" x14ac:dyDescent="0.25">
      <c r="A55" s="526" t="s">
        <v>275</v>
      </c>
      <c r="B55" s="526"/>
      <c r="C55" s="526"/>
      <c r="D55" s="526"/>
      <c r="F55" s="402"/>
      <c r="G55" s="398"/>
    </row>
    <row r="56" spans="1:7" ht="20.149999999999999" customHeight="1" thickBot="1" x14ac:dyDescent="0.3">
      <c r="F56" s="402"/>
      <c r="G56" s="398"/>
    </row>
    <row r="57" spans="1:7" ht="20.149999999999999" customHeight="1" thickBot="1" x14ac:dyDescent="0.3">
      <c r="A57" s="403" t="s">
        <v>136</v>
      </c>
      <c r="B57" s="313" t="s">
        <v>271</v>
      </c>
      <c r="C57" s="85">
        <f>+C5</f>
        <v>2019</v>
      </c>
      <c r="D57" s="85">
        <f>+D5</f>
        <v>2020</v>
      </c>
      <c r="E57" s="14" t="s">
        <v>228</v>
      </c>
      <c r="F57" s="402"/>
      <c r="G57" s="398"/>
    </row>
    <row r="58" spans="1:7" ht="20.149999999999999" customHeight="1" x14ac:dyDescent="0.25">
      <c r="A58" s="325" t="s">
        <v>1</v>
      </c>
      <c r="B58" s="442" t="s">
        <v>73</v>
      </c>
      <c r="C58" s="442">
        <v>0.30640729102337699</v>
      </c>
      <c r="D58" s="442">
        <v>0.29376483172406576</v>
      </c>
      <c r="E58" s="401">
        <f t="shared" ref="E58:E68" si="3">+(D58-C58)*100</f>
        <v>-1.2642459299311237</v>
      </c>
      <c r="F58" s="343"/>
      <c r="G58" s="400"/>
    </row>
    <row r="59" spans="1:7" ht="20.149999999999999" customHeight="1" x14ac:dyDescent="0.25">
      <c r="A59" s="332" t="s">
        <v>2</v>
      </c>
      <c r="B59" s="399" t="s">
        <v>59</v>
      </c>
      <c r="C59" s="399">
        <v>0.1498157451528459</v>
      </c>
      <c r="D59" s="399">
        <v>0.15292348710430551</v>
      </c>
      <c r="E59" s="331">
        <f t="shared" si="3"/>
        <v>0.31077419514596027</v>
      </c>
      <c r="F59" s="343"/>
      <c r="G59" s="398"/>
    </row>
    <row r="60" spans="1:7" ht="20.149999999999999" customHeight="1" x14ac:dyDescent="0.25">
      <c r="A60" s="332" t="s">
        <v>5</v>
      </c>
      <c r="B60" s="399" t="s">
        <v>86</v>
      </c>
      <c r="C60" s="399">
        <v>0.14168673703116338</v>
      </c>
      <c r="D60" s="399">
        <v>0.14636584234947517</v>
      </c>
      <c r="E60" s="331">
        <f t="shared" si="3"/>
        <v>0.46791053183117826</v>
      </c>
      <c r="F60" s="343"/>
      <c r="G60" s="398"/>
    </row>
    <row r="61" spans="1:7" ht="20.149999999999999" customHeight="1" x14ac:dyDescent="0.25">
      <c r="A61" s="332" t="s">
        <v>7</v>
      </c>
      <c r="B61" s="399" t="s">
        <v>53</v>
      </c>
      <c r="C61" s="399">
        <v>4.4701311772148991E-2</v>
      </c>
      <c r="D61" s="399">
        <v>4.7453540058185688E-2</v>
      </c>
      <c r="E61" s="331">
        <f t="shared" si="3"/>
        <v>0.27522282860366964</v>
      </c>
      <c r="F61" s="343"/>
      <c r="G61" s="398"/>
    </row>
    <row r="62" spans="1:7" ht="20.149999999999999" customHeight="1" x14ac:dyDescent="0.25">
      <c r="A62" s="332" t="s">
        <v>9</v>
      </c>
      <c r="B62" s="399" t="s">
        <v>54</v>
      </c>
      <c r="C62" s="399">
        <v>4.2111243545523369E-2</v>
      </c>
      <c r="D62" s="399">
        <v>4.4801429968965009E-2</v>
      </c>
      <c r="E62" s="331">
        <f t="shared" si="3"/>
        <v>0.26901864234416401</v>
      </c>
      <c r="F62" s="343"/>
      <c r="G62" s="398"/>
    </row>
    <row r="63" spans="1:7" ht="20.149999999999999" customHeight="1" x14ac:dyDescent="0.25">
      <c r="A63" s="332" t="s">
        <v>11</v>
      </c>
      <c r="B63" s="399" t="s">
        <v>52</v>
      </c>
      <c r="C63" s="399">
        <v>4.8199556256722439E-2</v>
      </c>
      <c r="D63" s="399">
        <v>4.1164576361660953E-2</v>
      </c>
      <c r="E63" s="331">
        <f t="shared" si="3"/>
        <v>-0.70349798950614872</v>
      </c>
      <c r="F63" s="343"/>
      <c r="G63" s="398"/>
    </row>
    <row r="64" spans="1:7" ht="20.149999999999999" customHeight="1" x14ac:dyDescent="0.25">
      <c r="A64" s="332" t="s">
        <v>13</v>
      </c>
      <c r="B64" s="399" t="s">
        <v>62</v>
      </c>
      <c r="C64" s="399">
        <v>3.8007510575366617E-2</v>
      </c>
      <c r="D64" s="399">
        <v>4.056697863137565E-2</v>
      </c>
      <c r="E64" s="331">
        <f t="shared" si="3"/>
        <v>0.25594680560090333</v>
      </c>
      <c r="F64" s="343"/>
      <c r="G64" s="398"/>
    </row>
    <row r="65" spans="1:7" ht="20.149999999999999" customHeight="1" x14ac:dyDescent="0.25">
      <c r="A65" s="332" t="s">
        <v>15</v>
      </c>
      <c r="B65" s="399" t="s">
        <v>64</v>
      </c>
      <c r="C65" s="399">
        <v>3.1900546328116695E-2</v>
      </c>
      <c r="D65" s="399">
        <v>3.1458384138417304E-2</v>
      </c>
      <c r="E65" s="331">
        <f t="shared" si="3"/>
        <v>-4.4216218969939103E-2</v>
      </c>
      <c r="F65" s="343"/>
      <c r="G65" s="398"/>
    </row>
    <row r="66" spans="1:7" ht="20.149999999999999" customHeight="1" x14ac:dyDescent="0.25">
      <c r="A66" s="332" t="s">
        <v>17</v>
      </c>
      <c r="B66" s="399" t="s">
        <v>84</v>
      </c>
      <c r="C66" s="399">
        <v>2.7248088431605068E-2</v>
      </c>
      <c r="D66" s="399">
        <v>2.7147089818403733E-2</v>
      </c>
      <c r="E66" s="331">
        <f t="shared" si="3"/>
        <v>-1.0099861320133491E-2</v>
      </c>
      <c r="F66" s="343"/>
      <c r="G66" s="398"/>
    </row>
    <row r="67" spans="1:7" ht="20.149999999999999" customHeight="1" x14ac:dyDescent="0.25">
      <c r="A67" s="332" t="s">
        <v>19</v>
      </c>
      <c r="B67" s="399" t="s">
        <v>66</v>
      </c>
      <c r="C67" s="399">
        <v>2.3983012447452649E-2</v>
      </c>
      <c r="D67" s="399">
        <v>2.5425476639222035E-2</v>
      </c>
      <c r="E67" s="331">
        <f t="shared" si="3"/>
        <v>0.14424641917693859</v>
      </c>
      <c r="F67" s="343"/>
      <c r="G67" s="398"/>
    </row>
    <row r="68" spans="1:7" ht="20.149999999999999" customHeight="1" thickBot="1" x14ac:dyDescent="0.3">
      <c r="A68" s="326" t="s">
        <v>21</v>
      </c>
      <c r="B68" s="443" t="s">
        <v>272</v>
      </c>
      <c r="C68" s="443">
        <v>0.14593895743567797</v>
      </c>
      <c r="D68" s="443">
        <v>0.14892836320592329</v>
      </c>
      <c r="E68" s="375">
        <f t="shared" si="3"/>
        <v>0.29894057702453125</v>
      </c>
      <c r="F68" s="343"/>
      <c r="G68" s="398"/>
    </row>
    <row r="69" spans="1:7" x14ac:dyDescent="0.25">
      <c r="C69" s="15"/>
      <c r="D69" s="15"/>
    </row>
    <row r="70" spans="1:7" x14ac:dyDescent="0.25">
      <c r="B70" s="53"/>
      <c r="C70" s="249"/>
      <c r="D70" s="249"/>
    </row>
  </sheetData>
  <mergeCells count="5">
    <mergeCell ref="A2:E2"/>
    <mergeCell ref="A12:E12"/>
    <mergeCell ref="A25:D25"/>
    <mergeCell ref="A40:D40"/>
    <mergeCell ref="A55:D55"/>
  </mergeCells>
  <conditionalFormatting sqref="G6:G10 F12:G12 G16:G68">
    <cfRule type="cellIs" dxfId="0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fitToHeight="3" orientation="portrait" horizontalDpi="300" verticalDpi="300" r:id="rId1"/>
  <headerFooter alignWithMargins="0"/>
  <rowBreaks count="1" manualBreakCount="1">
    <brk id="39" min="1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31D95-906F-404F-A48A-66C515D26223}">
  <sheetPr>
    <pageSetUpPr fitToPage="1"/>
  </sheetPr>
  <dimension ref="A1:L54"/>
  <sheetViews>
    <sheetView view="pageBreakPreview" zoomScale="75" zoomScaleNormal="80" zoomScaleSheetLayoutView="75" workbookViewId="0">
      <selection sqref="A1:H1"/>
    </sheetView>
  </sheetViews>
  <sheetFormatPr defaultColWidth="9.1796875" defaultRowHeight="13" x14ac:dyDescent="0.3"/>
  <cols>
    <col min="1" max="1" width="9.7265625" style="419" customWidth="1"/>
    <col min="2" max="2" width="70.54296875" style="419" customWidth="1"/>
    <col min="3" max="12" width="12" style="419" bestFit="1" customWidth="1"/>
    <col min="13" max="16384" width="9.1796875" style="419"/>
  </cols>
  <sheetData>
    <row r="1" spans="1:12" ht="16.5" customHeight="1" x14ac:dyDescent="0.3">
      <c r="A1" s="527" t="s">
        <v>287</v>
      </c>
      <c r="B1" s="527"/>
      <c r="C1" s="527"/>
      <c r="D1" s="527"/>
      <c r="E1" s="527"/>
      <c r="F1" s="527"/>
      <c r="G1" s="527"/>
      <c r="H1" s="527"/>
    </row>
    <row r="2" spans="1:12" x14ac:dyDescent="0.3">
      <c r="B2" s="438"/>
    </row>
    <row r="3" spans="1:12" x14ac:dyDescent="0.3">
      <c r="A3" s="437"/>
      <c r="B3" s="437"/>
    </row>
    <row r="4" spans="1:12" x14ac:dyDescent="0.3">
      <c r="A4" s="421"/>
      <c r="B4" t="s">
        <v>276</v>
      </c>
      <c r="C4" s="436">
        <v>2011</v>
      </c>
      <c r="D4" s="436">
        <v>2012</v>
      </c>
      <c r="E4" s="436">
        <v>2013</v>
      </c>
      <c r="F4" s="436">
        <v>2014</v>
      </c>
      <c r="G4" s="436">
        <v>2015</v>
      </c>
      <c r="H4" s="436">
        <v>2016</v>
      </c>
      <c r="I4" s="436">
        <v>2017</v>
      </c>
      <c r="J4" s="436">
        <v>2018</v>
      </c>
      <c r="K4" s="436">
        <v>2019</v>
      </c>
      <c r="L4" s="436">
        <v>2020</v>
      </c>
    </row>
    <row r="5" spans="1:12" x14ac:dyDescent="0.3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</row>
    <row r="6" spans="1:12" x14ac:dyDescent="0.3">
      <c r="A6" s="421"/>
      <c r="B6" s="423" t="s">
        <v>277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</row>
    <row r="7" spans="1:12" x14ac:dyDescent="0.3">
      <c r="A7" s="421"/>
      <c r="B7" s="429" t="s">
        <v>139</v>
      </c>
      <c r="C7" s="421">
        <v>28</v>
      </c>
      <c r="D7" s="421">
        <v>28</v>
      </c>
      <c r="E7" s="421">
        <v>27</v>
      </c>
      <c r="F7" s="421">
        <v>26</v>
      </c>
      <c r="G7" s="421">
        <v>27</v>
      </c>
      <c r="H7" s="421">
        <v>27</v>
      </c>
      <c r="I7" s="421">
        <f>+H7</f>
        <v>27</v>
      </c>
      <c r="J7" s="421">
        <v>26</v>
      </c>
      <c r="K7" s="421">
        <v>25</v>
      </c>
      <c r="L7" s="421">
        <v>26</v>
      </c>
    </row>
    <row r="8" spans="1:12" x14ac:dyDescent="0.3">
      <c r="A8" s="421"/>
      <c r="B8" s="429" t="s">
        <v>140</v>
      </c>
      <c r="C8" s="421">
        <v>33</v>
      </c>
      <c r="D8" s="421">
        <v>31</v>
      </c>
      <c r="E8" s="421">
        <v>31</v>
      </c>
      <c r="F8" s="421">
        <v>30</v>
      </c>
      <c r="G8" s="421">
        <v>30</v>
      </c>
      <c r="H8" s="421">
        <v>34</v>
      </c>
      <c r="I8" s="421">
        <f>+H8</f>
        <v>34</v>
      </c>
      <c r="J8" s="421">
        <v>34</v>
      </c>
      <c r="K8" s="421">
        <v>34</v>
      </c>
      <c r="L8" s="421">
        <v>33</v>
      </c>
    </row>
    <row r="9" spans="1:12" x14ac:dyDescent="0.3">
      <c r="A9" s="428"/>
      <c r="B9" s="428" t="s">
        <v>96</v>
      </c>
      <c r="C9" s="427">
        <v>61</v>
      </c>
      <c r="D9" s="427">
        <v>59</v>
      </c>
      <c r="E9" s="427">
        <v>58</v>
      </c>
      <c r="F9" s="427">
        <v>56</v>
      </c>
      <c r="G9" s="427">
        <f t="shared" ref="G9:L9" si="0">SUM(G7:G8)</f>
        <v>57</v>
      </c>
      <c r="H9" s="427">
        <f t="shared" si="0"/>
        <v>61</v>
      </c>
      <c r="I9" s="427">
        <f t="shared" si="0"/>
        <v>61</v>
      </c>
      <c r="J9" s="427">
        <f t="shared" si="0"/>
        <v>60</v>
      </c>
      <c r="K9" s="427">
        <f t="shared" si="0"/>
        <v>59</v>
      </c>
      <c r="L9" s="427">
        <f t="shared" si="0"/>
        <v>59</v>
      </c>
    </row>
    <row r="10" spans="1:12" x14ac:dyDescent="0.3">
      <c r="A10" s="421"/>
      <c r="B10" s="421"/>
      <c r="C10" s="430"/>
      <c r="D10" s="430"/>
      <c r="E10" s="430"/>
      <c r="F10" s="430"/>
      <c r="G10" s="430"/>
      <c r="H10" s="430"/>
      <c r="I10" s="430"/>
      <c r="J10" s="430"/>
      <c r="K10" s="430"/>
      <c r="L10" s="430"/>
    </row>
    <row r="11" spans="1:12" x14ac:dyDescent="0.3">
      <c r="A11" s="421"/>
      <c r="B11" s="423" t="s">
        <v>278</v>
      </c>
      <c r="C11" s="421"/>
      <c r="D11" s="421"/>
      <c r="E11" s="421"/>
      <c r="F11" s="421"/>
      <c r="G11" s="421"/>
      <c r="H11" s="421"/>
      <c r="I11" s="421"/>
      <c r="J11" s="421"/>
      <c r="K11" s="421"/>
      <c r="L11" s="421"/>
    </row>
    <row r="12" spans="1:12" x14ac:dyDescent="0.3">
      <c r="A12" s="421"/>
      <c r="B12" s="429" t="s">
        <v>139</v>
      </c>
      <c r="C12" s="424">
        <v>3258</v>
      </c>
      <c r="D12" s="424">
        <v>3188</v>
      </c>
      <c r="E12" s="424">
        <v>3163</v>
      </c>
      <c r="F12" s="424">
        <v>3228</v>
      </c>
      <c r="G12" s="435">
        <v>3174</v>
      </c>
      <c r="H12" s="435">
        <v>3196</v>
      </c>
      <c r="I12" s="435">
        <v>3136</v>
      </c>
      <c r="J12" s="435">
        <v>3061</v>
      </c>
      <c r="K12" s="435">
        <v>2958</v>
      </c>
      <c r="L12" s="435">
        <v>3004</v>
      </c>
    </row>
    <row r="13" spans="1:12" x14ac:dyDescent="0.3">
      <c r="A13" s="421"/>
      <c r="B13" s="429" t="s">
        <v>140</v>
      </c>
      <c r="C13" s="424">
        <v>3110</v>
      </c>
      <c r="D13" s="424">
        <v>2827</v>
      </c>
      <c r="E13" s="424">
        <v>2745</v>
      </c>
      <c r="F13" s="424">
        <v>2795</v>
      </c>
      <c r="G13" s="424">
        <v>2990</v>
      </c>
      <c r="H13" s="424">
        <v>3508</v>
      </c>
      <c r="I13" s="424">
        <v>3555</v>
      </c>
      <c r="J13" s="424">
        <v>3508</v>
      </c>
      <c r="K13" s="424">
        <v>3443</v>
      </c>
      <c r="L13" s="424">
        <v>3367</v>
      </c>
    </row>
    <row r="14" spans="1:12" x14ac:dyDescent="0.3">
      <c r="A14" s="428"/>
      <c r="B14" s="428" t="s">
        <v>96</v>
      </c>
      <c r="C14" s="431">
        <f t="shared" ref="C14:L14" si="1">SUM(C12:C13)</f>
        <v>6368</v>
      </c>
      <c r="D14" s="431">
        <f t="shared" si="1"/>
        <v>6015</v>
      </c>
      <c r="E14" s="431">
        <f t="shared" si="1"/>
        <v>5908</v>
      </c>
      <c r="F14" s="431">
        <f t="shared" si="1"/>
        <v>6023</v>
      </c>
      <c r="G14" s="431">
        <f t="shared" si="1"/>
        <v>6164</v>
      </c>
      <c r="H14" s="431">
        <f t="shared" si="1"/>
        <v>6704</v>
      </c>
      <c r="I14" s="431">
        <f t="shared" si="1"/>
        <v>6691</v>
      </c>
      <c r="J14" s="431">
        <f t="shared" si="1"/>
        <v>6569</v>
      </c>
      <c r="K14" s="431">
        <f t="shared" si="1"/>
        <v>6401</v>
      </c>
      <c r="L14" s="431">
        <f t="shared" si="1"/>
        <v>6371</v>
      </c>
    </row>
    <row r="15" spans="1:12" x14ac:dyDescent="0.3">
      <c r="A15" s="421"/>
      <c r="B15" s="421"/>
      <c r="C15" s="430"/>
      <c r="D15" s="430"/>
      <c r="E15" s="430"/>
      <c r="F15" s="430"/>
      <c r="G15" s="430"/>
      <c r="H15" s="430"/>
      <c r="I15" s="430"/>
      <c r="J15" s="430"/>
      <c r="K15" s="430"/>
      <c r="L15" s="430"/>
    </row>
    <row r="16" spans="1:12" x14ac:dyDescent="0.3">
      <c r="A16" s="421"/>
      <c r="B16" s="423" t="s">
        <v>279</v>
      </c>
      <c r="C16" s="421"/>
      <c r="D16" s="421"/>
      <c r="E16" s="421"/>
      <c r="F16" s="421"/>
      <c r="G16" s="421"/>
      <c r="H16" s="421"/>
      <c r="I16" s="421"/>
      <c r="J16" s="421"/>
      <c r="K16" s="421"/>
      <c r="L16" s="421"/>
    </row>
    <row r="17" spans="1:12" x14ac:dyDescent="0.3">
      <c r="A17" s="428"/>
      <c r="B17" s="434"/>
      <c r="C17" s="433">
        <v>0.77100000000000002</v>
      </c>
      <c r="D17" s="433">
        <v>0.77700000000000002</v>
      </c>
      <c r="E17" s="433">
        <v>0.78500000000000003</v>
      </c>
      <c r="F17" s="433">
        <v>0.69599999999999995</v>
      </c>
      <c r="G17" s="433">
        <v>0.69499999999999995</v>
      </c>
      <c r="H17" s="433">
        <v>0.65500000000000003</v>
      </c>
      <c r="I17" s="433">
        <v>0.64400000000000002</v>
      </c>
      <c r="J17" s="433">
        <v>0.64300000000000002</v>
      </c>
      <c r="K17" s="433">
        <v>0.64</v>
      </c>
      <c r="L17" s="433">
        <v>0.63800000000000001</v>
      </c>
    </row>
    <row r="18" spans="1:12" x14ac:dyDescent="0.3">
      <c r="A18" s="421"/>
      <c r="B18" s="432"/>
      <c r="C18" s="421"/>
      <c r="D18" s="421"/>
      <c r="E18" s="421"/>
      <c r="F18" s="421"/>
      <c r="G18" s="421"/>
      <c r="H18" s="421"/>
      <c r="I18" s="421"/>
      <c r="J18" s="421"/>
      <c r="K18" s="421"/>
      <c r="L18" s="421"/>
    </row>
    <row r="19" spans="1:12" x14ac:dyDescent="0.3">
      <c r="A19" s="421"/>
      <c r="B19" s="423" t="s">
        <v>280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</row>
    <row r="20" spans="1:12" x14ac:dyDescent="0.3">
      <c r="A20" s="421"/>
      <c r="B20" s="429" t="s">
        <v>139</v>
      </c>
      <c r="C20" s="424">
        <v>35965</v>
      </c>
      <c r="D20" s="424">
        <v>39633</v>
      </c>
      <c r="E20" s="424">
        <v>33759</v>
      </c>
      <c r="F20" s="424">
        <v>30955</v>
      </c>
      <c r="G20" s="424">
        <v>29992</v>
      </c>
      <c r="H20" s="424">
        <v>26140</v>
      </c>
      <c r="I20" s="424">
        <v>26396</v>
      </c>
      <c r="J20" s="424">
        <v>22957</v>
      </c>
      <c r="K20" s="424">
        <v>21982</v>
      </c>
      <c r="L20" s="424">
        <v>20745.574010990007</v>
      </c>
    </row>
    <row r="21" spans="1:12" x14ac:dyDescent="0.3">
      <c r="A21" s="421"/>
      <c r="B21" s="429" t="s">
        <v>140</v>
      </c>
      <c r="C21" s="424">
        <v>28575</v>
      </c>
      <c r="D21" s="424">
        <v>28601</v>
      </c>
      <c r="E21" s="424">
        <v>28726</v>
      </c>
      <c r="F21" s="424">
        <v>28356</v>
      </c>
      <c r="G21" s="424">
        <v>30048</v>
      </c>
      <c r="H21" s="424">
        <v>35116</v>
      </c>
      <c r="I21" s="424">
        <v>40600</v>
      </c>
      <c r="J21" s="424">
        <v>42797</v>
      </c>
      <c r="K21" s="424">
        <v>44003</v>
      </c>
      <c r="L21" s="424">
        <v>42675.894096560005</v>
      </c>
    </row>
    <row r="22" spans="1:12" x14ac:dyDescent="0.3">
      <c r="A22" s="428"/>
      <c r="B22" s="428" t="s">
        <v>96</v>
      </c>
      <c r="C22" s="431">
        <f t="shared" ref="C22:L22" si="2">SUM(C20:C21)</f>
        <v>64540</v>
      </c>
      <c r="D22" s="431">
        <f t="shared" si="2"/>
        <v>68234</v>
      </c>
      <c r="E22" s="431">
        <f t="shared" si="2"/>
        <v>62485</v>
      </c>
      <c r="F22" s="431">
        <f t="shared" si="2"/>
        <v>59311</v>
      </c>
      <c r="G22" s="431">
        <f t="shared" si="2"/>
        <v>60040</v>
      </c>
      <c r="H22" s="431">
        <f t="shared" si="2"/>
        <v>61256</v>
      </c>
      <c r="I22" s="431">
        <f t="shared" si="2"/>
        <v>66996</v>
      </c>
      <c r="J22" s="431">
        <f t="shared" si="2"/>
        <v>65754</v>
      </c>
      <c r="K22" s="431">
        <f t="shared" si="2"/>
        <v>65985</v>
      </c>
      <c r="L22" s="431">
        <f t="shared" si="2"/>
        <v>63421.468107550012</v>
      </c>
    </row>
    <row r="23" spans="1:12" x14ac:dyDescent="0.3">
      <c r="A23" s="421"/>
      <c r="B23" s="421"/>
      <c r="C23" s="430"/>
      <c r="D23" s="430"/>
      <c r="E23" s="430"/>
      <c r="F23" s="430"/>
      <c r="G23" s="430"/>
      <c r="H23" s="430"/>
      <c r="I23" s="430"/>
      <c r="J23" s="430"/>
      <c r="K23" s="430"/>
      <c r="L23" s="430"/>
    </row>
    <row r="24" spans="1:12" x14ac:dyDescent="0.3">
      <c r="A24" s="421"/>
      <c r="B24" s="423" t="s">
        <v>281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</row>
    <row r="25" spans="1:12" x14ac:dyDescent="0.3">
      <c r="A25" s="421"/>
      <c r="B25" s="429" t="s">
        <v>139</v>
      </c>
      <c r="C25" s="424">
        <v>29454</v>
      </c>
      <c r="D25" s="424">
        <v>28236</v>
      </c>
      <c r="E25" s="424">
        <v>24933</v>
      </c>
      <c r="F25" s="424">
        <v>21984</v>
      </c>
      <c r="G25" s="424">
        <v>21100</v>
      </c>
      <c r="H25" s="424">
        <v>20044</v>
      </c>
      <c r="I25" s="424">
        <v>21875</v>
      </c>
      <c r="J25" s="424">
        <v>22729</v>
      </c>
      <c r="K25" s="424">
        <v>19190</v>
      </c>
      <c r="L25" s="424">
        <v>17415.909607099999</v>
      </c>
    </row>
    <row r="26" spans="1:12" x14ac:dyDescent="0.3">
      <c r="A26" s="421"/>
      <c r="B26" s="429" t="s">
        <v>140</v>
      </c>
      <c r="C26" s="424">
        <v>15524</v>
      </c>
      <c r="D26" s="424">
        <v>15303</v>
      </c>
      <c r="E26" s="424">
        <v>14809</v>
      </c>
      <c r="F26" s="424">
        <v>14913</v>
      </c>
      <c r="G26" s="424">
        <v>17084</v>
      </c>
      <c r="H26" s="424">
        <v>20160</v>
      </c>
      <c r="I26" s="424">
        <v>20941</v>
      </c>
      <c r="J26" s="424">
        <v>21360</v>
      </c>
      <c r="K26" s="424">
        <v>23277</v>
      </c>
      <c r="L26" s="424">
        <v>22233.826898810003</v>
      </c>
    </row>
    <row r="27" spans="1:12" x14ac:dyDescent="0.3">
      <c r="A27" s="428"/>
      <c r="B27" s="428" t="s">
        <v>96</v>
      </c>
      <c r="C27" s="431">
        <f t="shared" ref="C27:L27" si="3">SUM(C25:C26)</f>
        <v>44978</v>
      </c>
      <c r="D27" s="431">
        <f t="shared" si="3"/>
        <v>43539</v>
      </c>
      <c r="E27" s="431">
        <f t="shared" si="3"/>
        <v>39742</v>
      </c>
      <c r="F27" s="431">
        <f t="shared" si="3"/>
        <v>36897</v>
      </c>
      <c r="G27" s="431">
        <f t="shared" si="3"/>
        <v>38184</v>
      </c>
      <c r="H27" s="431">
        <f t="shared" si="3"/>
        <v>40204</v>
      </c>
      <c r="I27" s="431">
        <f t="shared" si="3"/>
        <v>42816</v>
      </c>
      <c r="J27" s="431">
        <f t="shared" si="3"/>
        <v>44089</v>
      </c>
      <c r="K27" s="431">
        <f t="shared" si="3"/>
        <v>42467</v>
      </c>
      <c r="L27" s="431">
        <f t="shared" si="3"/>
        <v>39649.736505909998</v>
      </c>
    </row>
    <row r="28" spans="1:12" x14ac:dyDescent="0.3">
      <c r="A28" s="421"/>
      <c r="B28" s="421"/>
      <c r="C28" s="430"/>
      <c r="D28" s="430"/>
      <c r="E28" s="430"/>
      <c r="F28" s="430"/>
      <c r="G28" s="430"/>
      <c r="H28" s="430"/>
      <c r="I28" s="430"/>
      <c r="J28" s="430"/>
      <c r="K28" s="430"/>
      <c r="L28" s="430"/>
    </row>
    <row r="29" spans="1:12" x14ac:dyDescent="0.3">
      <c r="A29" s="421"/>
      <c r="B29" s="423" t="s">
        <v>282</v>
      </c>
      <c r="C29" s="421"/>
      <c r="D29" s="421"/>
      <c r="E29" s="421"/>
      <c r="F29" s="421"/>
      <c r="G29" s="421"/>
      <c r="H29" s="421"/>
      <c r="I29" s="421"/>
      <c r="J29" s="421"/>
      <c r="K29" s="421"/>
      <c r="L29" s="421"/>
    </row>
    <row r="30" spans="1:12" x14ac:dyDescent="0.3">
      <c r="A30" s="421"/>
      <c r="B30" s="429" t="s">
        <v>139</v>
      </c>
      <c r="C30" s="424">
        <v>933</v>
      </c>
      <c r="D30" s="424">
        <v>1029</v>
      </c>
      <c r="E30" s="424">
        <v>877</v>
      </c>
      <c r="F30" s="424">
        <v>804</v>
      </c>
      <c r="G30" s="424">
        <v>780</v>
      </c>
      <c r="H30" s="424">
        <v>780</v>
      </c>
      <c r="I30" s="424">
        <v>680</v>
      </c>
      <c r="J30" s="424">
        <v>687</v>
      </c>
      <c r="K30" s="424">
        <v>573</v>
      </c>
      <c r="L30" s="424">
        <v>541</v>
      </c>
    </row>
    <row r="31" spans="1:12" x14ac:dyDescent="0.3">
      <c r="A31" s="421"/>
      <c r="B31" s="429" t="s">
        <v>140</v>
      </c>
      <c r="C31" s="424">
        <v>741</v>
      </c>
      <c r="D31" s="424">
        <v>742</v>
      </c>
      <c r="E31" s="424">
        <v>746</v>
      </c>
      <c r="F31" s="424">
        <v>737</v>
      </c>
      <c r="G31" s="424">
        <v>756</v>
      </c>
      <c r="H31" s="424">
        <v>782</v>
      </c>
      <c r="I31" s="424">
        <v>914</v>
      </c>
      <c r="J31" s="424">
        <v>1078</v>
      </c>
      <c r="K31" s="424">
        <v>1146</v>
      </c>
      <c r="L31" s="424">
        <v>1113</v>
      </c>
    </row>
    <row r="32" spans="1:12" x14ac:dyDescent="0.3">
      <c r="A32" s="428"/>
      <c r="B32" s="428" t="s">
        <v>96</v>
      </c>
      <c r="C32" s="424">
        <f t="shared" ref="C32:J32" si="4">SUM(C30:C31)</f>
        <v>1674</v>
      </c>
      <c r="D32" s="424">
        <f t="shared" si="4"/>
        <v>1771</v>
      </c>
      <c r="E32" s="424">
        <f t="shared" si="4"/>
        <v>1623</v>
      </c>
      <c r="F32" s="424">
        <f t="shared" si="4"/>
        <v>1541</v>
      </c>
      <c r="G32" s="424">
        <f t="shared" si="4"/>
        <v>1536</v>
      </c>
      <c r="H32" s="424">
        <f t="shared" si="4"/>
        <v>1562</v>
      </c>
      <c r="I32" s="424">
        <f t="shared" si="4"/>
        <v>1594</v>
      </c>
      <c r="J32" s="424">
        <f t="shared" si="4"/>
        <v>1765</v>
      </c>
      <c r="K32" s="424">
        <f>+K31+K30</f>
        <v>1719</v>
      </c>
      <c r="L32" s="424">
        <f>SUM(L30:L31)</f>
        <v>1654</v>
      </c>
    </row>
    <row r="33" spans="1:12" x14ac:dyDescent="0.3">
      <c r="A33" s="421"/>
      <c r="B33" s="421"/>
      <c r="C33" s="425"/>
      <c r="D33" s="425"/>
      <c r="E33" s="425"/>
      <c r="F33" s="425"/>
      <c r="G33" s="425"/>
      <c r="H33" s="425"/>
      <c r="I33" s="425"/>
      <c r="J33" s="425"/>
      <c r="K33" s="425"/>
      <c r="L33" s="425"/>
    </row>
    <row r="34" spans="1:12" x14ac:dyDescent="0.3">
      <c r="A34" s="421"/>
      <c r="B34" s="423" t="s">
        <v>283</v>
      </c>
      <c r="C34" s="421"/>
      <c r="D34" s="421"/>
      <c r="E34" s="421"/>
      <c r="F34" s="421"/>
      <c r="G34" s="421"/>
      <c r="H34" s="421"/>
      <c r="I34" s="421"/>
      <c r="J34" s="421"/>
      <c r="K34" s="421"/>
      <c r="L34" s="421"/>
    </row>
    <row r="35" spans="1:12" x14ac:dyDescent="0.3">
      <c r="A35" s="421"/>
      <c r="B35" s="564" t="s">
        <v>284</v>
      </c>
      <c r="C35" s="424">
        <f t="shared" ref="C35:L35" si="5">+C37+C36</f>
        <v>95762</v>
      </c>
      <c r="D35" s="424">
        <f t="shared" si="5"/>
        <v>102840</v>
      </c>
      <c r="E35" s="424">
        <f t="shared" si="5"/>
        <v>102898</v>
      </c>
      <c r="F35" s="424">
        <f t="shared" si="5"/>
        <v>107082</v>
      </c>
      <c r="G35" s="424">
        <f t="shared" si="5"/>
        <v>105954</v>
      </c>
      <c r="H35" s="424">
        <f t="shared" si="5"/>
        <v>107237</v>
      </c>
      <c r="I35" s="424">
        <f t="shared" si="5"/>
        <v>107253</v>
      </c>
      <c r="J35" s="424">
        <f t="shared" si="5"/>
        <v>95665</v>
      </c>
      <c r="K35" s="424">
        <f t="shared" si="5"/>
        <v>92425</v>
      </c>
      <c r="L35" s="424">
        <f t="shared" si="5"/>
        <v>89812.441885169974</v>
      </c>
    </row>
    <row r="36" spans="1:12" x14ac:dyDescent="0.3">
      <c r="A36" s="421"/>
      <c r="B36" s="564" t="s">
        <v>285</v>
      </c>
      <c r="C36" s="424">
        <v>53432</v>
      </c>
      <c r="D36" s="424">
        <v>53696</v>
      </c>
      <c r="E36" s="424">
        <v>49093</v>
      </c>
      <c r="F36" s="424">
        <v>48784</v>
      </c>
      <c r="G36" s="424">
        <v>45542</v>
      </c>
      <c r="H36" s="424">
        <v>44764</v>
      </c>
      <c r="I36" s="424">
        <v>43705</v>
      </c>
      <c r="J36" s="424">
        <v>41835</v>
      </c>
      <c r="K36" s="424">
        <v>41704</v>
      </c>
      <c r="L36" s="424">
        <v>41241.323254589988</v>
      </c>
    </row>
    <row r="37" spans="1:12" ht="27" customHeight="1" x14ac:dyDescent="0.3">
      <c r="A37" s="421"/>
      <c r="B37" s="565" t="s">
        <v>286</v>
      </c>
      <c r="C37" s="424">
        <v>42330</v>
      </c>
      <c r="D37" s="424">
        <v>49144</v>
      </c>
      <c r="E37" s="424">
        <v>53805</v>
      </c>
      <c r="F37" s="424">
        <v>58298</v>
      </c>
      <c r="G37" s="424">
        <v>60412</v>
      </c>
      <c r="H37" s="424">
        <v>62473</v>
      </c>
      <c r="I37" s="424">
        <v>63548</v>
      </c>
      <c r="J37" s="424">
        <v>53830</v>
      </c>
      <c r="K37" s="424">
        <v>50721</v>
      </c>
      <c r="L37" s="424">
        <v>48571.118630579993</v>
      </c>
    </row>
    <row r="38" spans="1:12" x14ac:dyDescent="0.3">
      <c r="A38" s="421"/>
      <c r="B38" s="566" t="s">
        <v>140</v>
      </c>
      <c r="C38" s="424">
        <v>51364</v>
      </c>
      <c r="D38" s="424">
        <v>56708</v>
      </c>
      <c r="E38" s="424">
        <v>57593</v>
      </c>
      <c r="F38" s="424">
        <v>63834</v>
      </c>
      <c r="G38" s="424">
        <v>68127</v>
      </c>
      <c r="H38" s="424">
        <v>69193</v>
      </c>
      <c r="I38" s="424">
        <v>77522</v>
      </c>
      <c r="J38" s="424">
        <v>81598</v>
      </c>
      <c r="K38" s="424">
        <v>82180</v>
      </c>
      <c r="L38" s="424">
        <v>88903.937544250031</v>
      </c>
    </row>
    <row r="39" spans="1:12" x14ac:dyDescent="0.3">
      <c r="A39" s="428"/>
      <c r="B39" s="427" t="s">
        <v>96</v>
      </c>
      <c r="C39" s="426">
        <f t="shared" ref="C39:L39" si="6">+C35+C38</f>
        <v>147126</v>
      </c>
      <c r="D39" s="426">
        <f t="shared" si="6"/>
        <v>159548</v>
      </c>
      <c r="E39" s="426">
        <f t="shared" si="6"/>
        <v>160491</v>
      </c>
      <c r="F39" s="426">
        <f t="shared" si="6"/>
        <v>170916</v>
      </c>
      <c r="G39" s="426">
        <f t="shared" si="6"/>
        <v>174081</v>
      </c>
      <c r="H39" s="426">
        <f t="shared" si="6"/>
        <v>176430</v>
      </c>
      <c r="I39" s="426">
        <f t="shared" si="6"/>
        <v>184775</v>
      </c>
      <c r="J39" s="426">
        <f t="shared" si="6"/>
        <v>177263</v>
      </c>
      <c r="K39" s="426">
        <f t="shared" si="6"/>
        <v>174605</v>
      </c>
      <c r="L39" s="426">
        <f t="shared" si="6"/>
        <v>178716.37942941999</v>
      </c>
    </row>
    <row r="40" spans="1:12" x14ac:dyDescent="0.3">
      <c r="A40" s="421"/>
      <c r="B40" s="421"/>
      <c r="C40" s="425"/>
      <c r="D40" s="425"/>
      <c r="E40" s="425"/>
      <c r="F40" s="425"/>
      <c r="G40" s="425"/>
      <c r="H40" s="425"/>
      <c r="I40" s="425"/>
      <c r="J40" s="425"/>
      <c r="K40" s="425"/>
      <c r="L40" s="425"/>
    </row>
    <row r="41" spans="1:12" ht="24" customHeight="1" x14ac:dyDescent="0.3">
      <c r="A41" s="421"/>
      <c r="B41" s="528" t="s">
        <v>288</v>
      </c>
      <c r="C41" s="528"/>
      <c r="D41" s="528"/>
      <c r="E41" s="528"/>
      <c r="F41" s="421"/>
      <c r="G41" s="421"/>
      <c r="H41" s="421"/>
      <c r="I41" s="421"/>
      <c r="J41" s="421"/>
      <c r="K41" s="421"/>
      <c r="L41" s="421"/>
    </row>
    <row r="42" spans="1:12" x14ac:dyDescent="0.3">
      <c r="A42" s="421"/>
      <c r="B42" t="s">
        <v>289</v>
      </c>
      <c r="C42" s="424"/>
      <c r="D42" s="421"/>
      <c r="E42" s="421"/>
      <c r="F42" s="421"/>
      <c r="G42" s="424"/>
      <c r="H42" s="421"/>
      <c r="I42" s="421"/>
      <c r="J42" s="421"/>
      <c r="K42" s="421"/>
      <c r="L42" s="421"/>
    </row>
    <row r="43" spans="1:12" s="570" customFormat="1" ht="25" customHeight="1" x14ac:dyDescent="0.3">
      <c r="A43" s="567"/>
      <c r="B43" s="568" t="s">
        <v>290</v>
      </c>
      <c r="C43" s="568"/>
      <c r="D43" s="569"/>
      <c r="E43" s="569"/>
      <c r="F43" s="569"/>
      <c r="G43" s="569"/>
      <c r="H43" s="569"/>
      <c r="I43" s="569"/>
      <c r="J43" s="569"/>
      <c r="K43" s="569"/>
      <c r="L43" s="569"/>
    </row>
    <row r="44" spans="1:12" x14ac:dyDescent="0.3">
      <c r="A44" s="571" t="s">
        <v>276</v>
      </c>
      <c r="B44" s="571" t="s">
        <v>291</v>
      </c>
      <c r="C44" s="422"/>
      <c r="D44" s="422"/>
      <c r="E44" s="422"/>
      <c r="F44" s="422"/>
      <c r="G44" s="422"/>
      <c r="H44" s="422"/>
      <c r="I44" s="422"/>
      <c r="J44" s="422"/>
      <c r="K44" s="422"/>
      <c r="L44" s="422"/>
    </row>
    <row r="45" spans="1:12" x14ac:dyDescent="0.3">
      <c r="A45" s="420">
        <v>2011</v>
      </c>
      <c r="B45" s="420">
        <v>38538</v>
      </c>
      <c r="C45" s="421"/>
      <c r="D45" s="421"/>
      <c r="E45" s="421"/>
      <c r="F45" s="421"/>
      <c r="G45" s="421"/>
      <c r="H45" s="421"/>
      <c r="I45" s="421"/>
      <c r="J45" s="421"/>
      <c r="K45" s="421"/>
      <c r="L45" s="421"/>
    </row>
    <row r="46" spans="1:12" x14ac:dyDescent="0.3">
      <c r="A46" s="420">
        <v>2012</v>
      </c>
      <c r="B46" s="420">
        <v>38533</v>
      </c>
      <c r="C46" s="421"/>
      <c r="D46" s="421"/>
      <c r="E46" s="421"/>
      <c r="F46" s="421"/>
      <c r="G46" s="421"/>
      <c r="H46" s="421"/>
      <c r="I46" s="421"/>
      <c r="J46" s="421"/>
      <c r="K46" s="421"/>
      <c r="L46" s="421"/>
    </row>
    <row r="47" spans="1:12" x14ac:dyDescent="0.3">
      <c r="A47" s="420">
        <v>2013</v>
      </c>
      <c r="B47" s="420">
        <v>38496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</row>
    <row r="48" spans="1:12" x14ac:dyDescent="0.3">
      <c r="A48" s="420">
        <v>2014</v>
      </c>
      <c r="B48" s="420">
        <v>38479</v>
      </c>
      <c r="C48" s="421"/>
      <c r="D48" s="421"/>
      <c r="E48" s="421"/>
      <c r="F48" s="421"/>
      <c r="G48" s="421"/>
      <c r="H48" s="421"/>
      <c r="I48" s="421"/>
      <c r="J48" s="421"/>
      <c r="K48" s="421"/>
      <c r="L48" s="421"/>
    </row>
    <row r="49" spans="1:12" x14ac:dyDescent="0.3">
      <c r="A49" s="420">
        <v>2015</v>
      </c>
      <c r="B49" s="420">
        <v>38437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</row>
    <row r="50" spans="1:12" x14ac:dyDescent="0.3">
      <c r="A50" s="420">
        <v>2016</v>
      </c>
      <c r="B50" s="420">
        <v>38433</v>
      </c>
      <c r="C50" s="421"/>
      <c r="D50" s="421"/>
      <c r="E50" s="421"/>
      <c r="F50" s="421"/>
      <c r="G50" s="421"/>
      <c r="H50" s="421"/>
      <c r="I50" s="421"/>
      <c r="J50" s="421"/>
      <c r="K50" s="421"/>
      <c r="L50" s="421"/>
    </row>
    <row r="51" spans="1:12" x14ac:dyDescent="0.3">
      <c r="A51" s="420">
        <v>2017</v>
      </c>
      <c r="B51" s="420">
        <v>38434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</row>
    <row r="52" spans="1:12" x14ac:dyDescent="0.3">
      <c r="A52" s="420">
        <v>2018</v>
      </c>
      <c r="B52" s="420">
        <v>38411</v>
      </c>
      <c r="C52" s="421"/>
      <c r="D52" s="421"/>
      <c r="E52" s="421"/>
      <c r="F52" s="421"/>
      <c r="G52" s="421"/>
      <c r="H52" s="421"/>
      <c r="I52" s="421"/>
      <c r="J52" s="421"/>
      <c r="K52" s="421"/>
      <c r="L52" s="421"/>
    </row>
    <row r="53" spans="1:12" x14ac:dyDescent="0.3">
      <c r="A53" s="420">
        <v>2019</v>
      </c>
      <c r="B53" s="420">
        <v>38383</v>
      </c>
      <c r="C53" s="421"/>
      <c r="D53" s="421"/>
      <c r="E53" s="421"/>
      <c r="F53" s="421"/>
      <c r="G53" s="421"/>
      <c r="H53" s="421"/>
      <c r="I53" s="421"/>
      <c r="J53" s="421"/>
      <c r="K53" s="421"/>
      <c r="L53" s="421"/>
    </row>
    <row r="54" spans="1:12" x14ac:dyDescent="0.3">
      <c r="A54" s="420">
        <v>2020</v>
      </c>
      <c r="B54" s="420">
        <v>38265</v>
      </c>
    </row>
  </sheetData>
  <mergeCells count="3">
    <mergeCell ref="A1:H1"/>
    <mergeCell ref="B41:E41"/>
    <mergeCell ref="B43:C43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7E29-1A8A-44DE-A2BD-52C47E6E1382}">
  <dimension ref="A1:Q99"/>
  <sheetViews>
    <sheetView tabSelected="1" view="pageBreakPreview" zoomScale="80" zoomScaleNormal="80" zoomScaleSheetLayoutView="80" workbookViewId="0"/>
  </sheetViews>
  <sheetFormatPr defaultColWidth="9.1796875" defaultRowHeight="12.5" x14ac:dyDescent="0.25"/>
  <cols>
    <col min="1" max="1" width="4.7265625" style="114" customWidth="1"/>
    <col min="2" max="2" width="33.81640625" style="114" customWidth="1"/>
    <col min="3" max="4" width="8.26953125" style="114" hidden="1" customWidth="1"/>
    <col min="5" max="8" width="8.26953125" style="114" customWidth="1"/>
    <col min="9" max="14" width="8.1796875" style="114" customWidth="1"/>
    <col min="15" max="16384" width="9.1796875" style="114"/>
  </cols>
  <sheetData>
    <row r="1" spans="1:17" ht="31.5" customHeight="1" x14ac:dyDescent="0.25">
      <c r="B1" s="524" t="s">
        <v>306</v>
      </c>
      <c r="C1" s="524"/>
      <c r="D1" s="524"/>
      <c r="E1" s="524"/>
      <c r="F1" s="524"/>
      <c r="G1" s="524"/>
      <c r="H1" s="524"/>
      <c r="I1" s="524"/>
      <c r="J1" s="524"/>
      <c r="K1" s="217"/>
      <c r="L1" s="217"/>
    </row>
    <row r="2" spans="1:17" ht="24" customHeight="1" thickBot="1" x14ac:dyDescent="0.3"/>
    <row r="3" spans="1:17" x14ac:dyDescent="0.25">
      <c r="A3" s="388"/>
      <c r="B3" s="396" t="s">
        <v>276</v>
      </c>
      <c r="C3" s="395">
        <v>2005</v>
      </c>
      <c r="D3" s="394">
        <v>2006</v>
      </c>
      <c r="E3" s="394">
        <v>2011</v>
      </c>
      <c r="F3" s="394">
        <v>2012</v>
      </c>
      <c r="G3" s="394">
        <v>2013</v>
      </c>
      <c r="H3" s="394">
        <v>2014</v>
      </c>
      <c r="I3" s="394">
        <v>2015</v>
      </c>
      <c r="J3" s="394">
        <v>2016</v>
      </c>
      <c r="K3" s="394">
        <v>2017</v>
      </c>
      <c r="L3" s="394">
        <v>2018</v>
      </c>
      <c r="M3" s="394">
        <v>2019</v>
      </c>
      <c r="N3" s="394">
        <v>2020</v>
      </c>
    </row>
    <row r="4" spans="1:17" x14ac:dyDescent="0.25">
      <c r="A4" s="388"/>
      <c r="B4" s="380"/>
      <c r="C4" s="378"/>
      <c r="D4" s="378"/>
    </row>
    <row r="5" spans="1:17" ht="13" x14ac:dyDescent="0.25">
      <c r="A5" s="388"/>
      <c r="B5" s="391" t="s">
        <v>292</v>
      </c>
      <c r="P5" s="378"/>
    </row>
    <row r="6" spans="1:17" x14ac:dyDescent="0.25">
      <c r="A6" s="388"/>
      <c r="B6" s="380" t="s">
        <v>293</v>
      </c>
      <c r="C6" s="389">
        <v>45</v>
      </c>
      <c r="D6" s="145">
        <v>38.4</v>
      </c>
      <c r="E6" s="145">
        <v>52.8</v>
      </c>
      <c r="F6" s="145">
        <v>53.3</v>
      </c>
      <c r="G6" s="390">
        <v>53.307751378934867</v>
      </c>
      <c r="H6" s="392">
        <v>37.056960478653608</v>
      </c>
      <c r="I6" s="392">
        <v>32.144924806003651</v>
      </c>
      <c r="J6" s="392">
        <v>32.700000000000003</v>
      </c>
      <c r="K6" s="392">
        <v>30.1</v>
      </c>
      <c r="L6" s="392">
        <v>36.876793527782723</v>
      </c>
      <c r="M6" s="392">
        <v>36.876793527782723</v>
      </c>
      <c r="N6" s="392">
        <v>38.347411073155271</v>
      </c>
      <c r="O6" s="378"/>
      <c r="P6" s="378"/>
    </row>
    <row r="7" spans="1:17" x14ac:dyDescent="0.25">
      <c r="A7" s="388"/>
      <c r="B7" s="380" t="s">
        <v>294</v>
      </c>
      <c r="C7" s="389">
        <v>1</v>
      </c>
      <c r="D7" s="145">
        <v>0.7</v>
      </c>
      <c r="E7" s="145">
        <v>0.4</v>
      </c>
      <c r="F7" s="145">
        <v>0.3</v>
      </c>
      <c r="G7" s="390">
        <v>0.32094106742308148</v>
      </c>
      <c r="H7" s="392">
        <v>0.39979595576965121</v>
      </c>
      <c r="I7" s="392">
        <v>0.4260087453477896</v>
      </c>
      <c r="J7" s="392">
        <v>0.5</v>
      </c>
      <c r="K7" s="392">
        <v>0.5</v>
      </c>
      <c r="L7" s="392">
        <v>0.51638227854646868</v>
      </c>
      <c r="M7" s="392">
        <v>0.51638227854646868</v>
      </c>
      <c r="N7" s="392">
        <v>0.52941061607559181</v>
      </c>
      <c r="O7" s="378"/>
      <c r="P7" s="378"/>
    </row>
    <row r="8" spans="1:17" x14ac:dyDescent="0.25">
      <c r="A8" s="388"/>
      <c r="B8" s="380" t="s">
        <v>294</v>
      </c>
      <c r="C8" s="145">
        <v>36.6</v>
      </c>
      <c r="D8" s="389">
        <v>46</v>
      </c>
      <c r="E8" s="145">
        <v>32.4</v>
      </c>
      <c r="F8" s="145">
        <v>33.1</v>
      </c>
      <c r="G8" s="390">
        <v>33.117978649865606</v>
      </c>
      <c r="H8" s="392">
        <v>43.951871707120318</v>
      </c>
      <c r="I8" s="392">
        <v>47.216727967925372</v>
      </c>
      <c r="J8" s="392">
        <v>43.3</v>
      </c>
      <c r="K8" s="392">
        <v>46.3</v>
      </c>
      <c r="L8" s="392">
        <v>32.198369513978356</v>
      </c>
      <c r="M8" s="392">
        <v>32.198369513978356</v>
      </c>
      <c r="N8" s="392">
        <v>28.365127582985522</v>
      </c>
      <c r="O8" s="378"/>
      <c r="P8" s="378"/>
    </row>
    <row r="9" spans="1:17" x14ac:dyDescent="0.25">
      <c r="A9" s="388"/>
      <c r="B9" s="380" t="s">
        <v>295</v>
      </c>
      <c r="C9" s="145">
        <v>0.2</v>
      </c>
      <c r="D9" s="145">
        <v>0.2</v>
      </c>
      <c r="E9" s="145">
        <v>0.3</v>
      </c>
      <c r="F9" s="145">
        <v>0.3</v>
      </c>
      <c r="G9" s="390">
        <v>0.27340472086652912</v>
      </c>
      <c r="H9" s="392">
        <v>0.3966433966361923</v>
      </c>
      <c r="I9" s="392">
        <v>0.47647457369191254</v>
      </c>
      <c r="J9" s="392">
        <v>0.6</v>
      </c>
      <c r="K9" s="392">
        <v>0.6</v>
      </c>
      <c r="L9" s="392">
        <v>0.68186974219808572</v>
      </c>
      <c r="M9" s="392">
        <v>0.68186974219808572</v>
      </c>
      <c r="N9" s="392">
        <v>0.76523155766093087</v>
      </c>
      <c r="O9" s="378"/>
      <c r="P9" s="378"/>
    </row>
    <row r="10" spans="1:17" x14ac:dyDescent="0.25">
      <c r="A10" s="388"/>
      <c r="B10" s="380" t="s">
        <v>296</v>
      </c>
      <c r="C10" s="145">
        <v>16.399999999999999</v>
      </c>
      <c r="D10" s="145">
        <v>14.4</v>
      </c>
      <c r="E10" s="389">
        <v>14</v>
      </c>
      <c r="F10" s="389">
        <v>12.9</v>
      </c>
      <c r="G10" s="390">
        <v>12.901453295870407</v>
      </c>
      <c r="H10" s="392">
        <v>18.123541136785075</v>
      </c>
      <c r="I10" s="392">
        <v>19.662362620884537</v>
      </c>
      <c r="J10" s="392">
        <v>22.8</v>
      </c>
      <c r="K10" s="392">
        <v>22.4</v>
      </c>
      <c r="L10" s="392">
        <v>29.726568418342218</v>
      </c>
      <c r="M10" s="392">
        <v>29.726568418342218</v>
      </c>
      <c r="N10" s="392">
        <v>31.992780735852349</v>
      </c>
      <c r="O10" s="378"/>
      <c r="P10" s="378"/>
    </row>
    <row r="11" spans="1:17" x14ac:dyDescent="0.25">
      <c r="A11" s="388"/>
      <c r="B11" s="380" t="s">
        <v>155</v>
      </c>
      <c r="C11" s="393">
        <v>0.8</v>
      </c>
      <c r="D11" s="145">
        <v>0.3</v>
      </c>
      <c r="E11" s="145">
        <v>0.1</v>
      </c>
      <c r="F11" s="145">
        <v>0.1</v>
      </c>
      <c r="G11" s="390">
        <v>7.8478694344901373E-2</v>
      </c>
      <c r="H11" s="392">
        <v>7.1197231942162112E-2</v>
      </c>
      <c r="I11" s="392">
        <v>7.3501286146757536E-2</v>
      </c>
      <c r="J11" s="392">
        <v>0.1</v>
      </c>
      <c r="K11" s="392">
        <v>0.1</v>
      </c>
      <c r="L11" s="392">
        <v>1.6519152149753126E-5</v>
      </c>
      <c r="M11" s="392">
        <v>1.6519152149753126E-5</v>
      </c>
      <c r="N11" s="392">
        <v>3.8434270344971288E-5</v>
      </c>
      <c r="O11" s="378"/>
      <c r="P11" s="378"/>
    </row>
    <row r="12" spans="1:17" x14ac:dyDescent="0.25">
      <c r="A12" s="388"/>
      <c r="B12" s="380"/>
      <c r="C12" s="384"/>
      <c r="D12" s="384"/>
    </row>
    <row r="13" spans="1:17" ht="13" x14ac:dyDescent="0.25">
      <c r="A13" s="388"/>
      <c r="B13" s="391" t="s">
        <v>297</v>
      </c>
      <c r="H13" s="381"/>
      <c r="I13" s="381"/>
      <c r="J13" s="381"/>
      <c r="K13" s="381"/>
      <c r="L13" s="381"/>
      <c r="M13" s="381"/>
      <c r="N13" s="381"/>
    </row>
    <row r="14" spans="1:17" x14ac:dyDescent="0.25">
      <c r="A14" s="388"/>
      <c r="B14" s="380" t="s">
        <v>298</v>
      </c>
      <c r="C14" s="145">
        <v>5.7</v>
      </c>
      <c r="D14" s="390">
        <v>6</v>
      </c>
      <c r="E14" s="389">
        <v>6.6</v>
      </c>
      <c r="F14" s="145">
        <v>6.8</v>
      </c>
      <c r="G14" s="389">
        <v>6.8236271023071184</v>
      </c>
      <c r="H14" s="381">
        <v>7.5983624788067337</v>
      </c>
      <c r="I14" s="381">
        <v>7.7806256799368017</v>
      </c>
      <c r="J14" s="381">
        <v>6.2917812399404749</v>
      </c>
      <c r="K14" s="381">
        <v>5.7740583123423024</v>
      </c>
      <c r="L14" s="381">
        <v>6.0853422992351662</v>
      </c>
      <c r="M14" s="381">
        <v>6.3542840926112563</v>
      </c>
      <c r="N14" s="381">
        <v>5.8930586881897833</v>
      </c>
      <c r="P14" s="384"/>
      <c r="Q14" s="384"/>
    </row>
    <row r="15" spans="1:17" x14ac:dyDescent="0.25">
      <c r="A15" s="388"/>
      <c r="B15" s="380" t="s">
        <v>299</v>
      </c>
      <c r="C15" s="145">
        <v>17.8</v>
      </c>
      <c r="D15" s="390">
        <v>17.7</v>
      </c>
      <c r="E15" s="389">
        <v>19.100000000000001</v>
      </c>
      <c r="F15" s="145">
        <v>19.600000000000001</v>
      </c>
      <c r="G15" s="389">
        <v>19.617009218239655</v>
      </c>
      <c r="H15" s="381">
        <v>20.416829368497304</v>
      </c>
      <c r="I15" s="381">
        <v>19.766019868001596</v>
      </c>
      <c r="J15" s="381">
        <v>17.270277442222572</v>
      </c>
      <c r="K15" s="381">
        <v>16.468399071364146</v>
      </c>
      <c r="L15" s="381">
        <v>16.780213668629351</v>
      </c>
      <c r="M15" s="381">
        <v>17.000556707623993</v>
      </c>
      <c r="N15" s="381">
        <v>17.809709342264618</v>
      </c>
      <c r="P15" s="384"/>
      <c r="Q15" s="384"/>
    </row>
    <row r="16" spans="1:17" x14ac:dyDescent="0.25">
      <c r="A16" s="388"/>
      <c r="B16" s="380" t="s">
        <v>300</v>
      </c>
      <c r="C16" s="145">
        <v>27.8</v>
      </c>
      <c r="D16" s="390">
        <v>25.7</v>
      </c>
      <c r="E16" s="389">
        <v>22.8</v>
      </c>
      <c r="F16" s="145">
        <v>21.4</v>
      </c>
      <c r="G16" s="389">
        <v>21.437335289666574</v>
      </c>
      <c r="H16" s="381">
        <v>20.032372846996786</v>
      </c>
      <c r="I16" s="381">
        <v>20.002491198189134</v>
      </c>
      <c r="J16" s="381">
        <v>20.527412313263859</v>
      </c>
      <c r="K16" s="381">
        <v>20.257314278025571</v>
      </c>
      <c r="L16" s="381">
        <v>20.521385906223365</v>
      </c>
      <c r="M16" s="381">
        <v>20.370304008251715</v>
      </c>
      <c r="N16" s="381">
        <v>20.614229028863228</v>
      </c>
      <c r="P16" s="384"/>
      <c r="Q16" s="384"/>
    </row>
    <row r="17" spans="1:17" x14ac:dyDescent="0.25">
      <c r="A17" s="388"/>
      <c r="B17" s="380" t="s">
        <v>301</v>
      </c>
      <c r="C17" s="145">
        <v>34.9</v>
      </c>
      <c r="D17" s="390">
        <v>34.700000000000003</v>
      </c>
      <c r="E17" s="389">
        <v>34</v>
      </c>
      <c r="F17" s="389">
        <v>34</v>
      </c>
      <c r="G17" s="389">
        <v>34.023178980242413</v>
      </c>
      <c r="H17" s="381">
        <v>30.735124883714114</v>
      </c>
      <c r="I17" s="381">
        <v>29.881155948964082</v>
      </c>
      <c r="J17" s="381">
        <v>36.401011957184458</v>
      </c>
      <c r="K17" s="381">
        <v>39.203416624355611</v>
      </c>
      <c r="L17" s="381">
        <v>37.520127105424947</v>
      </c>
      <c r="M17" s="381">
        <v>35.070100525301491</v>
      </c>
      <c r="N17" s="381">
        <v>34.284493624983917</v>
      </c>
      <c r="P17" s="384"/>
      <c r="Q17" s="384"/>
    </row>
    <row r="18" spans="1:17" x14ac:dyDescent="0.25">
      <c r="A18" s="388"/>
      <c r="B18" s="380" t="s">
        <v>302</v>
      </c>
      <c r="C18" s="145">
        <v>1.9</v>
      </c>
      <c r="D18" s="390">
        <v>1.8</v>
      </c>
      <c r="E18" s="389">
        <v>1.2</v>
      </c>
      <c r="F18" s="145">
        <v>1.3</v>
      </c>
      <c r="G18" s="389">
        <v>1.3174626506746312</v>
      </c>
      <c r="H18" s="381">
        <v>1.3858889002831469</v>
      </c>
      <c r="I18" s="381">
        <v>1.1030988641459818</v>
      </c>
      <c r="J18" s="381">
        <v>0.87697011593466268</v>
      </c>
      <c r="K18" s="381">
        <v>0.78003112416883669</v>
      </c>
      <c r="L18" s="381">
        <v>0.89680609159635394</v>
      </c>
      <c r="M18" s="381">
        <v>1.0708597623910319</v>
      </c>
      <c r="N18" s="381">
        <v>1.036713489163108</v>
      </c>
      <c r="P18" s="384"/>
      <c r="Q18" s="384"/>
    </row>
    <row r="19" spans="1:17" x14ac:dyDescent="0.25">
      <c r="A19" s="388"/>
      <c r="B19" s="380" t="s">
        <v>303</v>
      </c>
      <c r="C19" s="145">
        <v>4.5</v>
      </c>
      <c r="D19" s="390">
        <v>5</v>
      </c>
      <c r="E19" s="389">
        <v>5.7</v>
      </c>
      <c r="F19" s="145">
        <v>6.7</v>
      </c>
      <c r="G19" s="389">
        <v>6.6527061703465531</v>
      </c>
      <c r="H19" s="381">
        <v>7.3119688170963357</v>
      </c>
      <c r="I19" s="381">
        <v>7.3745326736246977</v>
      </c>
      <c r="J19" s="381">
        <v>5.8180942540737961</v>
      </c>
      <c r="K19" s="381">
        <v>5.0999999999999996</v>
      </c>
      <c r="L19" s="381">
        <v>5.3737443688968884</v>
      </c>
      <c r="M19" s="381">
        <v>5.6002019424992762</v>
      </c>
      <c r="N19" s="381">
        <v>5.9723041932130192</v>
      </c>
      <c r="P19" s="384"/>
      <c r="Q19" s="384"/>
    </row>
    <row r="20" spans="1:17" x14ac:dyDescent="0.25">
      <c r="A20" s="388"/>
      <c r="B20" s="380" t="s">
        <v>304</v>
      </c>
      <c r="C20" s="145">
        <v>4.5</v>
      </c>
      <c r="D20" s="390">
        <v>5.5</v>
      </c>
      <c r="E20" s="389">
        <v>7.1</v>
      </c>
      <c r="F20" s="145">
        <v>6.1</v>
      </c>
      <c r="G20" s="389">
        <v>6.0963003835702185</v>
      </c>
      <c r="H20" s="381">
        <v>8.3458235702662318</v>
      </c>
      <c r="I20" s="381">
        <v>6.5611619204562013</v>
      </c>
      <c r="J20" s="381">
        <v>4.6646205484966252</v>
      </c>
      <c r="K20" s="381">
        <v>4.5053247142787791</v>
      </c>
      <c r="L20" s="381">
        <v>4.2787176115483421</v>
      </c>
      <c r="M20" s="381">
        <v>4.6953667900085971</v>
      </c>
      <c r="N20" s="381">
        <v>4.3423749712823891</v>
      </c>
      <c r="P20" s="384"/>
      <c r="Q20" s="384"/>
    </row>
    <row r="21" spans="1:17" x14ac:dyDescent="0.25">
      <c r="A21" s="388"/>
      <c r="B21" s="380" t="s">
        <v>305</v>
      </c>
      <c r="C21" s="145">
        <v>0.6</v>
      </c>
      <c r="D21" s="390">
        <v>1.1000000000000001</v>
      </c>
      <c r="E21" s="389">
        <v>1.6</v>
      </c>
      <c r="F21" s="145">
        <v>1.7</v>
      </c>
      <c r="G21" s="389">
        <v>1.7323417706789426</v>
      </c>
      <c r="H21" s="381">
        <v>2.0826931263623916</v>
      </c>
      <c r="I21" s="381">
        <v>2.2874629186093265</v>
      </c>
      <c r="J21" s="381">
        <v>2.6319859582966378</v>
      </c>
      <c r="K21" s="381">
        <v>2.6092007571202482</v>
      </c>
      <c r="L21" s="381">
        <v>2.8295793049445357</v>
      </c>
      <c r="M21" s="381">
        <v>3.0391809096855558</v>
      </c>
      <c r="N21" s="381">
        <v>3.1503404881876205</v>
      </c>
      <c r="P21" s="384"/>
      <c r="Q21" s="384"/>
    </row>
    <row r="22" spans="1:17" ht="13" thickBot="1" x14ac:dyDescent="0.3">
      <c r="A22" s="388"/>
      <c r="B22" s="379" t="s">
        <v>155</v>
      </c>
      <c r="C22" s="387">
        <v>2.2999999999999998</v>
      </c>
      <c r="D22" s="387">
        <v>2.5</v>
      </c>
      <c r="E22" s="386">
        <v>1.9</v>
      </c>
      <c r="F22" s="387">
        <v>2.2999999999999998</v>
      </c>
      <c r="G22" s="386">
        <v>2.3000364152413875</v>
      </c>
      <c r="H22" s="381">
        <v>2.090933989705845</v>
      </c>
      <c r="I22" s="381">
        <v>5.2434546309036527</v>
      </c>
      <c r="J22" s="381">
        <v>5.5178461705869228</v>
      </c>
      <c r="K22" s="381">
        <v>5.2318368914216649</v>
      </c>
      <c r="L22" s="381">
        <v>5.7140836435010574</v>
      </c>
      <c r="M22" s="381">
        <v>6.7991452616270971</v>
      </c>
      <c r="N22" s="381">
        <v>6.8967761738523228</v>
      </c>
      <c r="P22" s="384"/>
      <c r="Q22" s="384"/>
    </row>
    <row r="23" spans="1:17" x14ac:dyDescent="0.25">
      <c r="B23" s="385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P23" s="384"/>
      <c r="Q23" s="384"/>
    </row>
    <row r="24" spans="1:17" hidden="1" x14ac:dyDescent="0.25">
      <c r="B24" s="383"/>
      <c r="C24" s="382"/>
      <c r="D24" s="382"/>
      <c r="J24" s="381">
        <f>SUM(J14:J23)</f>
        <v>100.00000000000001</v>
      </c>
      <c r="K24" s="381">
        <f>SUM(K14:K23)</f>
        <v>99.92958177307716</v>
      </c>
      <c r="L24" s="381"/>
      <c r="M24" s="381"/>
      <c r="N24" s="381"/>
    </row>
    <row r="25" spans="1:17" hidden="1" x14ac:dyDescent="0.25"/>
    <row r="26" spans="1:17" ht="14.25" hidden="1" customHeight="1" x14ac:dyDescent="0.25"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</row>
    <row r="27" spans="1:17" hidden="1" x14ac:dyDescent="0.25"/>
    <row r="28" spans="1:17" hidden="1" x14ac:dyDescent="0.25"/>
    <row r="29" spans="1:17" hidden="1" x14ac:dyDescent="0.25"/>
    <row r="30" spans="1:17" hidden="1" x14ac:dyDescent="0.25">
      <c r="B30" s="380" t="s">
        <v>132</v>
      </c>
      <c r="J30" s="238">
        <f>+J44+J45</f>
        <v>2704111.7016199999</v>
      </c>
      <c r="K30" s="238">
        <f>+K44+K45</f>
        <v>2514915.4848199999</v>
      </c>
      <c r="L30" s="238" t="s">
        <v>132</v>
      </c>
      <c r="M30" s="238"/>
      <c r="N30" s="238"/>
    </row>
    <row r="31" spans="1:17" hidden="1" x14ac:dyDescent="0.25">
      <c r="B31" s="380" t="s">
        <v>131</v>
      </c>
      <c r="J31" s="238">
        <f>+J51+J52</f>
        <v>7234710.2611599993</v>
      </c>
      <c r="K31" s="238">
        <f>+K51+K52</f>
        <v>7600452.6978099998</v>
      </c>
      <c r="L31" s="238" t="s">
        <v>131</v>
      </c>
      <c r="M31" s="238"/>
      <c r="N31" s="238"/>
    </row>
    <row r="32" spans="1:17" hidden="1" x14ac:dyDescent="0.25">
      <c r="B32" s="380" t="s">
        <v>130</v>
      </c>
      <c r="J32" s="238">
        <f>+J46</f>
        <v>8668730.6754700001</v>
      </c>
      <c r="K32" s="238">
        <f>+K46</f>
        <v>8797306.549180001</v>
      </c>
      <c r="L32" s="238" t="s">
        <v>130</v>
      </c>
      <c r="M32" s="238"/>
      <c r="N32" s="238"/>
    </row>
    <row r="33" spans="2:14" hidden="1" x14ac:dyDescent="0.25">
      <c r="B33" s="380" t="s">
        <v>129</v>
      </c>
      <c r="J33" s="238">
        <f>+J53</f>
        <v>14924335.74346</v>
      </c>
      <c r="K33" s="238">
        <f>+K53</f>
        <v>14631214.19094</v>
      </c>
      <c r="L33" s="238" t="s">
        <v>129</v>
      </c>
      <c r="M33" s="238"/>
      <c r="N33" s="238"/>
    </row>
    <row r="34" spans="2:14" hidden="1" x14ac:dyDescent="0.25">
      <c r="B34" s="380" t="s">
        <v>128</v>
      </c>
      <c r="J34" s="238">
        <f>+SUM(J47:J50)+J54+J55</f>
        <v>455712.14193000004</v>
      </c>
      <c r="K34" s="238">
        <f>+SUM(K47:K50)+K54+K55</f>
        <v>442426.75072000001</v>
      </c>
      <c r="L34" s="238" t="s">
        <v>128</v>
      </c>
      <c r="M34" s="238"/>
      <c r="N34" s="238"/>
    </row>
    <row r="35" spans="2:14" hidden="1" x14ac:dyDescent="0.25">
      <c r="B35" s="380" t="s">
        <v>127</v>
      </c>
      <c r="J35" s="238">
        <f>+J56</f>
        <v>2383206.5710999998</v>
      </c>
      <c r="K35" s="238">
        <f>+K56</f>
        <v>2548734.2126199999</v>
      </c>
      <c r="L35" s="238" t="s">
        <v>127</v>
      </c>
      <c r="M35" s="238"/>
      <c r="N35" s="238"/>
    </row>
    <row r="36" spans="2:14" hidden="1" x14ac:dyDescent="0.25">
      <c r="B36" s="380" t="s">
        <v>126</v>
      </c>
      <c r="J36" s="238">
        <f>+SUM(J57:J60)</f>
        <v>1998147.4065700001</v>
      </c>
      <c r="K36" s="238">
        <f>+SUM(K57:K60)</f>
        <v>1853147.3440199997</v>
      </c>
      <c r="L36" s="238" t="s">
        <v>126</v>
      </c>
      <c r="M36" s="238"/>
      <c r="N36" s="238"/>
    </row>
    <row r="37" spans="2:14" hidden="1" x14ac:dyDescent="0.25">
      <c r="B37" s="380" t="s">
        <v>125</v>
      </c>
      <c r="J37" s="238">
        <f>+J61</f>
        <v>1293345.4880899999</v>
      </c>
      <c r="K37" s="238">
        <f>+K61</f>
        <v>1344435.9704200001</v>
      </c>
      <c r="L37" s="238" t="s">
        <v>125</v>
      </c>
      <c r="M37" s="238"/>
      <c r="N37" s="238"/>
    </row>
    <row r="38" spans="2:14" ht="13" hidden="1" thickBot="1" x14ac:dyDescent="0.3">
      <c r="B38" s="379" t="s">
        <v>124</v>
      </c>
      <c r="J38" s="238">
        <f>+J62</f>
        <v>2893425.5999600003</v>
      </c>
      <c r="K38" s="238">
        <f>+K62</f>
        <v>2943260.8960300004</v>
      </c>
      <c r="L38" s="238" t="s">
        <v>124</v>
      </c>
      <c r="M38" s="238"/>
      <c r="N38" s="238"/>
    </row>
    <row r="39" spans="2:14" hidden="1" x14ac:dyDescent="0.25">
      <c r="J39" s="238">
        <f>SUM(J30:J38)</f>
        <v>42555725.589359999</v>
      </c>
      <c r="K39" s="238">
        <f>SUM(K30:K38)</f>
        <v>42675894.096560001</v>
      </c>
      <c r="L39" s="238"/>
      <c r="M39" s="238"/>
      <c r="N39" s="238"/>
    </row>
    <row r="40" spans="2:14" hidden="1" x14ac:dyDescent="0.25">
      <c r="J40" s="378">
        <f>+J39-J64</f>
        <v>0</v>
      </c>
      <c r="K40" s="378">
        <f>+K39-K64</f>
        <v>0</v>
      </c>
      <c r="L40" s="378"/>
      <c r="M40" s="378"/>
      <c r="N40" s="378"/>
    </row>
    <row r="41" spans="2:14" hidden="1" x14ac:dyDescent="0.25">
      <c r="J41" s="238"/>
      <c r="K41" s="238"/>
      <c r="L41" s="238"/>
      <c r="M41" s="238"/>
      <c r="N41" s="238"/>
    </row>
    <row r="42" spans="2:14" hidden="1" x14ac:dyDescent="0.25">
      <c r="J42" s="378"/>
      <c r="K42" s="378"/>
      <c r="L42" s="378"/>
      <c r="M42" s="378"/>
      <c r="N42" s="378"/>
    </row>
    <row r="43" spans="2:14" hidden="1" x14ac:dyDescent="0.25"/>
    <row r="44" spans="2:14" hidden="1" x14ac:dyDescent="0.25">
      <c r="I44" s="114" t="s">
        <v>123</v>
      </c>
      <c r="J44" s="378">
        <v>1686327.9108800001</v>
      </c>
      <c r="K44" s="378">
        <v>1735444.30754</v>
      </c>
      <c r="L44" s="378"/>
      <c r="M44" s="378"/>
      <c r="N44" s="378"/>
    </row>
    <row r="45" spans="2:14" hidden="1" x14ac:dyDescent="0.25">
      <c r="I45" s="114" t="s">
        <v>122</v>
      </c>
      <c r="J45" s="378">
        <v>1017783.79074</v>
      </c>
      <c r="K45" s="378">
        <v>779471.17727999995</v>
      </c>
      <c r="L45" s="378"/>
      <c r="M45" s="378"/>
      <c r="N45" s="378"/>
    </row>
    <row r="46" spans="2:14" hidden="1" x14ac:dyDescent="0.25">
      <c r="I46" s="114" t="s">
        <v>121</v>
      </c>
      <c r="J46" s="378">
        <v>8668730.6754700001</v>
      </c>
      <c r="K46" s="378">
        <v>8797306.549180001</v>
      </c>
      <c r="L46" s="378"/>
      <c r="M46" s="378"/>
      <c r="N46" s="378"/>
    </row>
    <row r="47" spans="2:14" hidden="1" x14ac:dyDescent="0.25">
      <c r="I47" s="114" t="s">
        <v>120</v>
      </c>
      <c r="J47" s="378">
        <v>54619.540810000006</v>
      </c>
      <c r="K47" s="378">
        <v>83535.89740999999</v>
      </c>
      <c r="L47" s="378"/>
      <c r="M47" s="378"/>
      <c r="N47" s="378"/>
    </row>
    <row r="48" spans="2:14" hidden="1" x14ac:dyDescent="0.25">
      <c r="I48" s="114" t="s">
        <v>119</v>
      </c>
      <c r="J48" s="378">
        <v>36197.352530000004</v>
      </c>
      <c r="K48" s="378">
        <v>44482.409439999996</v>
      </c>
      <c r="L48" s="378"/>
      <c r="M48" s="378"/>
      <c r="N48" s="378"/>
    </row>
    <row r="49" spans="9:14" hidden="1" x14ac:dyDescent="0.25">
      <c r="I49" s="114" t="s">
        <v>118</v>
      </c>
      <c r="J49" s="378">
        <v>113718.30440000001</v>
      </c>
      <c r="K49" s="378">
        <v>97109.057799999995</v>
      </c>
      <c r="L49" s="378"/>
      <c r="M49" s="378"/>
      <c r="N49" s="378"/>
    </row>
    <row r="50" spans="9:14" hidden="1" x14ac:dyDescent="0.25">
      <c r="I50" s="114" t="s">
        <v>117</v>
      </c>
      <c r="J50" s="378">
        <v>168076.65741999997</v>
      </c>
      <c r="K50" s="378">
        <v>170887.81594</v>
      </c>
      <c r="L50" s="378"/>
      <c r="M50" s="378"/>
      <c r="N50" s="378"/>
    </row>
    <row r="51" spans="9:14" hidden="1" x14ac:dyDescent="0.25">
      <c r="I51" s="114" t="s">
        <v>116</v>
      </c>
      <c r="J51" s="378">
        <v>3546508.4496799996</v>
      </c>
      <c r="K51" s="378">
        <v>3936271.5440100003</v>
      </c>
      <c r="L51" s="378"/>
      <c r="M51" s="378"/>
      <c r="N51" s="378"/>
    </row>
    <row r="52" spans="9:14" hidden="1" x14ac:dyDescent="0.25">
      <c r="I52" s="114" t="s">
        <v>115</v>
      </c>
      <c r="J52" s="378">
        <v>3688201.8114800001</v>
      </c>
      <c r="K52" s="378">
        <v>3664181.1538</v>
      </c>
      <c r="L52" s="378"/>
      <c r="M52" s="378"/>
      <c r="N52" s="378"/>
    </row>
    <row r="53" spans="9:14" hidden="1" x14ac:dyDescent="0.25">
      <c r="I53" s="114" t="s">
        <v>114</v>
      </c>
      <c r="J53" s="378">
        <v>14924335.74346</v>
      </c>
      <c r="K53" s="378">
        <v>14631214.19094</v>
      </c>
      <c r="L53" s="378"/>
      <c r="M53" s="378"/>
      <c r="N53" s="378"/>
    </row>
    <row r="54" spans="9:14" hidden="1" x14ac:dyDescent="0.25">
      <c r="I54" s="114" t="s">
        <v>113</v>
      </c>
      <c r="J54" s="378">
        <v>30418.527999999998</v>
      </c>
      <c r="K54" s="378">
        <v>23462.230010000003</v>
      </c>
      <c r="L54" s="378"/>
      <c r="M54" s="378"/>
      <c r="N54" s="378"/>
    </row>
    <row r="55" spans="9:14" hidden="1" x14ac:dyDescent="0.25">
      <c r="I55" s="114" t="s">
        <v>112</v>
      </c>
      <c r="J55" s="378">
        <v>52681.75877</v>
      </c>
      <c r="K55" s="378">
        <v>22949.340120000001</v>
      </c>
      <c r="L55" s="378"/>
      <c r="M55" s="378"/>
      <c r="N55" s="378"/>
    </row>
    <row r="56" spans="9:14" hidden="1" x14ac:dyDescent="0.25">
      <c r="I56" s="114" t="s">
        <v>111</v>
      </c>
      <c r="J56" s="378">
        <v>2383206.5710999998</v>
      </c>
      <c r="K56" s="378">
        <v>2548734.2126199999</v>
      </c>
      <c r="L56" s="378"/>
      <c r="M56" s="378"/>
      <c r="N56" s="378"/>
    </row>
    <row r="57" spans="9:14" hidden="1" x14ac:dyDescent="0.25">
      <c r="I57" s="114" t="s">
        <v>110</v>
      </c>
      <c r="J57" s="378">
        <v>484568.10275999998</v>
      </c>
      <c r="K57" s="378">
        <v>489790.88833999995</v>
      </c>
      <c r="L57" s="378"/>
      <c r="M57" s="378"/>
      <c r="N57" s="378"/>
    </row>
    <row r="58" spans="9:14" hidden="1" x14ac:dyDescent="0.25">
      <c r="I58" s="114" t="s">
        <v>109</v>
      </c>
      <c r="J58" s="378">
        <v>488832.73381000001</v>
      </c>
      <c r="K58" s="378">
        <v>475065.68319999997</v>
      </c>
      <c r="L58" s="378"/>
      <c r="M58" s="378"/>
      <c r="N58" s="378"/>
    </row>
    <row r="59" spans="9:14" hidden="1" x14ac:dyDescent="0.25">
      <c r="I59" s="114" t="s">
        <v>108</v>
      </c>
      <c r="J59" s="378">
        <v>941283.28264999995</v>
      </c>
      <c r="K59" s="378">
        <v>799844.22259000002</v>
      </c>
      <c r="L59" s="378"/>
      <c r="M59" s="378"/>
      <c r="N59" s="378"/>
    </row>
    <row r="60" spans="9:14" hidden="1" x14ac:dyDescent="0.25">
      <c r="I60" s="114" t="s">
        <v>107</v>
      </c>
      <c r="J60" s="378">
        <v>83463.287349999999</v>
      </c>
      <c r="K60" s="378">
        <v>88446.549889999995</v>
      </c>
      <c r="L60" s="378"/>
      <c r="M60" s="378"/>
      <c r="N60" s="378"/>
    </row>
    <row r="61" spans="9:14" hidden="1" x14ac:dyDescent="0.25">
      <c r="I61" s="114" t="s">
        <v>106</v>
      </c>
      <c r="J61" s="378">
        <v>1293345.4880899999</v>
      </c>
      <c r="K61" s="378">
        <v>1344435.9704200001</v>
      </c>
      <c r="L61" s="378"/>
      <c r="M61" s="378"/>
      <c r="N61" s="378"/>
    </row>
    <row r="62" spans="9:14" hidden="1" x14ac:dyDescent="0.25">
      <c r="I62" s="114" t="s">
        <v>105</v>
      </c>
      <c r="J62" s="378">
        <v>2893425.5999600003</v>
      </c>
      <c r="K62" s="378">
        <v>2943260.8960300004</v>
      </c>
      <c r="L62" s="378"/>
      <c r="M62" s="378"/>
      <c r="N62" s="378"/>
    </row>
    <row r="63" spans="9:14" hidden="1" x14ac:dyDescent="0.25">
      <c r="J63" s="378"/>
      <c r="K63" s="378"/>
      <c r="L63" s="378"/>
      <c r="M63" s="378"/>
      <c r="N63" s="378"/>
    </row>
    <row r="64" spans="9:14" hidden="1" x14ac:dyDescent="0.25">
      <c r="J64" s="378">
        <f>SUM(J44:J63)</f>
        <v>42555725.589359999</v>
      </c>
      <c r="K64" s="378">
        <f>SUM(K44:K63)</f>
        <v>42675894.096560001</v>
      </c>
      <c r="L64" s="378"/>
      <c r="M64" s="378"/>
      <c r="N64" s="378"/>
    </row>
    <row r="65" spans="10:14" x14ac:dyDescent="0.25">
      <c r="J65" s="378"/>
      <c r="K65" s="378"/>
      <c r="L65" s="378"/>
      <c r="M65" s="378"/>
      <c r="N65" s="378"/>
    </row>
    <row r="86" spans="11:11" ht="13" x14ac:dyDescent="0.25">
      <c r="K86" s="90"/>
    </row>
    <row r="99" spans="11:11" x14ac:dyDescent="0.25">
      <c r="K99" s="378"/>
    </row>
  </sheetData>
  <mergeCells count="1">
    <mergeCell ref="B1:J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A6C9-6B18-42AF-82C0-4C2F893D0BCC}">
  <dimension ref="A2:L313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7265625" style="103" customWidth="1"/>
    <col min="2" max="2" width="52.26953125" style="15" customWidth="1"/>
    <col min="3" max="3" width="21.7265625" style="15" customWidth="1"/>
    <col min="4" max="4" width="21.54296875" style="15" customWidth="1"/>
    <col min="5" max="5" width="19" style="15" customWidth="1"/>
    <col min="6" max="6" width="14" style="15" customWidth="1"/>
    <col min="7" max="7" width="15.7265625" style="15" customWidth="1"/>
    <col min="8" max="9" width="13.26953125" style="15" customWidth="1"/>
    <col min="10" max="16384" width="9.1796875" style="15"/>
  </cols>
  <sheetData>
    <row r="2" spans="1:7" s="90" customFormat="1" ht="18" customHeight="1" x14ac:dyDescent="0.25">
      <c r="A2" s="480" t="s">
        <v>181</v>
      </c>
      <c r="B2" s="480"/>
      <c r="C2" s="480"/>
      <c r="D2" s="480"/>
      <c r="E2" s="480"/>
    </row>
    <row r="3" spans="1:7" s="90" customFormat="1" ht="18" customHeight="1" thickBot="1" x14ac:dyDescent="0.3">
      <c r="A3" s="91"/>
      <c r="B3" s="91"/>
      <c r="C3" s="91"/>
      <c r="D3" s="91"/>
    </row>
    <row r="4" spans="1:7" ht="18" customHeight="1" thickBot="1" x14ac:dyDescent="0.3">
      <c r="A4" s="92" t="s">
        <v>136</v>
      </c>
      <c r="B4" s="93" t="s">
        <v>137</v>
      </c>
      <c r="C4" s="94" t="s">
        <v>182</v>
      </c>
      <c r="D4" s="95"/>
      <c r="E4" s="96" t="s">
        <v>138</v>
      </c>
    </row>
    <row r="5" spans="1:7" ht="18" customHeight="1" thickBot="1" x14ac:dyDescent="0.3">
      <c r="A5" s="97"/>
      <c r="B5" s="13"/>
      <c r="C5" s="47">
        <f>+Premium!C5</f>
        <v>2019</v>
      </c>
      <c r="D5" s="47">
        <f>+Premium!D5</f>
        <v>2020</v>
      </c>
      <c r="E5" s="14" t="s">
        <v>0</v>
      </c>
    </row>
    <row r="6" spans="1:7" ht="18" customHeight="1" x14ac:dyDescent="0.25">
      <c r="A6" s="92" t="s">
        <v>1</v>
      </c>
      <c r="B6" s="98" t="s">
        <v>139</v>
      </c>
      <c r="C6" s="17">
        <f>+C40</f>
        <v>18558622.909699999</v>
      </c>
      <c r="D6" s="17">
        <f t="shared" ref="D6" si="0">+D40</f>
        <v>17415909.607099999</v>
      </c>
      <c r="E6" s="71">
        <f>+D6/C6</f>
        <v>0.9384268268092919</v>
      </c>
      <c r="F6" s="19"/>
      <c r="G6" s="20"/>
    </row>
    <row r="7" spans="1:7" ht="18" customHeight="1" thickBot="1" x14ac:dyDescent="0.3">
      <c r="A7" s="99" t="s">
        <v>2</v>
      </c>
      <c r="B7" s="53" t="s">
        <v>140</v>
      </c>
      <c r="C7" s="23">
        <f>+C79</f>
        <v>22511849.188269991</v>
      </c>
      <c r="D7" s="23">
        <f t="shared" ref="D7" si="1">+D79</f>
        <v>22233826.898810003</v>
      </c>
      <c r="E7" s="54">
        <f>+D7/C7</f>
        <v>0.98764995771183228</v>
      </c>
      <c r="F7" s="19"/>
      <c r="G7" s="20"/>
    </row>
    <row r="8" spans="1:7" s="90" customFormat="1" ht="18" customHeight="1" thickBot="1" x14ac:dyDescent="0.3">
      <c r="A8" s="100"/>
      <c r="B8" s="101" t="s">
        <v>96</v>
      </c>
      <c r="C8" s="27">
        <f>SUM(C6:C7)</f>
        <v>41070472.097969994</v>
      </c>
      <c r="D8" s="27">
        <f>SUM(D6:D7)</f>
        <v>39649736.505910002</v>
      </c>
      <c r="E8" s="102">
        <f>+D8/C8</f>
        <v>0.96540737129412701</v>
      </c>
      <c r="F8" s="19"/>
      <c r="G8" s="20"/>
    </row>
    <row r="9" spans="1:7" ht="18" customHeight="1" x14ac:dyDescent="0.25">
      <c r="C9" s="38"/>
      <c r="D9" s="38"/>
      <c r="F9" s="38"/>
      <c r="G9" s="20"/>
    </row>
    <row r="10" spans="1:7" s="104" customFormat="1" ht="18" customHeight="1" x14ac:dyDescent="0.25">
      <c r="A10" s="480" t="s">
        <v>179</v>
      </c>
      <c r="B10" s="480"/>
      <c r="C10" s="480"/>
      <c r="D10" s="480"/>
      <c r="E10" s="480"/>
      <c r="G10" s="20"/>
    </row>
    <row r="11" spans="1:7" s="90" customFormat="1" ht="18" customHeight="1" thickBot="1" x14ac:dyDescent="0.3">
      <c r="A11" s="91"/>
      <c r="B11" s="91"/>
      <c r="C11" s="91"/>
      <c r="D11" s="91"/>
      <c r="G11" s="20"/>
    </row>
    <row r="12" spans="1:7" ht="18" customHeight="1" thickBot="1" x14ac:dyDescent="0.3">
      <c r="A12" s="92" t="s">
        <v>136</v>
      </c>
      <c r="B12" s="93" t="s">
        <v>141</v>
      </c>
      <c r="C12" s="105" t="s">
        <v>182</v>
      </c>
      <c r="D12" s="106"/>
      <c r="E12" s="96" t="s">
        <v>138</v>
      </c>
      <c r="G12" s="20"/>
    </row>
    <row r="13" spans="1:7" ht="18" customHeight="1" thickBot="1" x14ac:dyDescent="0.3">
      <c r="A13" s="13"/>
      <c r="B13" s="13"/>
      <c r="C13" s="34">
        <f>+C5</f>
        <v>2019</v>
      </c>
      <c r="D13" s="34">
        <f>+D5</f>
        <v>2020</v>
      </c>
      <c r="E13" s="34" t="str">
        <f>+E5</f>
        <v>20/19</v>
      </c>
      <c r="G13" s="20"/>
    </row>
    <row r="14" spans="1:7" ht="18" customHeight="1" x14ac:dyDescent="0.25">
      <c r="A14" s="8" t="s">
        <v>1</v>
      </c>
      <c r="B14" s="35" t="s">
        <v>3</v>
      </c>
      <c r="C14" s="23">
        <v>572192.64794000005</v>
      </c>
      <c r="D14" s="23">
        <v>449277.60972000001</v>
      </c>
      <c r="E14" s="24">
        <f t="shared" ref="E14:E39" si="2">+IFERROR(IF(D14/C14&gt;0,D14/C14,"X"),"X")</f>
        <v>0.78518591830475792</v>
      </c>
      <c r="F14" s="19"/>
      <c r="G14" s="20"/>
    </row>
    <row r="15" spans="1:7" ht="18" customHeight="1" x14ac:dyDescent="0.25">
      <c r="A15" s="21" t="s">
        <v>2</v>
      </c>
      <c r="B15" s="35" t="s">
        <v>4</v>
      </c>
      <c r="C15" s="23">
        <v>539593.39888999995</v>
      </c>
      <c r="D15" s="23">
        <v>432048.28960000002</v>
      </c>
      <c r="E15" s="24">
        <f t="shared" si="2"/>
        <v>0.80069231849160594</v>
      </c>
      <c r="F15" s="19"/>
      <c r="G15" s="20"/>
    </row>
    <row r="16" spans="1:7" ht="18" customHeight="1" x14ac:dyDescent="0.25">
      <c r="A16" s="21" t="s">
        <v>5</v>
      </c>
      <c r="B16" s="35" t="s">
        <v>6</v>
      </c>
      <c r="C16" s="23">
        <v>1479057.8977699999</v>
      </c>
      <c r="D16" s="23">
        <v>1355051.4412700001</v>
      </c>
      <c r="E16" s="24">
        <f t="shared" si="2"/>
        <v>0.91615848393293697</v>
      </c>
      <c r="F16" s="19"/>
      <c r="G16" s="20"/>
    </row>
    <row r="17" spans="1:7" ht="18" customHeight="1" x14ac:dyDescent="0.25">
      <c r="A17" s="21" t="s">
        <v>7</v>
      </c>
      <c r="B17" s="35" t="s">
        <v>8</v>
      </c>
      <c r="C17" s="23">
        <v>898737.84643999999</v>
      </c>
      <c r="D17" s="23">
        <v>861406.12034999998</v>
      </c>
      <c r="E17" s="24">
        <f t="shared" si="2"/>
        <v>0.95846205182314836</v>
      </c>
      <c r="F17" s="19"/>
      <c r="G17" s="20"/>
    </row>
    <row r="18" spans="1:7" ht="18" customHeight="1" x14ac:dyDescent="0.25">
      <c r="A18" s="21" t="s">
        <v>9</v>
      </c>
      <c r="B18" s="35" t="s">
        <v>10</v>
      </c>
      <c r="C18" s="23">
        <v>0</v>
      </c>
      <c r="D18" s="23">
        <v>10363.36519</v>
      </c>
      <c r="E18" s="24" t="str">
        <f t="shared" si="2"/>
        <v>X</v>
      </c>
      <c r="F18" s="19"/>
      <c r="G18" s="20"/>
    </row>
    <row r="19" spans="1:7" ht="18" customHeight="1" x14ac:dyDescent="0.25">
      <c r="A19" s="21" t="s">
        <v>11</v>
      </c>
      <c r="B19" s="35" t="s">
        <v>12</v>
      </c>
      <c r="C19" s="23">
        <v>29268.546139999999</v>
      </c>
      <c r="D19" s="23">
        <v>28300.925070000001</v>
      </c>
      <c r="E19" s="24">
        <f t="shared" si="2"/>
        <v>0.96693989973497207</v>
      </c>
      <c r="F19" s="19"/>
      <c r="G19" s="20"/>
    </row>
    <row r="20" spans="1:7" ht="18" customHeight="1" x14ac:dyDescent="0.25">
      <c r="A20" s="21" t="s">
        <v>13</v>
      </c>
      <c r="B20" s="35" t="s">
        <v>14</v>
      </c>
      <c r="C20" s="23">
        <v>720183.25887000002</v>
      </c>
      <c r="D20" s="23">
        <v>732629.46291</v>
      </c>
      <c r="E20" s="24">
        <f t="shared" si="2"/>
        <v>1.0172819957791419</v>
      </c>
      <c r="F20" s="19"/>
      <c r="G20" s="20"/>
    </row>
    <row r="21" spans="1:7" ht="18" customHeight="1" x14ac:dyDescent="0.25">
      <c r="A21" s="21" t="s">
        <v>15</v>
      </c>
      <c r="B21" s="35" t="s">
        <v>16</v>
      </c>
      <c r="C21" s="23">
        <v>661236.72149999999</v>
      </c>
      <c r="D21" s="23">
        <v>224394.60256999999</v>
      </c>
      <c r="E21" s="24">
        <f t="shared" si="2"/>
        <v>0.33935592999276581</v>
      </c>
      <c r="F21" s="19"/>
      <c r="G21" s="20"/>
    </row>
    <row r="22" spans="1:7" ht="18" customHeight="1" x14ac:dyDescent="0.25">
      <c r="A22" s="21" t="s">
        <v>17</v>
      </c>
      <c r="B22" s="35" t="s">
        <v>18</v>
      </c>
      <c r="C22" s="23">
        <v>508904.60768999998</v>
      </c>
      <c r="D22" s="23">
        <v>318874.67615999997</v>
      </c>
      <c r="E22" s="24">
        <f t="shared" si="2"/>
        <v>0.62659027122474587</v>
      </c>
      <c r="F22" s="19"/>
      <c r="G22" s="20"/>
    </row>
    <row r="23" spans="1:7" ht="18" customHeight="1" x14ac:dyDescent="0.25">
      <c r="A23" s="21" t="s">
        <v>19</v>
      </c>
      <c r="B23" s="35" t="s">
        <v>20</v>
      </c>
      <c r="C23" s="23">
        <v>1014998.85409</v>
      </c>
      <c r="D23" s="23">
        <v>1125232.6747399999</v>
      </c>
      <c r="E23" s="24">
        <f t="shared" si="2"/>
        <v>1.1086048720210924</v>
      </c>
      <c r="F23" s="19"/>
      <c r="G23" s="20"/>
    </row>
    <row r="24" spans="1:7" ht="17" customHeight="1" x14ac:dyDescent="0.25">
      <c r="A24" s="21" t="s">
        <v>21</v>
      </c>
      <c r="B24" s="35" t="s">
        <v>134</v>
      </c>
      <c r="C24" s="23">
        <v>7298.2844500000001</v>
      </c>
      <c r="D24" s="23">
        <v>9005.5544300000001</v>
      </c>
      <c r="E24" s="24">
        <f t="shared" si="2"/>
        <v>1.2339275745822704</v>
      </c>
      <c r="F24" s="19"/>
      <c r="G24" s="20"/>
    </row>
    <row r="25" spans="1:7" ht="18" customHeight="1" x14ac:dyDescent="0.25">
      <c r="A25" s="21" t="s">
        <v>22</v>
      </c>
      <c r="B25" s="35" t="s">
        <v>23</v>
      </c>
      <c r="C25" s="23">
        <v>1035515.6685800001</v>
      </c>
      <c r="D25" s="23">
        <v>817877.82226000004</v>
      </c>
      <c r="E25" s="24">
        <f t="shared" si="2"/>
        <v>0.78982660241303138</v>
      </c>
      <c r="F25" s="19"/>
      <c r="G25" s="20"/>
    </row>
    <row r="26" spans="1:7" ht="18" customHeight="1" x14ac:dyDescent="0.25">
      <c r="A26" s="21" t="s">
        <v>24</v>
      </c>
      <c r="B26" s="35" t="s">
        <v>25</v>
      </c>
      <c r="C26" s="23">
        <v>1126110.1659500001</v>
      </c>
      <c r="D26" s="23">
        <v>1029072.91142</v>
      </c>
      <c r="E26" s="24">
        <f t="shared" si="2"/>
        <v>0.91382969671698311</v>
      </c>
      <c r="F26" s="19"/>
      <c r="G26" s="20"/>
    </row>
    <row r="27" spans="1:7" ht="18" customHeight="1" x14ac:dyDescent="0.25">
      <c r="A27" s="21" t="s">
        <v>26</v>
      </c>
      <c r="B27" s="35" t="s">
        <v>27</v>
      </c>
      <c r="C27" s="23">
        <v>1688989.03293</v>
      </c>
      <c r="D27" s="23">
        <v>1493938.53229</v>
      </c>
      <c r="E27" s="24">
        <f t="shared" si="2"/>
        <v>0.88451641968235095</v>
      </c>
      <c r="F27" s="19"/>
      <c r="G27" s="20"/>
    </row>
    <row r="28" spans="1:7" ht="18" customHeight="1" x14ac:dyDescent="0.25">
      <c r="A28" s="21" t="s">
        <v>28</v>
      </c>
      <c r="B28" s="35" t="s">
        <v>29</v>
      </c>
      <c r="C28" s="23">
        <v>296055.20728999999</v>
      </c>
      <c r="D28" s="23">
        <v>307183.88938000001</v>
      </c>
      <c r="E28" s="24">
        <f t="shared" si="2"/>
        <v>1.0375898880207803</v>
      </c>
      <c r="F28" s="19"/>
      <c r="G28" s="20"/>
    </row>
    <row r="29" spans="1:7" ht="18" customHeight="1" x14ac:dyDescent="0.25">
      <c r="A29" s="21" t="s">
        <v>30</v>
      </c>
      <c r="B29" s="35" t="s">
        <v>31</v>
      </c>
      <c r="C29" s="23">
        <v>31570.00203</v>
      </c>
      <c r="D29" s="23">
        <v>35324.391459999999</v>
      </c>
      <c r="E29" s="24">
        <f t="shared" si="2"/>
        <v>1.1189226857328776</v>
      </c>
      <c r="F29" s="19"/>
      <c r="G29" s="20"/>
    </row>
    <row r="30" spans="1:7" ht="18" customHeight="1" x14ac:dyDescent="0.25">
      <c r="A30" s="21" t="s">
        <v>32</v>
      </c>
      <c r="B30" s="35" t="s">
        <v>33</v>
      </c>
      <c r="C30" s="23">
        <v>0</v>
      </c>
      <c r="D30" s="23">
        <v>0</v>
      </c>
      <c r="E30" s="24" t="str">
        <f t="shared" si="2"/>
        <v>X</v>
      </c>
      <c r="F30" s="19"/>
      <c r="G30" s="20"/>
    </row>
    <row r="31" spans="1:7" ht="18" customHeight="1" x14ac:dyDescent="0.25">
      <c r="A31" s="21" t="s">
        <v>34</v>
      </c>
      <c r="B31" s="35" t="s">
        <v>35</v>
      </c>
      <c r="C31" s="23">
        <v>6296088.2415399998</v>
      </c>
      <c r="D31" s="23">
        <v>6684626.8961800002</v>
      </c>
      <c r="E31" s="24">
        <f t="shared" si="2"/>
        <v>1.0617111196244868</v>
      </c>
      <c r="F31" s="19"/>
      <c r="G31" s="20"/>
    </row>
    <row r="32" spans="1:7" ht="18" customHeight="1" x14ac:dyDescent="0.25">
      <c r="A32" s="21" t="s">
        <v>36</v>
      </c>
      <c r="B32" s="35" t="s">
        <v>37</v>
      </c>
      <c r="C32" s="23">
        <v>9999.9484599999996</v>
      </c>
      <c r="D32" s="23">
        <v>11164.23062</v>
      </c>
      <c r="E32" s="24">
        <f t="shared" si="2"/>
        <v>1.116428816074118</v>
      </c>
      <c r="F32" s="19"/>
      <c r="G32" s="20"/>
    </row>
    <row r="33" spans="1:7" ht="18" customHeight="1" x14ac:dyDescent="0.25">
      <c r="A33" s="21" t="s">
        <v>38</v>
      </c>
      <c r="B33" s="35" t="s">
        <v>39</v>
      </c>
      <c r="C33" s="23">
        <v>15839.92504</v>
      </c>
      <c r="D33" s="23">
        <v>17881.92195</v>
      </c>
      <c r="E33" s="24">
        <f t="shared" si="2"/>
        <v>1.1289145564037342</v>
      </c>
      <c r="F33" s="19"/>
      <c r="G33" s="20"/>
    </row>
    <row r="34" spans="1:7" ht="18" customHeight="1" x14ac:dyDescent="0.25">
      <c r="A34" s="21" t="s">
        <v>40</v>
      </c>
      <c r="B34" s="35" t="s">
        <v>41</v>
      </c>
      <c r="C34" s="23">
        <v>78783.513460000002</v>
      </c>
      <c r="D34" s="23">
        <v>62273.668660000003</v>
      </c>
      <c r="E34" s="24">
        <f t="shared" si="2"/>
        <v>0.79044035896695086</v>
      </c>
      <c r="F34" s="19"/>
      <c r="G34" s="20"/>
    </row>
    <row r="35" spans="1:7" ht="18" customHeight="1" x14ac:dyDescent="0.25">
      <c r="A35" s="21" t="s">
        <v>42</v>
      </c>
      <c r="B35" s="35" t="s">
        <v>43</v>
      </c>
      <c r="C35" s="23">
        <v>17358.380669999999</v>
      </c>
      <c r="D35" s="23">
        <v>17270.019380000002</v>
      </c>
      <c r="E35" s="24">
        <f t="shared" si="2"/>
        <v>0.99490958910973137</v>
      </c>
      <c r="F35" s="19"/>
      <c r="G35" s="20"/>
    </row>
    <row r="36" spans="1:7" ht="18" customHeight="1" x14ac:dyDescent="0.25">
      <c r="A36" s="21" t="s">
        <v>44</v>
      </c>
      <c r="B36" s="35" t="s">
        <v>45</v>
      </c>
      <c r="C36" s="23">
        <v>199610.94837</v>
      </c>
      <c r="D36" s="23">
        <v>137441.55194999999</v>
      </c>
      <c r="E36" s="24">
        <f t="shared" si="2"/>
        <v>0.68854716172801078</v>
      </c>
      <c r="F36" s="19"/>
      <c r="G36" s="20"/>
    </row>
    <row r="37" spans="1:7" ht="18" customHeight="1" x14ac:dyDescent="0.25">
      <c r="A37" s="21" t="s">
        <v>46</v>
      </c>
      <c r="B37" s="35" t="s">
        <v>47</v>
      </c>
      <c r="C37" s="23">
        <v>104778.97154</v>
      </c>
      <c r="D37" s="23">
        <v>122826.51632</v>
      </c>
      <c r="E37" s="24">
        <f t="shared" si="2"/>
        <v>1.1722439580647175</v>
      </c>
      <c r="F37" s="19"/>
      <c r="G37" s="20"/>
    </row>
    <row r="38" spans="1:7" s="90" customFormat="1" ht="18" customHeight="1" x14ac:dyDescent="0.25">
      <c r="A38" s="21" t="s">
        <v>48</v>
      </c>
      <c r="B38" s="35" t="s">
        <v>49</v>
      </c>
      <c r="C38" s="23">
        <v>440924.44185</v>
      </c>
      <c r="D38" s="23">
        <v>344387.02185999998</v>
      </c>
      <c r="E38" s="24">
        <f t="shared" si="2"/>
        <v>0.78105677338966506</v>
      </c>
      <c r="F38" s="19"/>
      <c r="G38" s="20"/>
    </row>
    <row r="39" spans="1:7" s="90" customFormat="1" ht="18" customHeight="1" thickBot="1" x14ac:dyDescent="0.3">
      <c r="A39" s="21" t="s">
        <v>50</v>
      </c>
      <c r="B39" s="35" t="s">
        <v>51</v>
      </c>
      <c r="C39" s="23">
        <v>785526.39821000001</v>
      </c>
      <c r="D39" s="23">
        <v>788055.51136</v>
      </c>
      <c r="E39" s="24">
        <f t="shared" si="2"/>
        <v>1.0032196411931709</v>
      </c>
      <c r="F39" s="19"/>
      <c r="G39" s="20"/>
    </row>
    <row r="40" spans="1:7" s="90" customFormat="1" ht="18" customHeight="1" thickBot="1" x14ac:dyDescent="0.3">
      <c r="A40" s="25"/>
      <c r="B40" s="39" t="s">
        <v>96</v>
      </c>
      <c r="C40" s="27">
        <f>SUM(C14:C39)</f>
        <v>18558622.909699999</v>
      </c>
      <c r="D40" s="27">
        <f>SUM(D14:D39)</f>
        <v>17415909.607099999</v>
      </c>
      <c r="E40" s="28">
        <f t="shared" ref="E40" si="3">+IF(C40=0,"X",D40/C40)</f>
        <v>0.9384268268092919</v>
      </c>
      <c r="F40" s="19"/>
      <c r="G40" s="41"/>
    </row>
    <row r="41" spans="1:7" s="90" customFormat="1" ht="18" customHeight="1" x14ac:dyDescent="0.25">
      <c r="A41" s="107"/>
      <c r="C41" s="108">
        <v>0</v>
      </c>
      <c r="D41" s="108">
        <v>0</v>
      </c>
      <c r="E41" s="109"/>
      <c r="F41" s="110"/>
      <c r="G41" s="111"/>
    </row>
    <row r="42" spans="1:7" s="90" customFormat="1" ht="18" customHeight="1" x14ac:dyDescent="0.25">
      <c r="A42" s="480" t="s">
        <v>180</v>
      </c>
      <c r="B42" s="480"/>
      <c r="C42" s="480"/>
      <c r="D42" s="480"/>
      <c r="E42" s="480"/>
      <c r="F42" s="110"/>
      <c r="G42" s="41"/>
    </row>
    <row r="43" spans="1:7" s="90" customFormat="1" ht="18" customHeight="1" thickBot="1" x14ac:dyDescent="0.3">
      <c r="A43" s="91"/>
      <c r="B43" s="91"/>
      <c r="C43" s="91"/>
      <c r="D43" s="91"/>
      <c r="E43" s="91"/>
      <c r="F43" s="110"/>
      <c r="G43" s="20"/>
    </row>
    <row r="44" spans="1:7" s="90" customFormat="1" ht="18" customHeight="1" thickBot="1" x14ac:dyDescent="0.3">
      <c r="A44" s="92" t="s">
        <v>136</v>
      </c>
      <c r="B44" s="112" t="s">
        <v>141</v>
      </c>
      <c r="C44" s="105" t="s">
        <v>182</v>
      </c>
      <c r="D44" s="106"/>
      <c r="E44" s="96" t="s">
        <v>138</v>
      </c>
      <c r="F44" s="110"/>
      <c r="G44" s="20"/>
    </row>
    <row r="45" spans="1:7" ht="18" customHeight="1" thickBot="1" x14ac:dyDescent="0.3">
      <c r="A45" s="21"/>
      <c r="B45" s="113"/>
      <c r="C45" s="34">
        <f>+C5</f>
        <v>2019</v>
      </c>
      <c r="D45" s="34">
        <f>+D5</f>
        <v>2020</v>
      </c>
      <c r="E45" s="34" t="str">
        <f>+E5</f>
        <v>20/19</v>
      </c>
      <c r="G45" s="20"/>
    </row>
    <row r="46" spans="1:7" ht="18" customHeight="1" x14ac:dyDescent="0.25">
      <c r="A46" s="8" t="s">
        <v>1</v>
      </c>
      <c r="B46" s="114" t="s">
        <v>52</v>
      </c>
      <c r="C46" s="36">
        <v>1321547.9482799999</v>
      </c>
      <c r="D46" s="23">
        <v>1135146.23273</v>
      </c>
      <c r="E46" s="24">
        <f t="shared" ref="E46:E78" si="4">+IFERROR(IF(D46/C46&gt;0,D46/C46,"X"),"X")</f>
        <v>0.85895198445686183</v>
      </c>
      <c r="F46" s="19"/>
      <c r="G46" s="20"/>
    </row>
    <row r="47" spans="1:7" ht="18" customHeight="1" x14ac:dyDescent="0.25">
      <c r="A47" s="21" t="s">
        <v>2</v>
      </c>
      <c r="B47" s="114" t="s">
        <v>135</v>
      </c>
      <c r="C47" s="36">
        <v>207478.12096</v>
      </c>
      <c r="D47" s="23">
        <v>202171.41594000001</v>
      </c>
      <c r="E47" s="24">
        <f t="shared" si="4"/>
        <v>0.97442282108857603</v>
      </c>
      <c r="F47" s="19"/>
      <c r="G47" s="20"/>
    </row>
    <row r="48" spans="1:7" ht="18" customHeight="1" x14ac:dyDescent="0.25">
      <c r="A48" s="21" t="s">
        <v>5</v>
      </c>
      <c r="B48" s="114" t="s">
        <v>53</v>
      </c>
      <c r="C48" s="36">
        <v>915763.14872000006</v>
      </c>
      <c r="D48" s="23">
        <v>944931.52867999999</v>
      </c>
      <c r="E48" s="24">
        <f t="shared" si="4"/>
        <v>1.0318514454318999</v>
      </c>
      <c r="F48" s="19"/>
      <c r="G48" s="20"/>
    </row>
    <row r="49" spans="1:7" ht="18" customHeight="1" x14ac:dyDescent="0.25">
      <c r="A49" s="21" t="s">
        <v>7</v>
      </c>
      <c r="B49" s="114" t="s">
        <v>54</v>
      </c>
      <c r="C49" s="36">
        <v>1033357.22464</v>
      </c>
      <c r="D49" s="23">
        <v>1045086.49737</v>
      </c>
      <c r="E49" s="24">
        <f t="shared" si="4"/>
        <v>1.0113506466595674</v>
      </c>
      <c r="F49" s="19"/>
      <c r="G49" s="20"/>
    </row>
    <row r="50" spans="1:7" ht="18" customHeight="1" x14ac:dyDescent="0.25">
      <c r="A50" s="21" t="s">
        <v>9</v>
      </c>
      <c r="B50" s="15" t="s">
        <v>55</v>
      </c>
      <c r="C50" s="36">
        <v>197702.52979999999</v>
      </c>
      <c r="D50" s="23">
        <v>242898.11572999999</v>
      </c>
      <c r="E50" s="24">
        <f t="shared" si="4"/>
        <v>1.2286039838525122</v>
      </c>
      <c r="F50" s="19"/>
      <c r="G50" s="20"/>
    </row>
    <row r="51" spans="1:7" ht="18" customHeight="1" x14ac:dyDescent="0.25">
      <c r="A51" s="21" t="s">
        <v>11</v>
      </c>
      <c r="B51" s="114" t="s">
        <v>56</v>
      </c>
      <c r="C51" s="36">
        <v>3421.5832999999998</v>
      </c>
      <c r="D51" s="23">
        <v>4698.6239800000003</v>
      </c>
      <c r="E51" s="24">
        <f t="shared" si="4"/>
        <v>1.3732309191478695</v>
      </c>
      <c r="F51" s="19"/>
      <c r="G51" s="20"/>
    </row>
    <row r="52" spans="1:7" ht="18" customHeight="1" x14ac:dyDescent="0.25">
      <c r="A52" s="21" t="s">
        <v>13</v>
      </c>
      <c r="B52" s="114" t="s">
        <v>57</v>
      </c>
      <c r="C52" s="36">
        <v>26515.597659999999</v>
      </c>
      <c r="D52" s="23">
        <v>20142.72898</v>
      </c>
      <c r="E52" s="24">
        <f t="shared" si="4"/>
        <v>0.75965585382170109</v>
      </c>
      <c r="F52" s="19"/>
      <c r="G52" s="20"/>
    </row>
    <row r="53" spans="1:7" ht="18" customHeight="1" x14ac:dyDescent="0.25">
      <c r="A53" s="21" t="s">
        <v>15</v>
      </c>
      <c r="B53" s="114" t="s">
        <v>58</v>
      </c>
      <c r="C53" s="36">
        <v>5087.1855599999999</v>
      </c>
      <c r="D53" s="23">
        <v>4990.6463800000001</v>
      </c>
      <c r="E53" s="24">
        <f t="shared" si="4"/>
        <v>0.98102306690774621</v>
      </c>
      <c r="F53" s="19"/>
      <c r="G53" s="20"/>
    </row>
    <row r="54" spans="1:7" ht="18" customHeight="1" x14ac:dyDescent="0.25">
      <c r="A54" s="21" t="s">
        <v>17</v>
      </c>
      <c r="B54" s="114" t="s">
        <v>59</v>
      </c>
      <c r="C54" s="36">
        <v>3303689.7545400001</v>
      </c>
      <c r="D54" s="23">
        <v>3374858.2505999999</v>
      </c>
      <c r="E54" s="24">
        <f t="shared" si="4"/>
        <v>1.0215421245176544</v>
      </c>
      <c r="F54" s="19"/>
      <c r="G54" s="20"/>
    </row>
    <row r="55" spans="1:7" ht="18" customHeight="1" x14ac:dyDescent="0.25">
      <c r="A55" s="21" t="s">
        <v>19</v>
      </c>
      <c r="B55" s="114" t="s">
        <v>60</v>
      </c>
      <c r="C55" s="36">
        <v>351765.53201999998</v>
      </c>
      <c r="D55" s="23">
        <v>184799.6323</v>
      </c>
      <c r="E55" s="24">
        <f t="shared" si="4"/>
        <v>0.5253488914584532</v>
      </c>
      <c r="F55" s="19"/>
      <c r="G55" s="20"/>
    </row>
    <row r="56" spans="1:7" ht="18" customHeight="1" x14ac:dyDescent="0.25">
      <c r="A56" s="21" t="s">
        <v>21</v>
      </c>
      <c r="B56" s="114" t="s">
        <v>61</v>
      </c>
      <c r="C56" s="36">
        <v>88414.700230000002</v>
      </c>
      <c r="D56" s="23">
        <v>72093.313750000001</v>
      </c>
      <c r="E56" s="24">
        <f t="shared" si="4"/>
        <v>0.81539962882256101</v>
      </c>
      <c r="F56" s="19"/>
      <c r="G56" s="20"/>
    </row>
    <row r="57" spans="1:7" ht="18" customHeight="1" x14ac:dyDescent="0.25">
      <c r="A57" s="21" t="s">
        <v>22</v>
      </c>
      <c r="B57" s="114" t="s">
        <v>62</v>
      </c>
      <c r="C57" s="36">
        <v>823150.55735000002</v>
      </c>
      <c r="D57" s="23">
        <v>925026.78298000002</v>
      </c>
      <c r="E57" s="24">
        <f t="shared" si="4"/>
        <v>1.1237637813888799</v>
      </c>
      <c r="F57" s="19"/>
      <c r="G57" s="20"/>
    </row>
    <row r="58" spans="1:7" ht="18" customHeight="1" x14ac:dyDescent="0.25">
      <c r="A58" s="21" t="s">
        <v>24</v>
      </c>
      <c r="B58" s="114" t="s">
        <v>63</v>
      </c>
      <c r="C58" s="36">
        <v>40434.556499999999</v>
      </c>
      <c r="D58" s="23">
        <v>39593.837</v>
      </c>
      <c r="E58" s="24">
        <f t="shared" si="4"/>
        <v>0.97920789609748782</v>
      </c>
      <c r="F58" s="19"/>
      <c r="G58" s="20"/>
    </row>
    <row r="59" spans="1:7" ht="18" customHeight="1" x14ac:dyDescent="0.25">
      <c r="A59" s="21" t="s">
        <v>26</v>
      </c>
      <c r="B59" s="114" t="s">
        <v>64</v>
      </c>
      <c r="C59" s="36">
        <v>660293.59329999995</v>
      </c>
      <c r="D59" s="23">
        <v>732989.43085</v>
      </c>
      <c r="E59" s="24">
        <f t="shared" si="4"/>
        <v>1.1100962333841262</v>
      </c>
      <c r="F59" s="19"/>
      <c r="G59" s="20"/>
    </row>
    <row r="60" spans="1:7" ht="18" customHeight="1" x14ac:dyDescent="0.25">
      <c r="A60" s="21" t="s">
        <v>28</v>
      </c>
      <c r="B60" s="114" t="s">
        <v>65</v>
      </c>
      <c r="C60" s="36">
        <v>55682.101269999999</v>
      </c>
      <c r="D60" s="23">
        <v>25535.806430000001</v>
      </c>
      <c r="E60" s="24">
        <f t="shared" si="4"/>
        <v>0.45859990638963183</v>
      </c>
      <c r="F60" s="19"/>
      <c r="G60" s="20"/>
    </row>
    <row r="61" spans="1:7" ht="18" customHeight="1" x14ac:dyDescent="0.25">
      <c r="A61" s="21" t="s">
        <v>30</v>
      </c>
      <c r="B61" s="114" t="s">
        <v>66</v>
      </c>
      <c r="C61" s="36">
        <v>573186.47696</v>
      </c>
      <c r="D61" s="23">
        <v>605368.58120000002</v>
      </c>
      <c r="E61" s="24">
        <f t="shared" si="4"/>
        <v>1.0561459586602318</v>
      </c>
      <c r="F61" s="19"/>
      <c r="G61" s="20"/>
    </row>
    <row r="62" spans="1:7" ht="18" customHeight="1" x14ac:dyDescent="0.25">
      <c r="A62" s="21" t="s">
        <v>32</v>
      </c>
      <c r="B62" s="114" t="s">
        <v>67</v>
      </c>
      <c r="C62" s="36">
        <v>2595.5273299999999</v>
      </c>
      <c r="D62" s="23">
        <v>7153.1874399999997</v>
      </c>
      <c r="E62" s="24">
        <f t="shared" si="4"/>
        <v>2.7559669117412069</v>
      </c>
      <c r="F62" s="19"/>
      <c r="G62" s="20"/>
    </row>
    <row r="63" spans="1:7" ht="18" customHeight="1" x14ac:dyDescent="0.25">
      <c r="A63" s="21" t="s">
        <v>34</v>
      </c>
      <c r="B63" s="114" t="s">
        <v>68</v>
      </c>
      <c r="C63" s="36">
        <v>-599.54147</v>
      </c>
      <c r="D63" s="23">
        <v>-168.92696000000001</v>
      </c>
      <c r="E63" s="24">
        <f t="shared" si="4"/>
        <v>0.28176025921943315</v>
      </c>
      <c r="F63" s="19"/>
      <c r="G63" s="20"/>
    </row>
    <row r="64" spans="1:7" ht="18" customHeight="1" x14ac:dyDescent="0.25">
      <c r="A64" s="21" t="s">
        <v>36</v>
      </c>
      <c r="B64" s="114" t="s">
        <v>69</v>
      </c>
      <c r="C64" s="36">
        <v>25232.172839999999</v>
      </c>
      <c r="D64" s="23">
        <v>52393.21514</v>
      </c>
      <c r="E64" s="24">
        <f t="shared" si="4"/>
        <v>2.0764448417594146</v>
      </c>
      <c r="F64" s="19"/>
      <c r="G64" s="20"/>
    </row>
    <row r="65" spans="1:7" ht="18" customHeight="1" x14ac:dyDescent="0.25">
      <c r="A65" s="21" t="s">
        <v>38</v>
      </c>
      <c r="B65" s="114" t="s">
        <v>70</v>
      </c>
      <c r="C65" s="36">
        <v>115645.70169</v>
      </c>
      <c r="D65" s="23">
        <v>136814.35404000001</v>
      </c>
      <c r="E65" s="24">
        <f t="shared" si="4"/>
        <v>1.1830474634218979</v>
      </c>
      <c r="F65" s="19"/>
      <c r="G65" s="20"/>
    </row>
    <row r="66" spans="1:7" ht="18" customHeight="1" x14ac:dyDescent="0.25">
      <c r="A66" s="21" t="s">
        <v>40</v>
      </c>
      <c r="B66" s="114" t="s">
        <v>71</v>
      </c>
      <c r="C66" s="36">
        <v>36123.884680000003</v>
      </c>
      <c r="D66" s="23">
        <v>32662.32732</v>
      </c>
      <c r="E66" s="24">
        <f t="shared" si="4"/>
        <v>0.90417538449522028</v>
      </c>
      <c r="F66" s="19"/>
      <c r="G66" s="20"/>
    </row>
    <row r="67" spans="1:7" ht="18" customHeight="1" x14ac:dyDescent="0.25">
      <c r="A67" s="21" t="s">
        <v>42</v>
      </c>
      <c r="B67" s="114" t="s">
        <v>72</v>
      </c>
      <c r="C67" s="36">
        <v>251302.14</v>
      </c>
      <c r="D67" s="23">
        <v>273951.92265000002</v>
      </c>
      <c r="E67" s="24">
        <f t="shared" si="4"/>
        <v>1.0901296847293063</v>
      </c>
      <c r="F67" s="19"/>
      <c r="G67" s="20"/>
    </row>
    <row r="68" spans="1:7" ht="18" customHeight="1" x14ac:dyDescent="0.25">
      <c r="A68" s="21" t="s">
        <v>44</v>
      </c>
      <c r="B68" s="114" t="s">
        <v>73</v>
      </c>
      <c r="C68" s="36">
        <v>7534157.5406999998</v>
      </c>
      <c r="D68" s="23">
        <v>7177668.8653300004</v>
      </c>
      <c r="E68" s="24">
        <f t="shared" si="4"/>
        <v>0.95268367120753383</v>
      </c>
      <c r="F68" s="19"/>
      <c r="G68" s="20"/>
    </row>
    <row r="69" spans="1:7" ht="18" customHeight="1" x14ac:dyDescent="0.25">
      <c r="A69" s="21" t="s">
        <v>46</v>
      </c>
      <c r="B69" s="114" t="s">
        <v>74</v>
      </c>
      <c r="C69" s="36">
        <v>190447.30322999999</v>
      </c>
      <c r="D69" s="23">
        <v>216423.28860999999</v>
      </c>
      <c r="E69" s="24">
        <f t="shared" si="4"/>
        <v>1.1363946085843455</v>
      </c>
      <c r="F69" s="19"/>
      <c r="G69" s="20"/>
    </row>
    <row r="70" spans="1:7" ht="18" customHeight="1" x14ac:dyDescent="0.25">
      <c r="A70" s="21" t="s">
        <v>48</v>
      </c>
      <c r="B70" s="114" t="s">
        <v>75</v>
      </c>
      <c r="C70" s="36">
        <v>26918.648379999999</v>
      </c>
      <c r="D70" s="23">
        <v>23585.105029999999</v>
      </c>
      <c r="E70" s="24">
        <f t="shared" si="4"/>
        <v>0.87616230566476905</v>
      </c>
      <c r="F70" s="19"/>
      <c r="G70" s="20"/>
    </row>
    <row r="71" spans="1:7" ht="18" customHeight="1" x14ac:dyDescent="0.25">
      <c r="A71" s="21" t="s">
        <v>50</v>
      </c>
      <c r="B71" s="114" t="s">
        <v>76</v>
      </c>
      <c r="C71" s="36">
        <v>17092.778490000001</v>
      </c>
      <c r="D71" s="23">
        <v>16036.052019999999</v>
      </c>
      <c r="E71" s="24">
        <f t="shared" si="4"/>
        <v>0.93817702191494312</v>
      </c>
      <c r="F71" s="19"/>
      <c r="G71" s="20"/>
    </row>
    <row r="72" spans="1:7" ht="18" customHeight="1" x14ac:dyDescent="0.25">
      <c r="A72" s="21" t="s">
        <v>77</v>
      </c>
      <c r="B72" s="114" t="s">
        <v>78</v>
      </c>
      <c r="C72" s="36">
        <v>30282.66951</v>
      </c>
      <c r="D72" s="23">
        <v>27172.160609999999</v>
      </c>
      <c r="E72" s="24">
        <f t="shared" si="4"/>
        <v>0.8972841909141186</v>
      </c>
      <c r="F72" s="19"/>
      <c r="G72" s="20"/>
    </row>
    <row r="73" spans="1:7" ht="18" customHeight="1" x14ac:dyDescent="0.25">
      <c r="A73" s="21" t="s">
        <v>79</v>
      </c>
      <c r="B73" s="114" t="s">
        <v>80</v>
      </c>
      <c r="C73" s="36">
        <v>373337.48573999997</v>
      </c>
      <c r="D73" s="23">
        <v>353367.86219999997</v>
      </c>
      <c r="E73" s="24">
        <f t="shared" si="4"/>
        <v>0.94651053188399281</v>
      </c>
      <c r="F73" s="19"/>
      <c r="G73" s="20"/>
    </row>
    <row r="74" spans="1:7" ht="18" customHeight="1" x14ac:dyDescent="0.25">
      <c r="A74" s="21" t="s">
        <v>81</v>
      </c>
      <c r="B74" s="114" t="s">
        <v>82</v>
      </c>
      <c r="C74" s="36">
        <v>136331.95285</v>
      </c>
      <c r="D74" s="23">
        <v>169354.97686</v>
      </c>
      <c r="E74" s="24">
        <f t="shared" si="4"/>
        <v>1.2422251227218446</v>
      </c>
      <c r="F74" s="19"/>
      <c r="G74" s="20"/>
    </row>
    <row r="75" spans="1:7" ht="18" customHeight="1" x14ac:dyDescent="0.25">
      <c r="A75" s="21" t="s">
        <v>83</v>
      </c>
      <c r="B75" s="114" t="s">
        <v>84</v>
      </c>
      <c r="C75" s="36">
        <v>694700.69874000002</v>
      </c>
      <c r="D75" s="23">
        <v>665428.53737999999</v>
      </c>
      <c r="E75" s="24">
        <f t="shared" si="4"/>
        <v>0.95786363622047332</v>
      </c>
      <c r="F75" s="19"/>
      <c r="G75" s="20"/>
    </row>
    <row r="76" spans="1:7" ht="18" customHeight="1" x14ac:dyDescent="0.25">
      <c r="A76" s="21" t="s">
        <v>85</v>
      </c>
      <c r="B76" s="114" t="s">
        <v>86</v>
      </c>
      <c r="C76" s="36">
        <v>3026469.7217199998</v>
      </c>
      <c r="D76" s="23">
        <v>3053885.5666200002</v>
      </c>
      <c r="E76" s="24">
        <f t="shared" si="4"/>
        <v>1.0090586879833112</v>
      </c>
      <c r="F76" s="19"/>
      <c r="G76" s="20"/>
    </row>
    <row r="77" spans="1:7" ht="18" customHeight="1" x14ac:dyDescent="0.25">
      <c r="A77" s="21" t="s">
        <v>87</v>
      </c>
      <c r="B77" s="15" t="s">
        <v>88</v>
      </c>
      <c r="C77" s="36">
        <v>395481.22236999997</v>
      </c>
      <c r="D77" s="23">
        <v>419955.20983000001</v>
      </c>
      <c r="E77" s="24">
        <f t="shared" si="4"/>
        <v>1.0618840695225296</v>
      </c>
      <c r="F77" s="19"/>
      <c r="G77" s="20"/>
    </row>
    <row r="78" spans="1:7" ht="18" customHeight="1" thickBot="1" x14ac:dyDescent="0.3">
      <c r="A78" s="21" t="s">
        <v>89</v>
      </c>
      <c r="B78" s="114" t="s">
        <v>90</v>
      </c>
      <c r="C78" s="36">
        <v>48838.670380000003</v>
      </c>
      <c r="D78" s="23">
        <v>47811.769789999998</v>
      </c>
      <c r="E78" s="24">
        <f t="shared" si="4"/>
        <v>0.97897361697175667</v>
      </c>
      <c r="F78" s="19"/>
      <c r="G78" s="20"/>
    </row>
    <row r="79" spans="1:7" s="90" customFormat="1" ht="18" customHeight="1" thickBot="1" x14ac:dyDescent="0.3">
      <c r="A79" s="25"/>
      <c r="B79" s="39" t="s">
        <v>96</v>
      </c>
      <c r="C79" s="115">
        <f>SUM(C46:C78)</f>
        <v>22511849.188269991</v>
      </c>
      <c r="D79" s="115">
        <f>SUM(D46:D78)</f>
        <v>22233826.898810003</v>
      </c>
      <c r="E79" s="28">
        <f t="shared" ref="E79" si="5">+IF(C79=0,"X",D79/C79)</f>
        <v>0.98764995771183228</v>
      </c>
    </row>
    <row r="80" spans="1:7" ht="18" customHeight="1" x14ac:dyDescent="0.25">
      <c r="C80" s="116" t="b">
        <v>1</v>
      </c>
      <c r="D80" s="116" t="b">
        <v>1</v>
      </c>
      <c r="E80" s="109"/>
    </row>
    <row r="81" spans="1:12" ht="18" customHeight="1" x14ac:dyDescent="0.25">
      <c r="A81" s="480" t="s">
        <v>183</v>
      </c>
      <c r="B81" s="480"/>
      <c r="C81" s="480"/>
      <c r="D81" s="480"/>
      <c r="E81" s="480"/>
      <c r="F81" s="480"/>
      <c r="G81" s="117"/>
    </row>
    <row r="82" spans="1:12" ht="18" customHeight="1" thickBot="1" x14ac:dyDescent="0.3">
      <c r="A82" s="15"/>
    </row>
    <row r="83" spans="1:12" ht="18" customHeight="1" x14ac:dyDescent="0.25">
      <c r="A83" s="92"/>
      <c r="B83" s="92"/>
      <c r="C83" s="483" t="s">
        <v>182</v>
      </c>
      <c r="D83" s="484"/>
      <c r="E83" s="487" t="s">
        <v>138</v>
      </c>
      <c r="F83" s="489" t="s">
        <v>184</v>
      </c>
      <c r="G83" s="490"/>
    </row>
    <row r="84" spans="1:12" ht="36" customHeight="1" thickBot="1" x14ac:dyDescent="0.3">
      <c r="A84" s="118" t="s">
        <v>136</v>
      </c>
      <c r="B84" s="99" t="s">
        <v>147</v>
      </c>
      <c r="C84" s="485"/>
      <c r="D84" s="486"/>
      <c r="E84" s="488"/>
      <c r="F84" s="491"/>
      <c r="G84" s="492"/>
    </row>
    <row r="85" spans="1:12" ht="18" customHeight="1" thickBot="1" x14ac:dyDescent="0.3">
      <c r="A85" s="13"/>
      <c r="B85" s="13"/>
      <c r="C85" s="47">
        <f>+C5</f>
        <v>2019</v>
      </c>
      <c r="D85" s="34">
        <f>+D5</f>
        <v>2020</v>
      </c>
      <c r="E85" s="34" t="str">
        <f>+E5</f>
        <v>20/19</v>
      </c>
      <c r="F85" s="34">
        <f>+C85</f>
        <v>2019</v>
      </c>
      <c r="G85" s="34">
        <f>+D85</f>
        <v>2020</v>
      </c>
    </row>
    <row r="86" spans="1:12" ht="18" customHeight="1" x14ac:dyDescent="0.25">
      <c r="A86" s="8"/>
      <c r="B86" s="48"/>
      <c r="C86" s="49"/>
      <c r="D86" s="50"/>
      <c r="E86" s="54"/>
      <c r="F86" s="52"/>
      <c r="G86" s="52"/>
    </row>
    <row r="87" spans="1:12" ht="13" x14ac:dyDescent="0.25">
      <c r="A87" s="21" t="s">
        <v>1</v>
      </c>
      <c r="B87" s="114" t="s">
        <v>150</v>
      </c>
      <c r="C87" s="23">
        <v>5796821.5559600005</v>
      </c>
      <c r="D87" s="23">
        <v>6396754.0793000003</v>
      </c>
      <c r="E87" s="24">
        <f t="shared" ref="E87:E92" si="6">+IF(C87=0,"X",D87/C87)</f>
        <v>1.1034933571006993</v>
      </c>
      <c r="F87" s="54">
        <f>+C87/C95</f>
        <v>0.31235192310148108</v>
      </c>
      <c r="G87" s="54">
        <f>+D87/D95</f>
        <v>0.36729371153235019</v>
      </c>
      <c r="H87" s="19"/>
      <c r="I87" s="19"/>
      <c r="J87" s="20"/>
      <c r="K87" s="19"/>
      <c r="L87" s="20"/>
    </row>
    <row r="88" spans="1:12" ht="13" x14ac:dyDescent="0.25">
      <c r="A88" s="21" t="s">
        <v>2</v>
      </c>
      <c r="B88" s="534" t="s">
        <v>151</v>
      </c>
      <c r="C88" s="23">
        <v>121426.33334</v>
      </c>
      <c r="D88" s="23">
        <v>120036.48734000001</v>
      </c>
      <c r="E88" s="24">
        <f t="shared" si="6"/>
        <v>0.98855399844687442</v>
      </c>
      <c r="F88" s="54">
        <f>+C88/C95</f>
        <v>6.542852555969242E-3</v>
      </c>
      <c r="G88" s="54">
        <f>+D88/D95</f>
        <v>6.8923467133254566E-3</v>
      </c>
      <c r="H88" s="19"/>
      <c r="I88" s="19"/>
      <c r="J88" s="20"/>
      <c r="K88" s="19"/>
      <c r="L88" s="20"/>
    </row>
    <row r="89" spans="1:12" ht="13" x14ac:dyDescent="0.25">
      <c r="A89" s="21" t="s">
        <v>5</v>
      </c>
      <c r="B89" s="534" t="s">
        <v>152</v>
      </c>
      <c r="C89" s="23">
        <v>9891016.1338999998</v>
      </c>
      <c r="D89" s="23">
        <v>8341557.3958400004</v>
      </c>
      <c r="E89" s="24">
        <f t="shared" si="6"/>
        <v>0.84334685970742096</v>
      </c>
      <c r="F89" s="54">
        <f>+C89/C95</f>
        <v>0.53296067181419371</v>
      </c>
      <c r="G89" s="54">
        <f>+D89/D95</f>
        <v>0.4789619137919825</v>
      </c>
      <c r="H89" s="19"/>
      <c r="I89" s="19"/>
      <c r="J89" s="20"/>
      <c r="K89" s="19"/>
      <c r="L89" s="20"/>
    </row>
    <row r="90" spans="1:12" ht="13" x14ac:dyDescent="0.25">
      <c r="A90" s="21" t="s">
        <v>7</v>
      </c>
      <c r="B90" s="535" t="s">
        <v>153</v>
      </c>
      <c r="C90" s="23">
        <v>84019.267500000002</v>
      </c>
      <c r="D90" s="23">
        <v>93733.041700000002</v>
      </c>
      <c r="E90" s="24">
        <f t="shared" si="6"/>
        <v>1.1156136501666121</v>
      </c>
      <c r="F90" s="54">
        <f>+C90/C95</f>
        <v>4.5272360944456609E-3</v>
      </c>
      <c r="G90" s="54">
        <f>+D90/D95</f>
        <v>5.382035381134579E-3</v>
      </c>
      <c r="H90" s="19"/>
      <c r="I90" s="19"/>
      <c r="J90" s="20"/>
      <c r="K90" s="19"/>
      <c r="L90" s="20"/>
    </row>
    <row r="91" spans="1:12" ht="25" x14ac:dyDescent="0.25">
      <c r="A91" s="21" t="s">
        <v>9</v>
      </c>
      <c r="B91" s="535" t="s">
        <v>154</v>
      </c>
      <c r="C91" s="23">
        <v>2665339.6189999999</v>
      </c>
      <c r="D91" s="23">
        <v>2463828.6029099999</v>
      </c>
      <c r="E91" s="24">
        <f t="shared" si="6"/>
        <v>0.92439574504745314</v>
      </c>
      <c r="F91" s="54">
        <f>+C91/C95</f>
        <v>0.14361731643391018</v>
      </c>
      <c r="G91" s="54">
        <f>+D91/D95</f>
        <v>0.14146999258120735</v>
      </c>
      <c r="H91" s="19"/>
      <c r="I91" s="19"/>
      <c r="J91" s="20"/>
      <c r="K91" s="19"/>
      <c r="L91" s="20"/>
    </row>
    <row r="92" spans="1:12" ht="13" x14ac:dyDescent="0.25">
      <c r="A92" s="21" t="s">
        <v>11</v>
      </c>
      <c r="B92" s="536" t="s">
        <v>155</v>
      </c>
      <c r="C92" s="23">
        <v>0</v>
      </c>
      <c r="D92" s="23">
        <v>0</v>
      </c>
      <c r="E92" s="24" t="str">
        <f t="shared" si="6"/>
        <v>X</v>
      </c>
      <c r="F92" s="54">
        <f>+C92/C95</f>
        <v>0</v>
      </c>
      <c r="G92" s="54">
        <f>+D92/D95</f>
        <v>0</v>
      </c>
      <c r="H92" s="19"/>
      <c r="I92" s="19"/>
      <c r="J92" s="20"/>
      <c r="K92" s="19"/>
      <c r="L92" s="20"/>
    </row>
    <row r="93" spans="1:12" ht="18" customHeight="1" thickBot="1" x14ac:dyDescent="0.3">
      <c r="A93" s="21"/>
      <c r="B93" s="55"/>
      <c r="C93" s="56"/>
      <c r="D93" s="119"/>
      <c r="E93" s="51"/>
      <c r="F93" s="52"/>
      <c r="G93" s="52"/>
      <c r="J93" s="20"/>
      <c r="L93" s="20"/>
    </row>
    <row r="94" spans="1:12" ht="18" customHeight="1" x14ac:dyDescent="0.25">
      <c r="A94" s="8"/>
      <c r="B94" s="57"/>
      <c r="C94" s="23"/>
      <c r="D94" s="120"/>
      <c r="E94" s="18"/>
      <c r="F94" s="58"/>
      <c r="G94" s="58"/>
      <c r="J94" s="20"/>
      <c r="L94" s="20"/>
    </row>
    <row r="95" spans="1:12" ht="18" customHeight="1" x14ac:dyDescent="0.25">
      <c r="A95" s="59"/>
      <c r="B95" s="60" t="s">
        <v>96</v>
      </c>
      <c r="C95" s="61">
        <f>+SUM(C87:C92)</f>
        <v>18558622.909700003</v>
      </c>
      <c r="D95" s="61">
        <f t="shared" ref="D95" si="7">+SUM(D87:D92)</f>
        <v>17415909.60709</v>
      </c>
      <c r="E95" s="62">
        <f t="shared" ref="E95" si="8">+IF(C95=0,"X",D95/C95)</f>
        <v>0.938426826808753</v>
      </c>
      <c r="F95" s="52">
        <f>SUM(F87:F92)</f>
        <v>0.99999999999999978</v>
      </c>
      <c r="G95" s="52">
        <f>SUM(G87:G92)</f>
        <v>1</v>
      </c>
      <c r="H95" s="19"/>
      <c r="I95" s="19"/>
      <c r="J95" s="20"/>
      <c r="K95" s="19"/>
      <c r="L95" s="20"/>
    </row>
    <row r="96" spans="1:12" ht="18" customHeight="1" thickBot="1" x14ac:dyDescent="0.3">
      <c r="A96" s="13"/>
      <c r="B96" s="63"/>
      <c r="C96" s="56"/>
      <c r="D96" s="64"/>
      <c r="E96" s="81"/>
      <c r="F96" s="66"/>
      <c r="G96" s="121"/>
    </row>
    <row r="97" spans="1:12" ht="18" customHeight="1" x14ac:dyDescent="0.25">
      <c r="C97" s="122">
        <f>+C95-C40</f>
        <v>0</v>
      </c>
      <c r="D97" s="122">
        <f>+D95-D40</f>
        <v>-9.9986791610717773E-6</v>
      </c>
      <c r="E97" s="109"/>
    </row>
    <row r="98" spans="1:12" ht="18" customHeight="1" x14ac:dyDescent="0.25">
      <c r="A98" s="480" t="s">
        <v>185</v>
      </c>
      <c r="B98" s="480"/>
      <c r="C98" s="480"/>
      <c r="D98" s="480"/>
      <c r="E98" s="480"/>
      <c r="F98" s="480"/>
      <c r="G98" s="480"/>
    </row>
    <row r="99" spans="1:12" ht="18" customHeight="1" thickBot="1" x14ac:dyDescent="0.3">
      <c r="A99" s="15"/>
      <c r="C99" s="38"/>
      <c r="D99" s="38"/>
      <c r="F99" s="38"/>
      <c r="G99" s="38"/>
    </row>
    <row r="100" spans="1:12" ht="18" customHeight="1" x14ac:dyDescent="0.25">
      <c r="A100" s="92"/>
      <c r="B100" s="92"/>
      <c r="C100" s="483" t="s">
        <v>182</v>
      </c>
      <c r="D100" s="484"/>
      <c r="E100" s="487" t="s">
        <v>138</v>
      </c>
      <c r="F100" s="489" t="s">
        <v>184</v>
      </c>
      <c r="G100" s="490"/>
    </row>
    <row r="101" spans="1:12" ht="39" customHeight="1" thickBot="1" x14ac:dyDescent="0.3">
      <c r="A101" s="118" t="s">
        <v>136</v>
      </c>
      <c r="B101" s="99" t="s">
        <v>147</v>
      </c>
      <c r="C101" s="485"/>
      <c r="D101" s="486"/>
      <c r="E101" s="488"/>
      <c r="F101" s="491"/>
      <c r="G101" s="492"/>
    </row>
    <row r="102" spans="1:12" ht="18" customHeight="1" thickBot="1" x14ac:dyDescent="0.3">
      <c r="A102" s="13"/>
      <c r="B102" s="13"/>
      <c r="C102" s="47">
        <f>+C5</f>
        <v>2019</v>
      </c>
      <c r="D102" s="47">
        <f>+D5</f>
        <v>2020</v>
      </c>
      <c r="E102" s="47" t="str">
        <f>+E5</f>
        <v>20/19</v>
      </c>
      <c r="F102" s="34">
        <f>+C102</f>
        <v>2019</v>
      </c>
      <c r="G102" s="34">
        <f>+D102</f>
        <v>2020</v>
      </c>
    </row>
    <row r="103" spans="1:12" ht="18" customHeight="1" x14ac:dyDescent="0.25">
      <c r="A103" s="49"/>
      <c r="B103" s="69"/>
      <c r="C103" s="70"/>
      <c r="D103" s="70"/>
      <c r="E103" s="71"/>
      <c r="F103" s="71"/>
      <c r="G103" s="71"/>
    </row>
    <row r="104" spans="1:12" ht="25" x14ac:dyDescent="0.25">
      <c r="A104" s="21" t="s">
        <v>1</v>
      </c>
      <c r="B104" s="534" t="s">
        <v>156</v>
      </c>
      <c r="C104" s="23">
        <v>358777.45412999997</v>
      </c>
      <c r="D104" s="23">
        <v>302838.44216999999</v>
      </c>
      <c r="E104" s="24">
        <f t="shared" ref="E104:E122" si="9">+IF(C104=0,"X",D104/C104)</f>
        <v>0.84408437231473599</v>
      </c>
      <c r="F104" s="54">
        <f>+C104/C125</f>
        <v>1.5937271573264841E-2</v>
      </c>
      <c r="G104" s="54">
        <f>+D104/D125</f>
        <v>1.362061706913553E-2</v>
      </c>
      <c r="H104" s="19"/>
      <c r="I104" s="19"/>
      <c r="J104" s="20"/>
      <c r="K104" s="19"/>
      <c r="L104" s="20"/>
    </row>
    <row r="105" spans="1:12" ht="13" x14ac:dyDescent="0.25">
      <c r="A105" s="21" t="s">
        <v>2</v>
      </c>
      <c r="B105" s="537" t="s">
        <v>157</v>
      </c>
      <c r="C105" s="23">
        <v>311435.58516000002</v>
      </c>
      <c r="D105" s="23">
        <v>291032.29658999998</v>
      </c>
      <c r="E105" s="24">
        <f t="shared" si="9"/>
        <v>0.93448632865920622</v>
      </c>
      <c r="F105" s="54">
        <f>+C105/C125</f>
        <v>1.3834295999199301E-2</v>
      </c>
      <c r="G105" s="54">
        <f>+D105/D125</f>
        <v>1.3089617811394741E-2</v>
      </c>
      <c r="H105" s="19"/>
      <c r="I105" s="19"/>
      <c r="J105" s="20"/>
      <c r="K105" s="19"/>
      <c r="L105" s="20"/>
    </row>
    <row r="106" spans="1:12" ht="25" x14ac:dyDescent="0.25">
      <c r="A106" s="21" t="s">
        <v>5</v>
      </c>
      <c r="B106" s="537" t="s">
        <v>158</v>
      </c>
      <c r="C106" s="23">
        <v>5545121.5398399998</v>
      </c>
      <c r="D106" s="23">
        <v>5469435.6387099996</v>
      </c>
      <c r="E106" s="24">
        <f t="shared" si="9"/>
        <v>0.98635090311614992</v>
      </c>
      <c r="F106" s="54">
        <f>+C106/C125</f>
        <v>0.24632012650150803</v>
      </c>
      <c r="G106" s="54">
        <f>+D106/D125</f>
        <v>0.24599614198692871</v>
      </c>
      <c r="H106" s="19"/>
      <c r="I106" s="19"/>
      <c r="J106" s="20"/>
      <c r="K106" s="19"/>
      <c r="L106" s="20"/>
    </row>
    <row r="107" spans="1:12" ht="25" x14ac:dyDescent="0.25">
      <c r="A107" s="21" t="s">
        <v>7</v>
      </c>
      <c r="B107" s="537" t="s">
        <v>159</v>
      </c>
      <c r="C107" s="23">
        <v>50382.35499</v>
      </c>
      <c r="D107" s="23">
        <v>36999.209040000002</v>
      </c>
      <c r="E107" s="24">
        <f t="shared" si="9"/>
        <v>0.73436839241325036</v>
      </c>
      <c r="F107" s="54">
        <f>+C107/C125</f>
        <v>2.2380371585036117E-3</v>
      </c>
      <c r="G107" s="54">
        <f>+D107/D125</f>
        <v>1.6640953987996064E-3</v>
      </c>
      <c r="H107" s="19"/>
      <c r="I107" s="19"/>
      <c r="J107" s="20"/>
      <c r="K107" s="19"/>
      <c r="L107" s="20"/>
    </row>
    <row r="108" spans="1:12" ht="25" x14ac:dyDescent="0.25">
      <c r="A108" s="21" t="s">
        <v>9</v>
      </c>
      <c r="B108" s="537" t="s">
        <v>160</v>
      </c>
      <c r="C108" s="23">
        <v>16826.973160000001</v>
      </c>
      <c r="D108" s="23">
        <v>23132.072940000002</v>
      </c>
      <c r="E108" s="24">
        <f t="shared" si="9"/>
        <v>1.3747019573899411</v>
      </c>
      <c r="F108" s="54">
        <f>+C108/C125</f>
        <v>7.4747183224558797E-4</v>
      </c>
      <c r="G108" s="54">
        <f>+D108/D125</f>
        <v>1.040399974565264E-3</v>
      </c>
      <c r="H108" s="19"/>
      <c r="I108" s="19"/>
      <c r="J108" s="20"/>
      <c r="K108" s="19"/>
      <c r="L108" s="20"/>
    </row>
    <row r="109" spans="1:12" ht="25" x14ac:dyDescent="0.25">
      <c r="A109" s="21" t="s">
        <v>11</v>
      </c>
      <c r="B109" s="537" t="s">
        <v>161</v>
      </c>
      <c r="C109" s="23">
        <v>50574.726929999997</v>
      </c>
      <c r="D109" s="23">
        <v>32696.028190000001</v>
      </c>
      <c r="E109" s="24">
        <f t="shared" si="9"/>
        <v>0.64648946568222243</v>
      </c>
      <c r="F109" s="54">
        <f>+C109/C125</f>
        <v>2.2465825222536561E-3</v>
      </c>
      <c r="G109" s="54">
        <f>+D109/D125</f>
        <v>1.4705533302395489E-3</v>
      </c>
      <c r="H109" s="19"/>
      <c r="I109" s="19"/>
      <c r="J109" s="20"/>
      <c r="K109" s="19"/>
      <c r="L109" s="20"/>
    </row>
    <row r="110" spans="1:12" ht="25" x14ac:dyDescent="0.25">
      <c r="A110" s="21" t="s">
        <v>13</v>
      </c>
      <c r="B110" s="537" t="s">
        <v>162</v>
      </c>
      <c r="C110" s="23">
        <v>71841.50076000001</v>
      </c>
      <c r="D110" s="23">
        <v>60037.930939999998</v>
      </c>
      <c r="E110" s="24">
        <f t="shared" si="9"/>
        <v>0.83569984347303594</v>
      </c>
      <c r="F110" s="54">
        <f>+C110/C125</f>
        <v>3.1912749663142626E-3</v>
      </c>
      <c r="G110" s="54">
        <f>+D110/D125</f>
        <v>2.7002967691198655E-3</v>
      </c>
      <c r="H110" s="19"/>
      <c r="I110" s="19"/>
      <c r="J110" s="20"/>
      <c r="K110" s="19"/>
      <c r="L110" s="20"/>
    </row>
    <row r="111" spans="1:12" ht="37.5" x14ac:dyDescent="0.25">
      <c r="A111" s="21" t="s">
        <v>15</v>
      </c>
      <c r="B111" s="534" t="s">
        <v>163</v>
      </c>
      <c r="C111" s="23">
        <v>1671903.2593</v>
      </c>
      <c r="D111" s="23">
        <v>1697658.0689300001</v>
      </c>
      <c r="E111" s="24">
        <f t="shared" si="9"/>
        <v>1.0154044855686106</v>
      </c>
      <c r="F111" s="54">
        <f>+C111/C125</f>
        <v>7.4267699881821247E-2</v>
      </c>
      <c r="G111" s="54">
        <f>+D111/D125</f>
        <v>7.6354739859093967E-2</v>
      </c>
      <c r="H111" s="19"/>
      <c r="I111" s="19"/>
      <c r="J111" s="20"/>
      <c r="K111" s="19"/>
      <c r="L111" s="20"/>
    </row>
    <row r="112" spans="1:12" ht="25" x14ac:dyDescent="0.25">
      <c r="A112" s="21" t="s">
        <v>17</v>
      </c>
      <c r="B112" s="537" t="s">
        <v>164</v>
      </c>
      <c r="C112" s="23">
        <v>1461924.82179</v>
      </c>
      <c r="D112" s="23">
        <v>1710206.6168199999</v>
      </c>
      <c r="E112" s="24">
        <f t="shared" si="9"/>
        <v>1.169832122233208</v>
      </c>
      <c r="F112" s="54">
        <f>+C112/C125</f>
        <v>6.4940237008654964E-2</v>
      </c>
      <c r="G112" s="54">
        <f>+D112/D125</f>
        <v>7.6919129783829643E-2</v>
      </c>
      <c r="H112" s="19"/>
      <c r="I112" s="19"/>
      <c r="J112" s="20"/>
      <c r="K112" s="19"/>
      <c r="L112" s="20"/>
    </row>
    <row r="113" spans="1:12" ht="37.5" x14ac:dyDescent="0.25">
      <c r="A113" s="21" t="s">
        <v>19</v>
      </c>
      <c r="B113" s="537" t="s">
        <v>165</v>
      </c>
      <c r="C113" s="23">
        <v>9452115.1300400011</v>
      </c>
      <c r="D113" s="23">
        <v>9002184.4955800008</v>
      </c>
      <c r="E113" s="24">
        <f t="shared" si="9"/>
        <v>0.95239894687379922</v>
      </c>
      <c r="F113" s="54">
        <f>+C113/C125</f>
        <v>0.41987288787279692</v>
      </c>
      <c r="G113" s="54">
        <f>+D113/D125</f>
        <v>0.40488686615014824</v>
      </c>
      <c r="H113" s="19"/>
      <c r="I113" s="19"/>
      <c r="J113" s="20"/>
      <c r="K113" s="19"/>
      <c r="L113" s="20"/>
    </row>
    <row r="114" spans="1:12" ht="25" x14ac:dyDescent="0.25">
      <c r="A114" s="21" t="s">
        <v>21</v>
      </c>
      <c r="B114" s="537" t="s">
        <v>166</v>
      </c>
      <c r="C114" s="23">
        <v>3233.6043599999998</v>
      </c>
      <c r="D114" s="23">
        <v>5767.4450199999992</v>
      </c>
      <c r="E114" s="24">
        <f t="shared" si="9"/>
        <v>1.7835963766451626</v>
      </c>
      <c r="F114" s="54">
        <f>+C114/C125</f>
        <v>1.4364010406055236E-4</v>
      </c>
      <c r="G114" s="54">
        <f>+D114/D125</f>
        <v>2.5939956473760613E-4</v>
      </c>
      <c r="H114" s="19"/>
      <c r="I114" s="19"/>
      <c r="J114" s="20"/>
      <c r="K114" s="19"/>
      <c r="L114" s="20"/>
    </row>
    <row r="115" spans="1:12" ht="25" x14ac:dyDescent="0.25">
      <c r="A115" s="21" t="s">
        <v>22</v>
      </c>
      <c r="B115" s="537" t="s">
        <v>167</v>
      </c>
      <c r="C115" s="23">
        <v>4570.1244200000001</v>
      </c>
      <c r="D115" s="23">
        <v>4936.5175799999997</v>
      </c>
      <c r="E115" s="24">
        <f t="shared" si="9"/>
        <v>1.0801713752904782</v>
      </c>
      <c r="F115" s="54">
        <f>+C115/C125</f>
        <v>2.0300972975508715E-4</v>
      </c>
      <c r="G115" s="54">
        <f>+D115/D125</f>
        <v>2.2202734610056861E-4</v>
      </c>
      <c r="H115" s="19"/>
      <c r="I115" s="19"/>
      <c r="J115" s="20"/>
      <c r="K115" s="19"/>
      <c r="L115" s="20"/>
    </row>
    <row r="116" spans="1:12" ht="25" x14ac:dyDescent="0.25">
      <c r="A116" s="21" t="s">
        <v>24</v>
      </c>
      <c r="B116" s="537" t="s">
        <v>168</v>
      </c>
      <c r="C116" s="23">
        <v>1025072.0529700001</v>
      </c>
      <c r="D116" s="23">
        <v>1055436.6980300001</v>
      </c>
      <c r="E116" s="24">
        <f t="shared" si="9"/>
        <v>1.0296219616679849</v>
      </c>
      <c r="F116" s="54">
        <f>+C116/C125</f>
        <v>4.5534777902815189E-2</v>
      </c>
      <c r="G116" s="54">
        <f>+D116/D125</f>
        <v>4.7469862153463285E-2</v>
      </c>
      <c r="H116" s="19"/>
      <c r="I116" s="19"/>
      <c r="J116" s="20"/>
      <c r="K116" s="19"/>
      <c r="L116" s="20"/>
    </row>
    <row r="117" spans="1:12" ht="13" x14ac:dyDescent="0.25">
      <c r="A117" s="21" t="s">
        <v>26</v>
      </c>
      <c r="B117" s="538" t="s">
        <v>169</v>
      </c>
      <c r="C117" s="23">
        <v>212736.99160000001</v>
      </c>
      <c r="D117" s="23">
        <v>193488.18868000002</v>
      </c>
      <c r="E117" s="24">
        <f t="shared" si="9"/>
        <v>0.90951830814552148</v>
      </c>
      <c r="F117" s="54">
        <f>+C117/C125</f>
        <v>9.4500007449745196E-3</v>
      </c>
      <c r="G117" s="54">
        <f>+D117/D125</f>
        <v>8.7024239938848728E-3</v>
      </c>
      <c r="H117" s="19"/>
      <c r="I117" s="19"/>
      <c r="J117" s="20"/>
      <c r="K117" s="19"/>
      <c r="L117" s="20"/>
    </row>
    <row r="118" spans="1:12" ht="13" x14ac:dyDescent="0.25">
      <c r="A118" s="21" t="s">
        <v>28</v>
      </c>
      <c r="B118" s="538" t="s">
        <v>170</v>
      </c>
      <c r="C118" s="23">
        <v>408484.55748000002</v>
      </c>
      <c r="D118" s="23">
        <v>254972.61563999997</v>
      </c>
      <c r="E118" s="24">
        <f t="shared" si="9"/>
        <v>0.62419156604832926</v>
      </c>
      <c r="F118" s="54">
        <f>+C118/C125</f>
        <v>1.8145313344257084E-2</v>
      </c>
      <c r="G118" s="54">
        <f>+D118/D125</f>
        <v>1.1467779109756463E-2</v>
      </c>
      <c r="H118" s="19"/>
      <c r="I118" s="19"/>
      <c r="J118" s="20"/>
      <c r="K118" s="19"/>
      <c r="L118" s="20"/>
    </row>
    <row r="119" spans="1:12" ht="13" x14ac:dyDescent="0.25">
      <c r="A119" s="21" t="s">
        <v>30</v>
      </c>
      <c r="B119" s="114" t="s">
        <v>171</v>
      </c>
      <c r="C119" s="23">
        <v>172198.15972999998</v>
      </c>
      <c r="D119" s="23">
        <v>203080.19780000002</v>
      </c>
      <c r="E119" s="24">
        <f t="shared" si="9"/>
        <v>1.179340116749342</v>
      </c>
      <c r="F119" s="54">
        <f>+C119/C125</f>
        <v>7.6492232286119299E-3</v>
      </c>
      <c r="G119" s="54">
        <f>+D119/D125</f>
        <v>9.1338391148021673E-3</v>
      </c>
      <c r="H119" s="19"/>
      <c r="I119" s="19"/>
      <c r="J119" s="20"/>
      <c r="K119" s="19"/>
      <c r="L119" s="20"/>
    </row>
    <row r="120" spans="1:12" ht="13" x14ac:dyDescent="0.25">
      <c r="A120" s="21" t="s">
        <v>32</v>
      </c>
      <c r="B120" s="538" t="s">
        <v>172</v>
      </c>
      <c r="C120" s="23">
        <v>14714.787109999999</v>
      </c>
      <c r="D120" s="23">
        <v>16960.04434</v>
      </c>
      <c r="E120" s="24">
        <f t="shared" si="9"/>
        <v>1.1525850977805958</v>
      </c>
      <c r="F120" s="54">
        <f>+C120/C125</f>
        <v>6.5364630808120087E-4</v>
      </c>
      <c r="G120" s="54">
        <f>+D120/D125</f>
        <v>7.6280365126506244E-4</v>
      </c>
      <c r="H120" s="19"/>
      <c r="I120" s="19"/>
      <c r="J120" s="20"/>
      <c r="K120" s="19"/>
      <c r="L120" s="20"/>
    </row>
    <row r="121" spans="1:12" ht="37.5" x14ac:dyDescent="0.25">
      <c r="A121" s="21" t="s">
        <v>34</v>
      </c>
      <c r="B121" s="537" t="s">
        <v>173</v>
      </c>
      <c r="C121" s="23">
        <v>564509.45036999998</v>
      </c>
      <c r="D121" s="23">
        <v>568039.12719000003</v>
      </c>
      <c r="E121" s="24">
        <f t="shared" si="9"/>
        <v>1.006252644340474</v>
      </c>
      <c r="F121" s="54">
        <f>+C121/C125</f>
        <v>2.5076103062377123E-2</v>
      </c>
      <c r="G121" s="54">
        <f>+D121/D125</f>
        <v>2.5548419072231696E-2</v>
      </c>
      <c r="H121" s="19"/>
      <c r="I121" s="19"/>
      <c r="J121" s="20"/>
      <c r="K121" s="19"/>
      <c r="L121" s="20"/>
    </row>
    <row r="122" spans="1:12" ht="13" x14ac:dyDescent="0.25">
      <c r="A122" s="21" t="s">
        <v>36</v>
      </c>
      <c r="B122" s="114" t="s">
        <v>174</v>
      </c>
      <c r="C122" s="23">
        <v>1115426.1141400002</v>
      </c>
      <c r="D122" s="23">
        <v>1304925.26461</v>
      </c>
      <c r="E122" s="24">
        <f t="shared" si="9"/>
        <v>1.1698894692062187</v>
      </c>
      <c r="F122" s="54">
        <f>+C122/C125</f>
        <v>4.9548400258505092E-2</v>
      </c>
      <c r="G122" s="54">
        <f>+D122/D125</f>
        <v>5.8690987860503183E-2</v>
      </c>
      <c r="H122" s="19"/>
      <c r="I122" s="19"/>
      <c r="J122" s="20"/>
      <c r="K122" s="19"/>
      <c r="L122" s="20"/>
    </row>
    <row r="123" spans="1:12" ht="18" customHeight="1" thickBot="1" x14ac:dyDescent="0.3">
      <c r="A123" s="13"/>
      <c r="B123" s="1"/>
      <c r="C123" s="23"/>
      <c r="D123" s="23"/>
      <c r="E123" s="51"/>
      <c r="F123" s="54"/>
      <c r="G123" s="54"/>
      <c r="J123" s="20"/>
      <c r="L123" s="20"/>
    </row>
    <row r="124" spans="1:12" ht="18" customHeight="1" x14ac:dyDescent="0.25">
      <c r="A124" s="74"/>
      <c r="B124" s="49"/>
      <c r="C124" s="17"/>
      <c r="D124" s="17"/>
      <c r="E124" s="18"/>
      <c r="F124" s="71"/>
      <c r="G124" s="71"/>
      <c r="J124" s="20"/>
      <c r="L124" s="20"/>
    </row>
    <row r="125" spans="1:12" ht="18" customHeight="1" x14ac:dyDescent="0.25">
      <c r="A125" s="59"/>
      <c r="B125" s="123" t="s">
        <v>96</v>
      </c>
      <c r="C125" s="61">
        <f>SUM(C104:C124)</f>
        <v>22511849.188279998</v>
      </c>
      <c r="D125" s="61">
        <f>SUM(D104:D124)</f>
        <v>22233826.898800001</v>
      </c>
      <c r="E125" s="62">
        <f t="shared" ref="E125" si="10">+IF(C125=0,"X",D125/C125)</f>
        <v>0.98764995771094899</v>
      </c>
      <c r="F125" s="52">
        <f>SUM(F104:F122)</f>
        <v>1.0000000000000002</v>
      </c>
      <c r="G125" s="52">
        <f>SUM(G104:G122)</f>
        <v>1</v>
      </c>
      <c r="H125" s="19"/>
      <c r="I125" s="19"/>
      <c r="J125" s="20"/>
      <c r="K125" s="19"/>
      <c r="L125" s="20"/>
    </row>
    <row r="126" spans="1:12" ht="18" customHeight="1" thickBot="1" x14ac:dyDescent="0.3">
      <c r="A126" s="78"/>
      <c r="B126" s="78"/>
      <c r="C126" s="56"/>
      <c r="D126" s="56"/>
      <c r="E126" s="81"/>
      <c r="F126" s="81"/>
      <c r="G126" s="81"/>
    </row>
    <row r="127" spans="1:12" ht="18" customHeight="1" x14ac:dyDescent="0.25">
      <c r="C127" s="41">
        <f>+C125-C79</f>
        <v>1.0006129741668701E-5</v>
      </c>
      <c r="D127" s="41">
        <f t="shared" ref="D127" si="11">+D125-D79</f>
        <v>-1.0002404451370239E-5</v>
      </c>
      <c r="E127" s="20"/>
      <c r="F127" s="38"/>
      <c r="G127" s="38"/>
    </row>
    <row r="128" spans="1:12" ht="18" customHeight="1" x14ac:dyDescent="0.25">
      <c r="A128" s="493" t="s">
        <v>188</v>
      </c>
      <c r="B128" s="493"/>
      <c r="C128" s="493"/>
      <c r="D128" s="493"/>
      <c r="E128" s="493"/>
    </row>
    <row r="129" spans="1:7" ht="18" customHeight="1" thickBot="1" x14ac:dyDescent="0.3">
      <c r="A129" s="107"/>
      <c r="B129" s="107"/>
      <c r="C129" s="107"/>
      <c r="D129" s="107"/>
      <c r="E129" s="107"/>
    </row>
    <row r="130" spans="1:7" ht="31.5" customHeight="1" thickBot="1" x14ac:dyDescent="0.3">
      <c r="A130" s="92" t="s">
        <v>136</v>
      </c>
      <c r="B130" s="112" t="s">
        <v>137</v>
      </c>
      <c r="C130" s="481" t="s">
        <v>186</v>
      </c>
      <c r="D130" s="482"/>
      <c r="E130" s="96" t="s">
        <v>138</v>
      </c>
    </row>
    <row r="131" spans="1:7" ht="18.75" customHeight="1" thickBot="1" x14ac:dyDescent="0.3">
      <c r="A131" s="97"/>
      <c r="B131" s="124"/>
      <c r="C131" s="47">
        <f>+C5</f>
        <v>2019</v>
      </c>
      <c r="D131" s="47">
        <f>+D5</f>
        <v>2020</v>
      </c>
      <c r="E131" s="47" t="str">
        <f>+E5</f>
        <v>20/19</v>
      </c>
    </row>
    <row r="132" spans="1:7" ht="18" customHeight="1" x14ac:dyDescent="0.25">
      <c r="A132" s="92" t="s">
        <v>1</v>
      </c>
      <c r="B132" s="98" t="s">
        <v>139</v>
      </c>
      <c r="C132" s="17">
        <f>+C166</f>
        <v>18335170.365700003</v>
      </c>
      <c r="D132" s="17">
        <f>+D166</f>
        <v>17211938.296060003</v>
      </c>
      <c r="E132" s="18">
        <f>+D132/C132</f>
        <v>0.93873893466835445</v>
      </c>
      <c r="F132" s="19"/>
      <c r="G132" s="20"/>
    </row>
    <row r="133" spans="1:7" ht="18" customHeight="1" thickBot="1" x14ac:dyDescent="0.3">
      <c r="A133" s="99" t="s">
        <v>2</v>
      </c>
      <c r="B133" s="53" t="s">
        <v>140</v>
      </c>
      <c r="C133" s="23">
        <f>+C206</f>
        <v>18672494.628679998</v>
      </c>
      <c r="D133" s="23">
        <f>+D206</f>
        <v>18054784.78241</v>
      </c>
      <c r="E133" s="24">
        <f>+D133/C133</f>
        <v>0.96691872947060709</v>
      </c>
      <c r="F133" s="19"/>
      <c r="G133" s="20"/>
    </row>
    <row r="134" spans="1:7" ht="18" customHeight="1" thickBot="1" x14ac:dyDescent="0.3">
      <c r="A134" s="100"/>
      <c r="B134" s="101" t="s">
        <v>96</v>
      </c>
      <c r="C134" s="27">
        <f>SUM(C132:C133)</f>
        <v>37007664.994379997</v>
      </c>
      <c r="D134" s="27">
        <f>SUM(D132:D133)</f>
        <v>35266723.078470007</v>
      </c>
      <c r="E134" s="28">
        <f>+D134/C134</f>
        <v>0.95295726125454361</v>
      </c>
      <c r="F134" s="19"/>
      <c r="G134" s="20"/>
    </row>
    <row r="135" spans="1:7" ht="18" customHeight="1" x14ac:dyDescent="0.25">
      <c r="C135" s="20"/>
      <c r="D135" s="20"/>
      <c r="G135" s="20"/>
    </row>
    <row r="136" spans="1:7" ht="18" customHeight="1" x14ac:dyDescent="0.25">
      <c r="A136" s="480" t="s">
        <v>189</v>
      </c>
      <c r="B136" s="480"/>
      <c r="C136" s="480"/>
      <c r="D136" s="480"/>
      <c r="E136" s="480"/>
      <c r="G136" s="20"/>
    </row>
    <row r="137" spans="1:7" ht="18" customHeight="1" thickBot="1" x14ac:dyDescent="0.3">
      <c r="A137" s="91"/>
      <c r="B137" s="91"/>
      <c r="C137" s="91"/>
      <c r="D137" s="91"/>
      <c r="E137" s="90"/>
      <c r="G137" s="20"/>
    </row>
    <row r="138" spans="1:7" ht="31.5" customHeight="1" thickBot="1" x14ac:dyDescent="0.3">
      <c r="A138" s="92" t="s">
        <v>136</v>
      </c>
      <c r="B138" s="112" t="s">
        <v>141</v>
      </c>
      <c r="C138" s="481" t="s">
        <v>186</v>
      </c>
      <c r="D138" s="482"/>
      <c r="E138" s="96" t="s">
        <v>138</v>
      </c>
      <c r="G138" s="20"/>
    </row>
    <row r="139" spans="1:7" ht="18" customHeight="1" thickBot="1" x14ac:dyDescent="0.3">
      <c r="A139" s="13"/>
      <c r="B139" s="13"/>
      <c r="C139" s="34">
        <f>+C5</f>
        <v>2019</v>
      </c>
      <c r="D139" s="34">
        <f>+D5</f>
        <v>2020</v>
      </c>
      <c r="E139" s="34" t="str">
        <f>+E5</f>
        <v>20/19</v>
      </c>
      <c r="G139" s="20"/>
    </row>
    <row r="140" spans="1:7" ht="18" customHeight="1" x14ac:dyDescent="0.25">
      <c r="A140" s="8" t="s">
        <v>1</v>
      </c>
      <c r="B140" s="35" t="s">
        <v>3</v>
      </c>
      <c r="C140" s="23">
        <v>571950.62840000005</v>
      </c>
      <c r="D140" s="23">
        <v>448867.55004</v>
      </c>
      <c r="E140" s="24">
        <f t="shared" ref="E140:E165" si="12">+IFERROR(IF(D140/C140&gt;0,D140/C140,"X"),"X")</f>
        <v>0.78480121841229888</v>
      </c>
      <c r="F140" s="19"/>
      <c r="G140" s="20"/>
    </row>
    <row r="141" spans="1:7" ht="18" customHeight="1" x14ac:dyDescent="0.25">
      <c r="A141" s="21" t="s">
        <v>2</v>
      </c>
      <c r="B141" s="35" t="s">
        <v>4</v>
      </c>
      <c r="C141" s="23">
        <v>526232.37763999996</v>
      </c>
      <c r="D141" s="23">
        <v>418950.40042000002</v>
      </c>
      <c r="E141" s="24">
        <f t="shared" si="12"/>
        <v>0.79613193376445479</v>
      </c>
      <c r="F141" s="19"/>
      <c r="G141" s="20"/>
    </row>
    <row r="142" spans="1:7" ht="18" customHeight="1" x14ac:dyDescent="0.25">
      <c r="A142" s="21" t="s">
        <v>5</v>
      </c>
      <c r="B142" s="35" t="s">
        <v>6</v>
      </c>
      <c r="C142" s="23">
        <v>1472900.8597500001</v>
      </c>
      <c r="D142" s="23">
        <v>1344598.86445</v>
      </c>
      <c r="E142" s="24">
        <f t="shared" si="12"/>
        <v>0.91289162848219318</v>
      </c>
      <c r="F142" s="19"/>
      <c r="G142" s="20"/>
    </row>
    <row r="143" spans="1:7" ht="18" customHeight="1" x14ac:dyDescent="0.25">
      <c r="A143" s="21" t="s">
        <v>7</v>
      </c>
      <c r="B143" s="35" t="s">
        <v>8</v>
      </c>
      <c r="C143" s="23">
        <v>882584.58071999997</v>
      </c>
      <c r="D143" s="23">
        <v>839416.47603000002</v>
      </c>
      <c r="E143" s="24">
        <f t="shared" si="12"/>
        <v>0.95108898837232803</v>
      </c>
      <c r="F143" s="19"/>
      <c r="G143" s="20"/>
    </row>
    <row r="144" spans="1:7" ht="18" customHeight="1" x14ac:dyDescent="0.25">
      <c r="A144" s="21" t="s">
        <v>9</v>
      </c>
      <c r="B144" s="35" t="s">
        <v>10</v>
      </c>
      <c r="C144" s="23">
        <v>0</v>
      </c>
      <c r="D144" s="23">
        <v>10077.522080000001</v>
      </c>
      <c r="E144" s="24" t="str">
        <f t="shared" si="12"/>
        <v>X</v>
      </c>
      <c r="F144" s="19"/>
      <c r="G144" s="20"/>
    </row>
    <row r="145" spans="1:7" ht="18" customHeight="1" x14ac:dyDescent="0.25">
      <c r="A145" s="21" t="s">
        <v>11</v>
      </c>
      <c r="B145" s="35" t="s">
        <v>12</v>
      </c>
      <c r="C145" s="23">
        <v>29259.719140000001</v>
      </c>
      <c r="D145" s="23">
        <v>27532.266680000001</v>
      </c>
      <c r="E145" s="24">
        <f t="shared" si="12"/>
        <v>0.94096141347992446</v>
      </c>
      <c r="F145" s="19"/>
      <c r="G145" s="20"/>
    </row>
    <row r="146" spans="1:7" ht="18" customHeight="1" x14ac:dyDescent="0.25">
      <c r="A146" s="21" t="s">
        <v>13</v>
      </c>
      <c r="B146" s="35" t="s">
        <v>14</v>
      </c>
      <c r="C146" s="23">
        <v>709740.11265000002</v>
      </c>
      <c r="D146" s="23">
        <v>724465.91579</v>
      </c>
      <c r="E146" s="24">
        <f t="shared" si="12"/>
        <v>1.0207481624295087</v>
      </c>
      <c r="F146" s="19"/>
      <c r="G146" s="20"/>
    </row>
    <row r="147" spans="1:7" ht="18" customHeight="1" x14ac:dyDescent="0.25">
      <c r="A147" s="21" t="s">
        <v>15</v>
      </c>
      <c r="B147" s="35" t="s">
        <v>16</v>
      </c>
      <c r="C147" s="23">
        <v>653498.73910000001</v>
      </c>
      <c r="D147" s="23">
        <v>214671.98459000001</v>
      </c>
      <c r="E147" s="24">
        <f t="shared" si="12"/>
        <v>0.32849640212871223</v>
      </c>
      <c r="F147" s="19"/>
      <c r="G147" s="20"/>
    </row>
    <row r="148" spans="1:7" ht="18" customHeight="1" x14ac:dyDescent="0.25">
      <c r="A148" s="21" t="s">
        <v>17</v>
      </c>
      <c r="B148" s="35" t="s">
        <v>18</v>
      </c>
      <c r="C148" s="23">
        <v>508676.22467000003</v>
      </c>
      <c r="D148" s="23">
        <v>318874.67615999997</v>
      </c>
      <c r="E148" s="24">
        <f t="shared" si="12"/>
        <v>0.62687159472976661</v>
      </c>
      <c r="F148" s="19"/>
      <c r="G148" s="20"/>
    </row>
    <row r="149" spans="1:7" ht="18" customHeight="1" x14ac:dyDescent="0.25">
      <c r="A149" s="21" t="s">
        <v>19</v>
      </c>
      <c r="B149" s="35" t="s">
        <v>20</v>
      </c>
      <c r="C149" s="23">
        <v>910913.31819000002</v>
      </c>
      <c r="D149" s="23">
        <v>1015807.16325</v>
      </c>
      <c r="E149" s="24">
        <f t="shared" si="12"/>
        <v>1.1151523893276978</v>
      </c>
      <c r="F149" s="19"/>
      <c r="G149" s="20"/>
    </row>
    <row r="150" spans="1:7" ht="18" customHeight="1" x14ac:dyDescent="0.25">
      <c r="A150" s="21" t="s">
        <v>21</v>
      </c>
      <c r="B150" s="35" t="s">
        <v>134</v>
      </c>
      <c r="C150" s="23">
        <v>6766.6198299999996</v>
      </c>
      <c r="D150" s="23">
        <v>8530.7185900000004</v>
      </c>
      <c r="E150" s="24">
        <f t="shared" si="12"/>
        <v>1.2607060547688551</v>
      </c>
      <c r="F150" s="19"/>
      <c r="G150" s="20"/>
    </row>
    <row r="151" spans="1:7" ht="18" customHeight="1" x14ac:dyDescent="0.25">
      <c r="A151" s="21" t="s">
        <v>22</v>
      </c>
      <c r="B151" s="35" t="s">
        <v>23</v>
      </c>
      <c r="C151" s="23">
        <v>1022782.01351</v>
      </c>
      <c r="D151" s="23">
        <v>810535.60303999996</v>
      </c>
      <c r="E151" s="24">
        <f t="shared" si="12"/>
        <v>0.79248128372769355</v>
      </c>
      <c r="F151" s="19"/>
      <c r="G151" s="20"/>
    </row>
    <row r="152" spans="1:7" ht="18" customHeight="1" x14ac:dyDescent="0.25">
      <c r="A152" s="21" t="s">
        <v>24</v>
      </c>
      <c r="B152" s="35" t="s">
        <v>25</v>
      </c>
      <c r="C152" s="23">
        <v>1110469.83717</v>
      </c>
      <c r="D152" s="23">
        <v>1019351.69242</v>
      </c>
      <c r="E152" s="24">
        <f t="shared" si="12"/>
        <v>0.91794631272271932</v>
      </c>
      <c r="F152" s="19"/>
      <c r="G152" s="20"/>
    </row>
    <row r="153" spans="1:7" ht="18" customHeight="1" x14ac:dyDescent="0.25">
      <c r="A153" s="21" t="s">
        <v>26</v>
      </c>
      <c r="B153" s="35" t="s">
        <v>27</v>
      </c>
      <c r="C153" s="23">
        <v>1688989.03293</v>
      </c>
      <c r="D153" s="23">
        <v>1493938.53229</v>
      </c>
      <c r="E153" s="24">
        <f t="shared" si="12"/>
        <v>0.88451641968235095</v>
      </c>
      <c r="F153" s="19"/>
      <c r="G153" s="20"/>
    </row>
    <row r="154" spans="1:7" ht="18" customHeight="1" x14ac:dyDescent="0.25">
      <c r="A154" s="21" t="s">
        <v>28</v>
      </c>
      <c r="B154" s="35" t="s">
        <v>29</v>
      </c>
      <c r="C154" s="23">
        <v>293756.01540999999</v>
      </c>
      <c r="D154" s="23">
        <v>304877.56683000003</v>
      </c>
      <c r="E154" s="24">
        <f t="shared" si="12"/>
        <v>1.0378598252855435</v>
      </c>
      <c r="F154" s="19"/>
      <c r="G154" s="20"/>
    </row>
    <row r="155" spans="1:7" ht="18" customHeight="1" x14ac:dyDescent="0.25">
      <c r="A155" s="21" t="s">
        <v>30</v>
      </c>
      <c r="B155" s="35" t="s">
        <v>31</v>
      </c>
      <c r="C155" s="23">
        <v>31570.00203</v>
      </c>
      <c r="D155" s="23">
        <v>35324.391459999999</v>
      </c>
      <c r="E155" s="24">
        <f t="shared" si="12"/>
        <v>1.1189226857328776</v>
      </c>
      <c r="F155" s="19"/>
      <c r="G155" s="20"/>
    </row>
    <row r="156" spans="1:7" ht="18" customHeight="1" x14ac:dyDescent="0.25">
      <c r="A156" s="21" t="s">
        <v>32</v>
      </c>
      <c r="B156" s="35" t="s">
        <v>33</v>
      </c>
      <c r="C156" s="23">
        <v>0</v>
      </c>
      <c r="D156" s="23">
        <v>0</v>
      </c>
      <c r="E156" s="24" t="str">
        <f t="shared" si="12"/>
        <v>X</v>
      </c>
      <c r="F156" s="19"/>
      <c r="G156" s="20"/>
    </row>
    <row r="157" spans="1:7" ht="18" customHeight="1" x14ac:dyDescent="0.25">
      <c r="A157" s="21" t="s">
        <v>34</v>
      </c>
      <c r="B157" s="35" t="s">
        <v>35</v>
      </c>
      <c r="C157" s="23">
        <v>6296088.2415399998</v>
      </c>
      <c r="D157" s="23">
        <v>6684626.8961800002</v>
      </c>
      <c r="E157" s="24">
        <f t="shared" si="12"/>
        <v>1.0617111196244868</v>
      </c>
      <c r="F157" s="19"/>
      <c r="G157" s="20"/>
    </row>
    <row r="158" spans="1:7" ht="18" customHeight="1" x14ac:dyDescent="0.25">
      <c r="A158" s="21" t="s">
        <v>36</v>
      </c>
      <c r="B158" s="35" t="s">
        <v>37</v>
      </c>
      <c r="C158" s="23">
        <v>9999.9484599999996</v>
      </c>
      <c r="D158" s="23">
        <v>11164.23062</v>
      </c>
      <c r="E158" s="24">
        <f t="shared" si="12"/>
        <v>1.116428816074118</v>
      </c>
      <c r="F158" s="19"/>
      <c r="G158" s="20"/>
    </row>
    <row r="159" spans="1:7" ht="18" customHeight="1" x14ac:dyDescent="0.25">
      <c r="A159" s="21" t="s">
        <v>38</v>
      </c>
      <c r="B159" s="35" t="s">
        <v>39</v>
      </c>
      <c r="C159" s="23">
        <v>15698.210880000001</v>
      </c>
      <c r="D159" s="23">
        <v>17282.23286</v>
      </c>
      <c r="E159" s="24">
        <f t="shared" si="12"/>
        <v>1.1009046185013409</v>
      </c>
      <c r="F159" s="19"/>
      <c r="G159" s="20"/>
    </row>
    <row r="160" spans="1:7" ht="18" customHeight="1" x14ac:dyDescent="0.25">
      <c r="A160" s="21" t="s">
        <v>40</v>
      </c>
      <c r="B160" s="35" t="s">
        <v>41</v>
      </c>
      <c r="C160" s="23">
        <v>76028.046300000002</v>
      </c>
      <c r="D160" s="23">
        <v>58781.012719999999</v>
      </c>
      <c r="E160" s="24">
        <f t="shared" si="12"/>
        <v>0.77314906249274484</v>
      </c>
      <c r="F160" s="19"/>
      <c r="G160" s="20"/>
    </row>
    <row r="161" spans="1:7" ht="18" customHeight="1" x14ac:dyDescent="0.25">
      <c r="A161" s="21" t="s">
        <v>42</v>
      </c>
      <c r="B161" s="35" t="s">
        <v>43</v>
      </c>
      <c r="C161" s="23">
        <v>17133.60889</v>
      </c>
      <c r="D161" s="23">
        <v>17062.25171</v>
      </c>
      <c r="E161" s="24">
        <f t="shared" si="12"/>
        <v>0.99583525102865822</v>
      </c>
      <c r="F161" s="19"/>
      <c r="G161" s="20"/>
    </row>
    <row r="162" spans="1:7" ht="18" customHeight="1" x14ac:dyDescent="0.25">
      <c r="A162" s="21" t="s">
        <v>44</v>
      </c>
      <c r="B162" s="35" t="s">
        <v>45</v>
      </c>
      <c r="C162" s="23">
        <v>199113.95131</v>
      </c>
      <c r="D162" s="23">
        <v>137253.98889000001</v>
      </c>
      <c r="E162" s="24">
        <f t="shared" si="12"/>
        <v>0.68932381677419285</v>
      </c>
      <c r="F162" s="19"/>
      <c r="G162" s="20"/>
    </row>
    <row r="163" spans="1:7" ht="18" customHeight="1" x14ac:dyDescent="0.25">
      <c r="A163" s="21" t="s">
        <v>46</v>
      </c>
      <c r="B163" s="35" t="s">
        <v>47</v>
      </c>
      <c r="C163" s="23">
        <v>100780.61472</v>
      </c>
      <c r="D163" s="23">
        <v>119219.69713</v>
      </c>
      <c r="E163" s="24">
        <f t="shared" si="12"/>
        <v>1.1829625911811465</v>
      </c>
      <c r="F163" s="19"/>
      <c r="G163" s="20"/>
    </row>
    <row r="164" spans="1:7" ht="18" customHeight="1" x14ac:dyDescent="0.25">
      <c r="A164" s="21" t="s">
        <v>48</v>
      </c>
      <c r="B164" s="35" t="s">
        <v>49</v>
      </c>
      <c r="C164" s="23">
        <v>440813.64494999999</v>
      </c>
      <c r="D164" s="23">
        <v>344295.46412000002</v>
      </c>
      <c r="E164" s="24">
        <f t="shared" si="12"/>
        <v>0.78104538746538188</v>
      </c>
      <c r="F164" s="19"/>
      <c r="G164" s="20"/>
    </row>
    <row r="165" spans="1:7" ht="18" customHeight="1" thickBot="1" x14ac:dyDescent="0.3">
      <c r="A165" s="21" t="s">
        <v>50</v>
      </c>
      <c r="B165" s="35" t="s">
        <v>51</v>
      </c>
      <c r="C165" s="23">
        <v>759424.01751000003</v>
      </c>
      <c r="D165" s="23">
        <v>786431.19770999998</v>
      </c>
      <c r="E165" s="24">
        <f t="shared" si="12"/>
        <v>1.0355627153965332</v>
      </c>
      <c r="F165" s="19"/>
      <c r="G165" s="20"/>
    </row>
    <row r="166" spans="1:7" ht="18" customHeight="1" thickBot="1" x14ac:dyDescent="0.3">
      <c r="A166" s="125"/>
      <c r="B166" s="126" t="s">
        <v>96</v>
      </c>
      <c r="C166" s="27">
        <f>SUM(C140:C165)</f>
        <v>18335170.365700003</v>
      </c>
      <c r="D166" s="27">
        <f>SUM(D140:D165)</f>
        <v>17211938.296060003</v>
      </c>
      <c r="E166" s="28">
        <f>+D166/C166</f>
        <v>0.93873893466835445</v>
      </c>
      <c r="F166" s="19"/>
      <c r="G166" s="20"/>
    </row>
    <row r="167" spans="1:7" ht="18" customHeight="1" x14ac:dyDescent="0.25">
      <c r="C167" s="127">
        <v>0</v>
      </c>
      <c r="D167" s="127">
        <v>0</v>
      </c>
      <c r="E167" s="20"/>
      <c r="G167" s="20"/>
    </row>
    <row r="168" spans="1:7" ht="18" customHeight="1" x14ac:dyDescent="0.25">
      <c r="C168" s="20"/>
      <c r="D168" s="20"/>
      <c r="G168" s="20"/>
    </row>
    <row r="169" spans="1:7" ht="18" customHeight="1" x14ac:dyDescent="0.25">
      <c r="A169" s="480" t="s">
        <v>187</v>
      </c>
      <c r="B169" s="480"/>
      <c r="C169" s="480"/>
      <c r="D169" s="480"/>
      <c r="E169" s="480"/>
      <c r="G169" s="20"/>
    </row>
    <row r="170" spans="1:7" ht="18" customHeight="1" thickBot="1" x14ac:dyDescent="0.3">
      <c r="A170" s="107"/>
      <c r="B170" s="107"/>
      <c r="C170" s="107"/>
      <c r="D170" s="107"/>
      <c r="E170" s="107"/>
      <c r="G170" s="20"/>
    </row>
    <row r="171" spans="1:7" ht="31.5" customHeight="1" thickBot="1" x14ac:dyDescent="0.3">
      <c r="A171" s="92" t="s">
        <v>136</v>
      </c>
      <c r="B171" s="92" t="s">
        <v>141</v>
      </c>
      <c r="C171" s="481" t="s">
        <v>186</v>
      </c>
      <c r="D171" s="482"/>
      <c r="E171" s="96" t="s">
        <v>138</v>
      </c>
      <c r="G171" s="20"/>
    </row>
    <row r="172" spans="1:7" ht="18" customHeight="1" thickBot="1" x14ac:dyDescent="0.3">
      <c r="A172" s="13"/>
      <c r="B172" s="13"/>
      <c r="C172" s="34">
        <f>+C5</f>
        <v>2019</v>
      </c>
      <c r="D172" s="34">
        <f>+D5</f>
        <v>2020</v>
      </c>
      <c r="E172" s="34" t="str">
        <f>+E5</f>
        <v>20/19</v>
      </c>
      <c r="G172" s="20"/>
    </row>
    <row r="173" spans="1:7" ht="18" customHeight="1" x14ac:dyDescent="0.25">
      <c r="A173" s="8" t="s">
        <v>1</v>
      </c>
      <c r="B173" s="15" t="s">
        <v>52</v>
      </c>
      <c r="C173" s="36">
        <v>1092848.10078</v>
      </c>
      <c r="D173" s="23">
        <v>1014879.75485</v>
      </c>
      <c r="E173" s="24">
        <f t="shared" ref="E173:E205" si="13">+IFERROR(IF(D173/C173&gt;0,D173/C173,"X"),"X")</f>
        <v>0.92865582520173529</v>
      </c>
      <c r="F173" s="19"/>
      <c r="G173" s="20"/>
    </row>
    <row r="174" spans="1:7" ht="18" customHeight="1" x14ac:dyDescent="0.25">
      <c r="A174" s="21" t="s">
        <v>2</v>
      </c>
      <c r="B174" s="15" t="s">
        <v>135</v>
      </c>
      <c r="C174" s="36">
        <v>194713.81075</v>
      </c>
      <c r="D174" s="23">
        <v>186651.99565</v>
      </c>
      <c r="E174" s="24">
        <f t="shared" si="13"/>
        <v>0.95859659328248237</v>
      </c>
      <c r="F174" s="19"/>
      <c r="G174" s="20"/>
    </row>
    <row r="175" spans="1:7" ht="18" customHeight="1" x14ac:dyDescent="0.25">
      <c r="A175" s="21" t="s">
        <v>5</v>
      </c>
      <c r="B175" s="15" t="s">
        <v>53</v>
      </c>
      <c r="C175" s="36">
        <v>676546.65821999998</v>
      </c>
      <c r="D175" s="23">
        <v>664010.95192000002</v>
      </c>
      <c r="E175" s="24">
        <f t="shared" si="13"/>
        <v>0.98147103950970427</v>
      </c>
      <c r="F175" s="19"/>
      <c r="G175" s="20"/>
    </row>
    <row r="176" spans="1:7" ht="18" customHeight="1" x14ac:dyDescent="0.25">
      <c r="A176" s="21" t="s">
        <v>7</v>
      </c>
      <c r="B176" s="15" t="s">
        <v>54</v>
      </c>
      <c r="C176" s="36">
        <v>793581.11881000001</v>
      </c>
      <c r="D176" s="23">
        <v>799592.87864000001</v>
      </c>
      <c r="E176" s="24">
        <f t="shared" si="13"/>
        <v>1.0075754824396714</v>
      </c>
      <c r="F176" s="19"/>
      <c r="G176" s="20"/>
    </row>
    <row r="177" spans="1:7" ht="18" customHeight="1" x14ac:dyDescent="0.25">
      <c r="A177" s="21" t="s">
        <v>9</v>
      </c>
      <c r="B177" s="15" t="s">
        <v>55</v>
      </c>
      <c r="C177" s="36">
        <v>118203.26003999999</v>
      </c>
      <c r="D177" s="23">
        <v>127794.90536999999</v>
      </c>
      <c r="E177" s="24">
        <f t="shared" si="13"/>
        <v>1.081145353577847</v>
      </c>
      <c r="F177" s="19"/>
      <c r="G177" s="20"/>
    </row>
    <row r="178" spans="1:7" ht="18" customHeight="1" x14ac:dyDescent="0.25">
      <c r="A178" s="21" t="s">
        <v>11</v>
      </c>
      <c r="B178" s="15" t="s">
        <v>56</v>
      </c>
      <c r="C178" s="36">
        <v>2054.9215899999999</v>
      </c>
      <c r="D178" s="23">
        <v>3377.8363599999998</v>
      </c>
      <c r="E178" s="24">
        <f t="shared" si="13"/>
        <v>1.6437787098241543</v>
      </c>
      <c r="F178" s="19"/>
      <c r="G178" s="20"/>
    </row>
    <row r="179" spans="1:7" ht="18" customHeight="1" x14ac:dyDescent="0.25">
      <c r="A179" s="21" t="s">
        <v>13</v>
      </c>
      <c r="B179" s="15" t="s">
        <v>57</v>
      </c>
      <c r="C179" s="36">
        <v>26515.597659999999</v>
      </c>
      <c r="D179" s="23">
        <v>20142.72898</v>
      </c>
      <c r="E179" s="24">
        <f t="shared" si="13"/>
        <v>0.75965585382170109</v>
      </c>
      <c r="F179" s="19"/>
      <c r="G179" s="20"/>
    </row>
    <row r="180" spans="1:7" ht="18" customHeight="1" x14ac:dyDescent="0.25">
      <c r="A180" s="21" t="s">
        <v>15</v>
      </c>
      <c r="B180" s="15" t="s">
        <v>58</v>
      </c>
      <c r="C180" s="36">
        <v>5087.1855599999999</v>
      </c>
      <c r="D180" s="23">
        <v>4990.6463800000001</v>
      </c>
      <c r="E180" s="24">
        <f t="shared" si="13"/>
        <v>0.98102306690774621</v>
      </c>
      <c r="F180" s="19"/>
      <c r="G180" s="20"/>
    </row>
    <row r="181" spans="1:7" ht="18" customHeight="1" x14ac:dyDescent="0.25">
      <c r="A181" s="21" t="s">
        <v>17</v>
      </c>
      <c r="B181" s="15" t="s">
        <v>59</v>
      </c>
      <c r="C181" s="36">
        <v>2992982.8310699998</v>
      </c>
      <c r="D181" s="23">
        <v>3011267.6861800002</v>
      </c>
      <c r="E181" s="24">
        <f t="shared" si="13"/>
        <v>1.0061092415633615</v>
      </c>
      <c r="F181" s="19"/>
      <c r="G181" s="20"/>
    </row>
    <row r="182" spans="1:7" ht="18" customHeight="1" x14ac:dyDescent="0.25">
      <c r="A182" s="21" t="s">
        <v>19</v>
      </c>
      <c r="B182" s="15" t="s">
        <v>60</v>
      </c>
      <c r="C182" s="36">
        <v>33372.804709999997</v>
      </c>
      <c r="D182" s="23">
        <v>25103.496859999999</v>
      </c>
      <c r="E182" s="24">
        <f t="shared" si="13"/>
        <v>0.75221417792547296</v>
      </c>
      <c r="F182" s="19"/>
      <c r="G182" s="20"/>
    </row>
    <row r="183" spans="1:7" ht="18" customHeight="1" x14ac:dyDescent="0.25">
      <c r="A183" s="21" t="s">
        <v>21</v>
      </c>
      <c r="B183" s="15" t="s">
        <v>61</v>
      </c>
      <c r="C183" s="36">
        <v>82075.073640000002</v>
      </c>
      <c r="D183" s="23">
        <v>66528.217120000001</v>
      </c>
      <c r="E183" s="24">
        <f t="shared" si="13"/>
        <v>0.81057761107602466</v>
      </c>
      <c r="F183" s="19"/>
      <c r="G183" s="20"/>
    </row>
    <row r="184" spans="1:7" ht="18" customHeight="1" x14ac:dyDescent="0.25">
      <c r="A184" s="21" t="s">
        <v>22</v>
      </c>
      <c r="B184" s="15" t="s">
        <v>62</v>
      </c>
      <c r="C184" s="36">
        <v>361526.20207</v>
      </c>
      <c r="D184" s="23">
        <v>269353.14152</v>
      </c>
      <c r="E184" s="24">
        <f t="shared" si="13"/>
        <v>0.74504459145079305</v>
      </c>
      <c r="F184" s="19"/>
      <c r="G184" s="20"/>
    </row>
    <row r="185" spans="1:7" ht="18" customHeight="1" x14ac:dyDescent="0.25">
      <c r="A185" s="21" t="s">
        <v>24</v>
      </c>
      <c r="B185" s="15" t="s">
        <v>63</v>
      </c>
      <c r="C185" s="36">
        <v>36363.64387</v>
      </c>
      <c r="D185" s="23">
        <v>35899.657959999997</v>
      </c>
      <c r="E185" s="24">
        <f t="shared" si="13"/>
        <v>0.98724039010890241</v>
      </c>
      <c r="F185" s="19"/>
      <c r="G185" s="20"/>
    </row>
    <row r="186" spans="1:7" ht="18" customHeight="1" x14ac:dyDescent="0.25">
      <c r="A186" s="21" t="s">
        <v>26</v>
      </c>
      <c r="B186" s="15" t="s">
        <v>64</v>
      </c>
      <c r="C186" s="36">
        <v>470753.30563999998</v>
      </c>
      <c r="D186" s="23">
        <v>541081.51879</v>
      </c>
      <c r="E186" s="24">
        <f t="shared" si="13"/>
        <v>1.1493950489723852</v>
      </c>
      <c r="F186" s="19"/>
      <c r="G186" s="20"/>
    </row>
    <row r="187" spans="1:7" ht="18" customHeight="1" x14ac:dyDescent="0.25">
      <c r="A187" s="21" t="s">
        <v>28</v>
      </c>
      <c r="B187" s="15" t="s">
        <v>65</v>
      </c>
      <c r="C187" s="36">
        <v>29804.369859999999</v>
      </c>
      <c r="D187" s="23">
        <v>16106.638999999999</v>
      </c>
      <c r="E187" s="24">
        <f t="shared" si="13"/>
        <v>0.5404119958132878</v>
      </c>
      <c r="F187" s="19"/>
      <c r="G187" s="20"/>
    </row>
    <row r="188" spans="1:7" ht="18" customHeight="1" x14ac:dyDescent="0.25">
      <c r="A188" s="21" t="s">
        <v>30</v>
      </c>
      <c r="B188" s="15" t="s">
        <v>66</v>
      </c>
      <c r="C188" s="36">
        <v>227442.24423000001</v>
      </c>
      <c r="D188" s="23">
        <v>238696.41282999999</v>
      </c>
      <c r="E188" s="24">
        <f t="shared" si="13"/>
        <v>1.0494814348939472</v>
      </c>
      <c r="F188" s="19"/>
      <c r="G188" s="20"/>
    </row>
    <row r="189" spans="1:7" ht="18" customHeight="1" x14ac:dyDescent="0.25">
      <c r="A189" s="21" t="s">
        <v>32</v>
      </c>
      <c r="B189" s="15" t="s">
        <v>67</v>
      </c>
      <c r="C189" s="36">
        <v>732.20933000000002</v>
      </c>
      <c r="D189" s="23">
        <v>2096.9417699999999</v>
      </c>
      <c r="E189" s="24">
        <f t="shared" si="13"/>
        <v>2.8638555725587378</v>
      </c>
      <c r="F189" s="19"/>
      <c r="G189" s="20"/>
    </row>
    <row r="190" spans="1:7" ht="18" customHeight="1" x14ac:dyDescent="0.25">
      <c r="A190" s="21" t="s">
        <v>34</v>
      </c>
      <c r="B190" s="15" t="s">
        <v>68</v>
      </c>
      <c r="C190" s="36">
        <v>-120.64146</v>
      </c>
      <c r="D190" s="23">
        <v>-298.06083000000001</v>
      </c>
      <c r="E190" s="24">
        <f t="shared" si="13"/>
        <v>2.4706334787393986</v>
      </c>
      <c r="F190" s="19"/>
      <c r="G190" s="20"/>
    </row>
    <row r="191" spans="1:7" ht="18" customHeight="1" x14ac:dyDescent="0.25">
      <c r="A191" s="21" t="s">
        <v>36</v>
      </c>
      <c r="B191" s="15" t="s">
        <v>69</v>
      </c>
      <c r="C191" s="36">
        <v>18535.7552</v>
      </c>
      <c r="D191" s="23">
        <v>33124.74828</v>
      </c>
      <c r="E191" s="24">
        <f t="shared" si="13"/>
        <v>1.787073033851893</v>
      </c>
      <c r="F191" s="19"/>
      <c r="G191" s="20"/>
    </row>
    <row r="192" spans="1:7" ht="18" customHeight="1" x14ac:dyDescent="0.25">
      <c r="A192" s="21" t="s">
        <v>38</v>
      </c>
      <c r="B192" s="15" t="s">
        <v>70</v>
      </c>
      <c r="C192" s="36">
        <v>59483.406139999999</v>
      </c>
      <c r="D192" s="23">
        <v>55352.222820000003</v>
      </c>
      <c r="E192" s="24">
        <f t="shared" si="13"/>
        <v>0.93054897847852136</v>
      </c>
      <c r="F192" s="19"/>
      <c r="G192" s="20"/>
    </row>
    <row r="193" spans="1:9" ht="18" customHeight="1" x14ac:dyDescent="0.25">
      <c r="A193" s="21" t="s">
        <v>40</v>
      </c>
      <c r="B193" s="15" t="s">
        <v>71</v>
      </c>
      <c r="C193" s="36">
        <v>12339.70945</v>
      </c>
      <c r="D193" s="23">
        <v>16720.269830000001</v>
      </c>
      <c r="E193" s="24">
        <f t="shared" si="13"/>
        <v>1.354997044115978</v>
      </c>
      <c r="F193" s="19"/>
      <c r="G193" s="20"/>
    </row>
    <row r="194" spans="1:9" ht="18" customHeight="1" x14ac:dyDescent="0.25">
      <c r="A194" s="21" t="s">
        <v>42</v>
      </c>
      <c r="B194" s="15" t="s">
        <v>72</v>
      </c>
      <c r="C194" s="36">
        <v>239298.32738</v>
      </c>
      <c r="D194" s="23">
        <v>249266.91988999999</v>
      </c>
      <c r="E194" s="24">
        <f t="shared" si="13"/>
        <v>1.0416575937623254</v>
      </c>
      <c r="F194" s="19"/>
      <c r="G194" s="20"/>
    </row>
    <row r="195" spans="1:9" ht="18" customHeight="1" x14ac:dyDescent="0.25">
      <c r="A195" s="21" t="s">
        <v>44</v>
      </c>
      <c r="B195" s="15" t="s">
        <v>73</v>
      </c>
      <c r="C195" s="36">
        <v>7270799.8498799996</v>
      </c>
      <c r="D195" s="23">
        <v>6912840.08696</v>
      </c>
      <c r="E195" s="24">
        <f t="shared" si="13"/>
        <v>0.95076748496578301</v>
      </c>
      <c r="F195" s="19"/>
      <c r="G195" s="20"/>
    </row>
    <row r="196" spans="1:9" ht="18" customHeight="1" x14ac:dyDescent="0.25">
      <c r="A196" s="21" t="s">
        <v>46</v>
      </c>
      <c r="B196" s="15" t="s">
        <v>74</v>
      </c>
      <c r="C196" s="36">
        <v>23875.351600000002</v>
      </c>
      <c r="D196" s="23">
        <v>39994.686379999999</v>
      </c>
      <c r="E196" s="24">
        <f t="shared" si="13"/>
        <v>1.6751454407900739</v>
      </c>
      <c r="F196" s="19"/>
      <c r="G196" s="20"/>
    </row>
    <row r="197" spans="1:9" ht="18" customHeight="1" x14ac:dyDescent="0.25">
      <c r="A197" s="21" t="s">
        <v>48</v>
      </c>
      <c r="B197" s="15" t="s">
        <v>75</v>
      </c>
      <c r="C197" s="36">
        <v>26878.168420000002</v>
      </c>
      <c r="D197" s="23">
        <v>23585.105029999999</v>
      </c>
      <c r="E197" s="24">
        <f t="shared" si="13"/>
        <v>0.87748185298408798</v>
      </c>
      <c r="F197" s="19"/>
      <c r="G197" s="20"/>
    </row>
    <row r="198" spans="1:9" ht="18" customHeight="1" x14ac:dyDescent="0.25">
      <c r="A198" s="21" t="s">
        <v>50</v>
      </c>
      <c r="B198" s="15" t="s">
        <v>76</v>
      </c>
      <c r="C198" s="36">
        <v>16041.04018</v>
      </c>
      <c r="D198" s="23">
        <v>15306.88193</v>
      </c>
      <c r="E198" s="24">
        <f t="shared" si="13"/>
        <v>0.95423250351835975</v>
      </c>
      <c r="F198" s="19"/>
      <c r="G198" s="20"/>
    </row>
    <row r="199" spans="1:9" ht="18" customHeight="1" x14ac:dyDescent="0.25">
      <c r="A199" s="21" t="s">
        <v>77</v>
      </c>
      <c r="B199" s="15" t="s">
        <v>78</v>
      </c>
      <c r="C199" s="36">
        <v>29881.089390000001</v>
      </c>
      <c r="D199" s="23">
        <v>25668.15237</v>
      </c>
      <c r="E199" s="24">
        <f t="shared" si="13"/>
        <v>0.85900992547447408</v>
      </c>
      <c r="F199" s="19"/>
      <c r="G199" s="20"/>
    </row>
    <row r="200" spans="1:9" ht="18" customHeight="1" x14ac:dyDescent="0.25">
      <c r="A200" s="21" t="s">
        <v>79</v>
      </c>
      <c r="B200" s="15" t="s">
        <v>80</v>
      </c>
      <c r="C200" s="36">
        <v>191360.94842</v>
      </c>
      <c r="D200" s="23">
        <v>178221.00748</v>
      </c>
      <c r="E200" s="24">
        <f t="shared" si="13"/>
        <v>0.93133426099477523</v>
      </c>
      <c r="F200" s="19"/>
      <c r="G200" s="20"/>
    </row>
    <row r="201" spans="1:9" ht="18" customHeight="1" x14ac:dyDescent="0.25">
      <c r="A201" s="21" t="s">
        <v>81</v>
      </c>
      <c r="B201" s="15" t="s">
        <v>82</v>
      </c>
      <c r="C201" s="36">
        <v>56720.202259999998</v>
      </c>
      <c r="D201" s="23">
        <v>74359.875239999994</v>
      </c>
      <c r="E201" s="24">
        <f t="shared" si="13"/>
        <v>1.3109945359352109</v>
      </c>
      <c r="F201" s="19"/>
      <c r="G201" s="20"/>
    </row>
    <row r="202" spans="1:9" ht="18" customHeight="1" x14ac:dyDescent="0.25">
      <c r="A202" s="21" t="s">
        <v>83</v>
      </c>
      <c r="B202" s="15" t="s">
        <v>84</v>
      </c>
      <c r="C202" s="36">
        <v>378207.10149999999</v>
      </c>
      <c r="D202" s="23">
        <v>362395.80070000002</v>
      </c>
      <c r="E202" s="24">
        <f t="shared" si="13"/>
        <v>0.9581940668557225</v>
      </c>
      <c r="F202" s="19"/>
      <c r="G202" s="20"/>
    </row>
    <row r="203" spans="1:9" ht="18" customHeight="1" x14ac:dyDescent="0.25">
      <c r="A203" s="21" t="s">
        <v>85</v>
      </c>
      <c r="B203" s="15" t="s">
        <v>86</v>
      </c>
      <c r="C203" s="36">
        <v>2898533.0514400001</v>
      </c>
      <c r="D203" s="23">
        <v>2881562.2210300001</v>
      </c>
      <c r="E203" s="24">
        <f t="shared" si="13"/>
        <v>0.99414502780930214</v>
      </c>
      <c r="F203" s="19"/>
      <c r="G203" s="20"/>
    </row>
    <row r="204" spans="1:9" ht="18" customHeight="1" x14ac:dyDescent="0.25">
      <c r="A204" s="21" t="s">
        <v>87</v>
      </c>
      <c r="B204" s="15" t="s">
        <v>88</v>
      </c>
      <c r="C204" s="36">
        <v>257219.26066999999</v>
      </c>
      <c r="D204" s="23">
        <v>111297.68532999999</v>
      </c>
      <c r="E204" s="24">
        <f t="shared" si="13"/>
        <v>0.43269576718358427</v>
      </c>
      <c r="F204" s="19"/>
      <c r="G204" s="20"/>
    </row>
    <row r="205" spans="1:9" ht="18" customHeight="1" thickBot="1" x14ac:dyDescent="0.3">
      <c r="A205" s="21" t="s">
        <v>89</v>
      </c>
      <c r="B205" s="15" t="s">
        <v>90</v>
      </c>
      <c r="C205" s="36">
        <v>48838.670380000003</v>
      </c>
      <c r="D205" s="23">
        <v>47811.769789999998</v>
      </c>
      <c r="E205" s="24">
        <f t="shared" si="13"/>
        <v>0.97897361697175667</v>
      </c>
      <c r="F205" s="19"/>
      <c r="G205" s="20"/>
    </row>
    <row r="206" spans="1:9" s="90" customFormat="1" ht="18" customHeight="1" thickBot="1" x14ac:dyDescent="0.3">
      <c r="A206" s="25"/>
      <c r="B206" s="39" t="s">
        <v>96</v>
      </c>
      <c r="C206" s="27">
        <f>SUM(C173:C205)</f>
        <v>18672494.628679998</v>
      </c>
      <c r="D206" s="27">
        <f>SUM(D173:D205)</f>
        <v>18054784.78241</v>
      </c>
      <c r="E206" s="28">
        <f>+D206/C206</f>
        <v>0.96691872947060709</v>
      </c>
      <c r="F206" s="19"/>
      <c r="G206" s="20"/>
    </row>
    <row r="207" spans="1:9" ht="13" x14ac:dyDescent="0.25">
      <c r="A207" s="87"/>
      <c r="B207" s="60"/>
      <c r="C207" s="41" t="b">
        <v>1</v>
      </c>
      <c r="D207" s="41" t="b">
        <v>1</v>
      </c>
      <c r="E207" s="20"/>
      <c r="I207" s="38"/>
    </row>
    <row r="208" spans="1:9" ht="13" x14ac:dyDescent="0.25">
      <c r="A208" s="87"/>
      <c r="B208" s="60"/>
      <c r="C208" s="20"/>
      <c r="D208" s="20"/>
      <c r="E208" s="3"/>
      <c r="I208" s="38"/>
    </row>
    <row r="209" spans="1:9" ht="13" x14ac:dyDescent="0.25">
      <c r="A209" s="87"/>
      <c r="B209" s="60"/>
      <c r="C209" s="128"/>
      <c r="D209" s="128"/>
      <c r="E209" s="3"/>
      <c r="I209" s="38"/>
    </row>
    <row r="210" spans="1:9" ht="13" x14ac:dyDescent="0.25">
      <c r="A210" s="87"/>
      <c r="C210" s="84"/>
      <c r="E210" s="3"/>
      <c r="I210" s="38"/>
    </row>
    <row r="211" spans="1:9" ht="13" x14ac:dyDescent="0.25">
      <c r="A211" s="87"/>
      <c r="C211" s="38"/>
      <c r="D211" s="38"/>
      <c r="E211" s="3"/>
      <c r="I211" s="38"/>
    </row>
    <row r="212" spans="1:9" x14ac:dyDescent="0.25">
      <c r="C212" s="38"/>
      <c r="D212" s="38"/>
      <c r="I212" s="38"/>
    </row>
    <row r="213" spans="1:9" x14ac:dyDescent="0.25">
      <c r="C213" s="38"/>
      <c r="D213" s="38"/>
    </row>
    <row r="226" spans="8:9" x14ac:dyDescent="0.25">
      <c r="H226" s="1"/>
    </row>
    <row r="227" spans="8:9" x14ac:dyDescent="0.25">
      <c r="H227" s="1"/>
      <c r="I227" s="29"/>
    </row>
    <row r="228" spans="8:9" x14ac:dyDescent="0.25">
      <c r="H228" s="1"/>
      <c r="I228" s="29"/>
    </row>
    <row r="229" spans="8:9" x14ac:dyDescent="0.25">
      <c r="H229" s="1"/>
      <c r="I229" s="29"/>
    </row>
    <row r="230" spans="8:9" x14ac:dyDescent="0.25">
      <c r="H230" s="1"/>
      <c r="I230" s="29"/>
    </row>
    <row r="231" spans="8:9" x14ac:dyDescent="0.25">
      <c r="H231" s="1"/>
      <c r="I231" s="29"/>
    </row>
    <row r="232" spans="8:9" x14ac:dyDescent="0.25">
      <c r="H232" s="1"/>
      <c r="I232" s="29"/>
    </row>
    <row r="233" spans="8:9" x14ac:dyDescent="0.25">
      <c r="H233" s="1"/>
      <c r="I233" s="29"/>
    </row>
    <row r="234" spans="8:9" x14ac:dyDescent="0.25">
      <c r="H234" s="1"/>
      <c r="I234" s="29"/>
    </row>
    <row r="235" spans="8:9" x14ac:dyDescent="0.25">
      <c r="H235" s="1"/>
      <c r="I235" s="29"/>
    </row>
    <row r="236" spans="8:9" x14ac:dyDescent="0.25">
      <c r="H236" s="55"/>
      <c r="I236" s="29"/>
    </row>
    <row r="237" spans="8:9" x14ac:dyDescent="0.25">
      <c r="H237" s="1"/>
      <c r="I237" s="29"/>
    </row>
    <row r="238" spans="8:9" x14ac:dyDescent="0.25">
      <c r="H238" s="1"/>
      <c r="I238" s="29"/>
    </row>
    <row r="239" spans="8:9" x14ac:dyDescent="0.25">
      <c r="H239" s="1"/>
      <c r="I239" s="29"/>
    </row>
    <row r="240" spans="8:9" x14ac:dyDescent="0.25">
      <c r="H240" s="1"/>
      <c r="I240" s="29"/>
    </row>
    <row r="241" spans="3:9" x14ac:dyDescent="0.25">
      <c r="H241" s="1"/>
      <c r="I241" s="29"/>
    </row>
    <row r="242" spans="3:9" x14ac:dyDescent="0.25">
      <c r="H242" s="1"/>
      <c r="I242" s="29"/>
    </row>
    <row r="243" spans="3:9" x14ac:dyDescent="0.25">
      <c r="H243" s="1"/>
      <c r="I243" s="29"/>
    </row>
    <row r="244" spans="3:9" x14ac:dyDescent="0.25">
      <c r="H244" s="1"/>
      <c r="I244" s="29"/>
    </row>
    <row r="245" spans="3:9" x14ac:dyDescent="0.25">
      <c r="H245" s="1"/>
      <c r="I245" s="29"/>
    </row>
    <row r="246" spans="3:9" x14ac:dyDescent="0.25">
      <c r="H246" s="1"/>
      <c r="I246" s="29"/>
    </row>
    <row r="247" spans="3:9" x14ac:dyDescent="0.25">
      <c r="C247" s="84"/>
      <c r="H247" s="1"/>
      <c r="I247" s="29"/>
    </row>
    <row r="248" spans="3:9" x14ac:dyDescent="0.25">
      <c r="C248" s="38"/>
      <c r="D248" s="38"/>
      <c r="H248" s="1"/>
      <c r="I248" s="29"/>
    </row>
    <row r="249" spans="3:9" x14ac:dyDescent="0.25">
      <c r="C249" s="38"/>
      <c r="D249" s="38"/>
      <c r="H249" s="1"/>
      <c r="I249" s="29"/>
    </row>
    <row r="250" spans="3:9" x14ac:dyDescent="0.25">
      <c r="C250" s="38"/>
      <c r="D250" s="38"/>
      <c r="H250" s="1"/>
      <c r="I250" s="29"/>
    </row>
    <row r="251" spans="3:9" x14ac:dyDescent="0.25">
      <c r="C251" s="38"/>
      <c r="D251" s="38"/>
      <c r="H251" s="1"/>
      <c r="I251" s="29"/>
    </row>
    <row r="252" spans="3:9" x14ac:dyDescent="0.25">
      <c r="C252" s="38"/>
      <c r="D252" s="38"/>
      <c r="H252" s="1"/>
      <c r="I252" s="29"/>
    </row>
    <row r="253" spans="3:9" x14ac:dyDescent="0.25">
      <c r="C253" s="38"/>
      <c r="D253" s="38"/>
      <c r="H253" s="1"/>
      <c r="I253" s="29"/>
    </row>
    <row r="254" spans="3:9" x14ac:dyDescent="0.25">
      <c r="H254" s="1"/>
      <c r="I254" s="29"/>
    </row>
    <row r="256" spans="3:9" x14ac:dyDescent="0.25">
      <c r="I256" s="38"/>
    </row>
    <row r="291" spans="3:4" x14ac:dyDescent="0.25">
      <c r="C291" s="84"/>
    </row>
    <row r="292" spans="3:4" x14ac:dyDescent="0.25">
      <c r="C292" s="38"/>
      <c r="D292" s="38"/>
    </row>
    <row r="293" spans="3:4" x14ac:dyDescent="0.25">
      <c r="C293" s="38"/>
      <c r="D293" s="38"/>
    </row>
    <row r="294" spans="3:4" x14ac:dyDescent="0.25">
      <c r="C294" s="38"/>
      <c r="D294" s="38"/>
    </row>
    <row r="295" spans="3:4" x14ac:dyDescent="0.25">
      <c r="C295" s="38"/>
      <c r="D295" s="38"/>
    </row>
    <row r="296" spans="3:4" x14ac:dyDescent="0.25">
      <c r="C296" s="38"/>
      <c r="D296" s="38"/>
    </row>
    <row r="297" spans="3:4" x14ac:dyDescent="0.25">
      <c r="C297" s="38"/>
      <c r="D297" s="38"/>
    </row>
    <row r="298" spans="3:4" x14ac:dyDescent="0.25">
      <c r="C298" s="38"/>
      <c r="D298" s="38"/>
    </row>
    <row r="299" spans="3:4" x14ac:dyDescent="0.25">
      <c r="C299" s="38"/>
      <c r="D299" s="38"/>
    </row>
    <row r="300" spans="3:4" x14ac:dyDescent="0.25">
      <c r="C300" s="38"/>
      <c r="D300" s="38"/>
    </row>
    <row r="301" spans="3:4" x14ac:dyDescent="0.25">
      <c r="C301" s="38"/>
      <c r="D301" s="38"/>
    </row>
    <row r="302" spans="3:4" x14ac:dyDescent="0.25">
      <c r="C302" s="38"/>
      <c r="D302" s="38"/>
    </row>
    <row r="303" spans="3:4" x14ac:dyDescent="0.25">
      <c r="C303" s="38"/>
      <c r="D303" s="38"/>
    </row>
    <row r="304" spans="3:4" x14ac:dyDescent="0.25">
      <c r="C304" s="38"/>
      <c r="D304" s="38"/>
    </row>
    <row r="305" spans="3:4" x14ac:dyDescent="0.25">
      <c r="C305" s="38"/>
      <c r="D305" s="38"/>
    </row>
    <row r="306" spans="3:4" x14ac:dyDescent="0.25">
      <c r="C306" s="38"/>
      <c r="D306" s="38"/>
    </row>
    <row r="307" spans="3:4" x14ac:dyDescent="0.25">
      <c r="C307" s="38"/>
      <c r="D307" s="38"/>
    </row>
    <row r="308" spans="3:4" x14ac:dyDescent="0.25">
      <c r="C308" s="38"/>
      <c r="D308" s="38"/>
    </row>
    <row r="309" spans="3:4" x14ac:dyDescent="0.25">
      <c r="C309" s="38"/>
      <c r="D309" s="38"/>
    </row>
    <row r="310" spans="3:4" x14ac:dyDescent="0.25">
      <c r="C310" s="38"/>
      <c r="D310" s="38"/>
    </row>
    <row r="313" spans="3:4" ht="12" customHeight="1" x14ac:dyDescent="0.25"/>
  </sheetData>
  <mergeCells count="17">
    <mergeCell ref="A2:E2"/>
    <mergeCell ref="A10:E10"/>
    <mergeCell ref="A42:E42"/>
    <mergeCell ref="A81:F81"/>
    <mergeCell ref="C83:D84"/>
    <mergeCell ref="E83:E84"/>
    <mergeCell ref="F83:G84"/>
    <mergeCell ref="A136:E136"/>
    <mergeCell ref="C138:D138"/>
    <mergeCell ref="A169:E169"/>
    <mergeCell ref="C171:D171"/>
    <mergeCell ref="A98:G98"/>
    <mergeCell ref="C100:D101"/>
    <mergeCell ref="E100:E101"/>
    <mergeCell ref="F100:G101"/>
    <mergeCell ref="A128:E128"/>
    <mergeCell ref="C130:D130"/>
  </mergeCells>
  <conditionalFormatting sqref="C208:D208 C135:D135 C168:D168 J104:J125 L104:L125 J87:J95 L87:L95 G6:G78 G132:G206">
    <cfRule type="cellIs" dxfId="12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scale="54" fitToHeight="10" orientation="portrait" horizontalDpi="300" verticalDpi="300" r:id="rId1"/>
  <headerFooter alignWithMargins="0"/>
  <rowBreaks count="4" manualBreakCount="4">
    <brk id="40" max="6" man="1"/>
    <brk id="97" max="6" man="1"/>
    <brk id="127" max="6" man="1"/>
    <brk id="16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CD56-5F52-4010-989E-36657ECF4D75}">
  <dimension ref="A2:G255"/>
  <sheetViews>
    <sheetView view="pageBreakPreview" zoomScale="80" zoomScaleNormal="85" zoomScaleSheetLayoutView="80" workbookViewId="0">
      <selection activeCell="A2" sqref="A2:E2"/>
    </sheetView>
  </sheetViews>
  <sheetFormatPr defaultColWidth="9.1796875" defaultRowHeight="12.5" x14ac:dyDescent="0.25"/>
  <cols>
    <col min="1" max="1" width="6" style="151" customWidth="1"/>
    <col min="2" max="2" width="31.453125" style="138" customWidth="1"/>
    <col min="3" max="3" width="19.26953125" style="145" customWidth="1"/>
    <col min="4" max="4" width="18.81640625" style="145" customWidth="1"/>
    <col min="5" max="5" width="12.54296875" style="145" customWidth="1"/>
    <col min="6" max="6" width="2.453125" style="145" customWidth="1"/>
    <col min="7" max="16384" width="9.1796875" style="145"/>
  </cols>
  <sheetData>
    <row r="2" spans="1:7" s="130" customFormat="1" ht="18" customHeight="1" x14ac:dyDescent="0.25">
      <c r="A2" s="494" t="s">
        <v>192</v>
      </c>
      <c r="B2" s="494"/>
      <c r="C2" s="494"/>
      <c r="D2" s="494"/>
      <c r="E2" s="494"/>
      <c r="F2" s="129"/>
    </row>
    <row r="3" spans="1:7" s="130" customFormat="1" ht="18" customHeight="1" thickBot="1" x14ac:dyDescent="0.3">
      <c r="A3" s="131"/>
      <c r="B3" s="131"/>
      <c r="C3" s="131"/>
      <c r="D3" s="131"/>
      <c r="E3" s="131"/>
      <c r="F3" s="129"/>
    </row>
    <row r="4" spans="1:7" s="138" customFormat="1" ht="18" customHeight="1" thickBot="1" x14ac:dyDescent="0.3">
      <c r="A4" s="132" t="s">
        <v>136</v>
      </c>
      <c r="B4" s="133" t="s">
        <v>137</v>
      </c>
      <c r="C4" s="134" t="s">
        <v>193</v>
      </c>
      <c r="D4" s="135"/>
      <c r="E4" s="136" t="s">
        <v>138</v>
      </c>
      <c r="F4" s="137"/>
    </row>
    <row r="5" spans="1:7" s="138" customFormat="1" ht="18" customHeight="1" thickBot="1" x14ac:dyDescent="0.3">
      <c r="A5" s="139"/>
      <c r="B5" s="140"/>
      <c r="C5" s="34">
        <f>+'Claims and benefits'!C5</f>
        <v>2019</v>
      </c>
      <c r="D5" s="34">
        <f>+'Claims and benefits'!D5</f>
        <v>2020</v>
      </c>
      <c r="E5" s="14" t="s">
        <v>0</v>
      </c>
    </row>
    <row r="6" spans="1:7" ht="18" customHeight="1" x14ac:dyDescent="0.25">
      <c r="A6" s="132" t="s">
        <v>1</v>
      </c>
      <c r="B6" s="141" t="s">
        <v>139</v>
      </c>
      <c r="C6" s="142">
        <f>+C40</f>
        <v>3265211.943440001</v>
      </c>
      <c r="D6" s="142">
        <f t="shared" ref="D6" si="0">+D40</f>
        <v>2970273.6735899998</v>
      </c>
      <c r="E6" s="71">
        <f>+D6/C6</f>
        <v>0.9096725496050726</v>
      </c>
      <c r="F6" s="143"/>
      <c r="G6" s="20"/>
    </row>
    <row r="7" spans="1:7" ht="18" customHeight="1" thickBot="1" x14ac:dyDescent="0.3">
      <c r="A7" s="146" t="s">
        <v>2</v>
      </c>
      <c r="B7" s="147" t="s">
        <v>140</v>
      </c>
      <c r="C7" s="23">
        <f>+C79</f>
        <v>2932053.8099400001</v>
      </c>
      <c r="D7" s="23">
        <f t="shared" ref="D7" si="1">+D79</f>
        <v>3132495.0153000015</v>
      </c>
      <c r="E7" s="54">
        <f>+D7/C7</f>
        <v>1.0683620487047278</v>
      </c>
      <c r="F7" s="143"/>
      <c r="G7" s="20"/>
    </row>
    <row r="8" spans="1:7" s="150" customFormat="1" ht="18" customHeight="1" thickBot="1" x14ac:dyDescent="0.3">
      <c r="A8" s="148"/>
      <c r="B8" s="149" t="s">
        <v>96</v>
      </c>
      <c r="C8" s="27">
        <f>SUM(C6:C7)</f>
        <v>6197265.7533800006</v>
      </c>
      <c r="D8" s="27">
        <f t="shared" ref="D8" si="2">SUM(D6:D7)</f>
        <v>6102768.6888900008</v>
      </c>
      <c r="E8" s="102">
        <f>+D8/C8</f>
        <v>0.98475181342054585</v>
      </c>
      <c r="F8" s="143"/>
      <c r="G8" s="20"/>
    </row>
    <row r="9" spans="1:7" ht="18" customHeight="1" x14ac:dyDescent="0.25">
      <c r="G9" s="20"/>
    </row>
    <row r="10" spans="1:7" s="153" customFormat="1" ht="18" customHeight="1" x14ac:dyDescent="0.25">
      <c r="A10" s="495" t="s">
        <v>190</v>
      </c>
      <c r="B10" s="495"/>
      <c r="C10" s="495"/>
      <c r="D10" s="495"/>
      <c r="E10" s="495"/>
      <c r="F10" s="152"/>
      <c r="G10" s="20"/>
    </row>
    <row r="11" spans="1:7" s="130" customFormat="1" ht="18" customHeight="1" thickBot="1" x14ac:dyDescent="0.3">
      <c r="A11" s="131"/>
      <c r="B11" s="131"/>
      <c r="C11" s="131"/>
      <c r="D11" s="131"/>
      <c r="E11" s="131"/>
      <c r="F11" s="129"/>
      <c r="G11" s="20"/>
    </row>
    <row r="12" spans="1:7" s="138" customFormat="1" ht="18" customHeight="1" thickBot="1" x14ac:dyDescent="0.3">
      <c r="A12" s="132" t="s">
        <v>136</v>
      </c>
      <c r="B12" s="133" t="s">
        <v>141</v>
      </c>
      <c r="C12" s="134" t="s">
        <v>193</v>
      </c>
      <c r="D12" s="135"/>
      <c r="E12" s="154" t="s">
        <v>138</v>
      </c>
      <c r="F12" s="137"/>
      <c r="G12" s="20"/>
    </row>
    <row r="13" spans="1:7" s="138" customFormat="1" ht="18" customHeight="1" thickBot="1" x14ac:dyDescent="0.3">
      <c r="A13" s="155"/>
      <c r="B13" s="155"/>
      <c r="C13" s="34">
        <f>+C5</f>
        <v>2019</v>
      </c>
      <c r="D13" s="34">
        <f t="shared" ref="D13:E13" si="3">+D5</f>
        <v>2020</v>
      </c>
      <c r="E13" s="34" t="str">
        <f t="shared" si="3"/>
        <v>20/19</v>
      </c>
      <c r="G13" s="20"/>
    </row>
    <row r="14" spans="1:7" s="138" customFormat="1" ht="18" customHeight="1" x14ac:dyDescent="0.25">
      <c r="A14" s="8" t="s">
        <v>1</v>
      </c>
      <c r="B14" s="35" t="s">
        <v>3</v>
      </c>
      <c r="C14" s="156">
        <v>-21051.452690000198</v>
      </c>
      <c r="D14" s="156">
        <v>-10903.7362300001</v>
      </c>
      <c r="E14" s="24">
        <f>+IFERROR(IF(D14/C14&gt;0,D14/C14,"X"),"X")</f>
        <v>0.51795647505027353</v>
      </c>
      <c r="F14" s="143"/>
      <c r="G14" s="20"/>
    </row>
    <row r="15" spans="1:7" ht="18" customHeight="1" x14ac:dyDescent="0.25">
      <c r="A15" s="21" t="s">
        <v>2</v>
      </c>
      <c r="B15" s="35" t="s">
        <v>4</v>
      </c>
      <c r="C15" s="156">
        <v>84852.7122100001</v>
      </c>
      <c r="D15" s="156">
        <v>120028.84209000001</v>
      </c>
      <c r="E15" s="24">
        <f t="shared" ref="E15:E39" si="4">+IFERROR(IF(D15/C15&gt;0,D15/C15,"X"),"X")</f>
        <v>1.4145551622786467</v>
      </c>
      <c r="F15" s="143"/>
      <c r="G15" s="20"/>
    </row>
    <row r="16" spans="1:7" ht="18" customHeight="1" x14ac:dyDescent="0.25">
      <c r="A16" s="21" t="s">
        <v>5</v>
      </c>
      <c r="B16" s="35" t="s">
        <v>6</v>
      </c>
      <c r="C16" s="156">
        <v>629068.88046999997</v>
      </c>
      <c r="D16" s="156">
        <v>657350.06516999996</v>
      </c>
      <c r="E16" s="24">
        <f t="shared" si="4"/>
        <v>1.0449572146676054</v>
      </c>
      <c r="F16" s="143"/>
      <c r="G16" s="20"/>
    </row>
    <row r="17" spans="1:7" ht="18" customHeight="1" x14ac:dyDescent="0.25">
      <c r="A17" s="21" t="s">
        <v>7</v>
      </c>
      <c r="B17" s="35" t="s">
        <v>8</v>
      </c>
      <c r="C17" s="156">
        <v>19394.784830000099</v>
      </c>
      <c r="D17" s="156">
        <v>-33260.322979999801</v>
      </c>
      <c r="E17" s="24" t="str">
        <f t="shared" si="4"/>
        <v>X</v>
      </c>
      <c r="F17" s="143"/>
      <c r="G17" s="20"/>
    </row>
    <row r="18" spans="1:7" ht="18" customHeight="1" x14ac:dyDescent="0.25">
      <c r="A18" s="21" t="s">
        <v>9</v>
      </c>
      <c r="B18" s="35" t="s">
        <v>10</v>
      </c>
      <c r="C18" s="156">
        <v>0</v>
      </c>
      <c r="D18" s="156">
        <v>189.01338000000001</v>
      </c>
      <c r="E18" s="24" t="str">
        <f t="shared" si="4"/>
        <v>X</v>
      </c>
      <c r="F18" s="143"/>
      <c r="G18" s="20"/>
    </row>
    <row r="19" spans="1:7" ht="18" customHeight="1" x14ac:dyDescent="0.25">
      <c r="A19" s="21" t="s">
        <v>11</v>
      </c>
      <c r="B19" s="35" t="s">
        <v>12</v>
      </c>
      <c r="C19" s="156">
        <v>6580.6782499999999</v>
      </c>
      <c r="D19" s="156">
        <v>8509.6639500000001</v>
      </c>
      <c r="E19" s="24">
        <f t="shared" si="4"/>
        <v>1.2931287059962246</v>
      </c>
      <c r="F19" s="143"/>
      <c r="G19" s="20"/>
    </row>
    <row r="20" spans="1:7" ht="18" customHeight="1" x14ac:dyDescent="0.25">
      <c r="A20" s="21" t="s">
        <v>13</v>
      </c>
      <c r="B20" s="35" t="s">
        <v>14</v>
      </c>
      <c r="C20" s="156">
        <v>38501.698280000099</v>
      </c>
      <c r="D20" s="156">
        <v>29345.585910000002</v>
      </c>
      <c r="E20" s="24">
        <f t="shared" si="4"/>
        <v>0.76218938958450344</v>
      </c>
      <c r="F20" s="143"/>
      <c r="G20" s="20"/>
    </row>
    <row r="21" spans="1:7" ht="18" customHeight="1" x14ac:dyDescent="0.25">
      <c r="A21" s="21" t="s">
        <v>15</v>
      </c>
      <c r="B21" s="35" t="s">
        <v>16</v>
      </c>
      <c r="C21" s="156">
        <v>23166.014569999999</v>
      </c>
      <c r="D21" s="156">
        <v>18562.958550000101</v>
      </c>
      <c r="E21" s="24">
        <f t="shared" si="4"/>
        <v>0.80130134140721565</v>
      </c>
      <c r="F21" s="143"/>
      <c r="G21" s="20"/>
    </row>
    <row r="22" spans="1:7" ht="18" customHeight="1" x14ac:dyDescent="0.25">
      <c r="A22" s="21" t="s">
        <v>17</v>
      </c>
      <c r="B22" s="35" t="s">
        <v>18</v>
      </c>
      <c r="C22" s="156">
        <v>20685.564340000001</v>
      </c>
      <c r="D22" s="156">
        <v>22653.514160000101</v>
      </c>
      <c r="E22" s="24">
        <f t="shared" si="4"/>
        <v>1.095136385338767</v>
      </c>
      <c r="F22" s="143"/>
      <c r="G22" s="20"/>
    </row>
    <row r="23" spans="1:7" ht="18" customHeight="1" x14ac:dyDescent="0.25">
      <c r="A23" s="21" t="s">
        <v>19</v>
      </c>
      <c r="B23" s="35" t="s">
        <v>20</v>
      </c>
      <c r="C23" s="156">
        <v>97463.497159999999</v>
      </c>
      <c r="D23" s="156">
        <v>58756.822780000002</v>
      </c>
      <c r="E23" s="24">
        <f t="shared" si="4"/>
        <v>0.60285978332526313</v>
      </c>
      <c r="F23" s="143"/>
      <c r="G23" s="20"/>
    </row>
    <row r="24" spans="1:7" ht="18" customHeight="1" x14ac:dyDescent="0.25">
      <c r="A24" s="21" t="s">
        <v>21</v>
      </c>
      <c r="B24" s="35" t="s">
        <v>134</v>
      </c>
      <c r="C24" s="156">
        <v>-663.34977000000003</v>
      </c>
      <c r="D24" s="156">
        <v>-1601.30647</v>
      </c>
      <c r="E24" s="24">
        <f t="shared" si="4"/>
        <v>2.4139700387625065</v>
      </c>
      <c r="F24" s="143"/>
      <c r="G24" s="20"/>
    </row>
    <row r="25" spans="1:7" ht="18" customHeight="1" x14ac:dyDescent="0.25">
      <c r="A25" s="21" t="s">
        <v>22</v>
      </c>
      <c r="B25" s="35" t="s">
        <v>23</v>
      </c>
      <c r="C25" s="156">
        <v>117855.86814999999</v>
      </c>
      <c r="D25" s="156">
        <v>57662.613010000001</v>
      </c>
      <c r="E25" s="24">
        <f t="shared" si="4"/>
        <v>0.48926382635958721</v>
      </c>
      <c r="F25" s="143"/>
      <c r="G25" s="20"/>
    </row>
    <row r="26" spans="1:7" ht="18" customHeight="1" x14ac:dyDescent="0.25">
      <c r="A26" s="21" t="s">
        <v>24</v>
      </c>
      <c r="B26" s="35" t="s">
        <v>25</v>
      </c>
      <c r="C26" s="156">
        <v>244563.19592</v>
      </c>
      <c r="D26" s="156">
        <v>223239.24094999899</v>
      </c>
      <c r="E26" s="24">
        <f t="shared" si="4"/>
        <v>0.91280799676425406</v>
      </c>
      <c r="F26" s="143"/>
      <c r="G26" s="20"/>
    </row>
    <row r="27" spans="1:7" ht="18" customHeight="1" x14ac:dyDescent="0.25">
      <c r="A27" s="21" t="s">
        <v>26</v>
      </c>
      <c r="B27" s="35" t="s">
        <v>27</v>
      </c>
      <c r="C27" s="156">
        <v>32312.715610000101</v>
      </c>
      <c r="D27" s="156">
        <v>11961.36262</v>
      </c>
      <c r="E27" s="24">
        <f t="shared" si="4"/>
        <v>0.37017509652757913</v>
      </c>
      <c r="F27" s="143"/>
      <c r="G27" s="20"/>
    </row>
    <row r="28" spans="1:7" ht="18" customHeight="1" x14ac:dyDescent="0.25">
      <c r="A28" s="21" t="s">
        <v>28</v>
      </c>
      <c r="B28" s="35" t="s">
        <v>29</v>
      </c>
      <c r="C28" s="156">
        <v>50204.596379999901</v>
      </c>
      <c r="D28" s="156">
        <v>58549.998029999799</v>
      </c>
      <c r="E28" s="24">
        <f t="shared" si="4"/>
        <v>1.1662278407107058</v>
      </c>
      <c r="F28" s="143"/>
      <c r="G28" s="20"/>
    </row>
    <row r="29" spans="1:7" ht="18" customHeight="1" x14ac:dyDescent="0.25">
      <c r="A29" s="21" t="s">
        <v>30</v>
      </c>
      <c r="B29" s="35" t="s">
        <v>31</v>
      </c>
      <c r="C29" s="156">
        <v>4320.0087000000003</v>
      </c>
      <c r="D29" s="156">
        <v>4492.7073600000003</v>
      </c>
      <c r="E29" s="24">
        <f t="shared" si="4"/>
        <v>1.0399764611585158</v>
      </c>
      <c r="F29" s="143"/>
      <c r="G29" s="20"/>
    </row>
    <row r="30" spans="1:7" ht="18" customHeight="1" x14ac:dyDescent="0.25">
      <c r="A30" s="21" t="s">
        <v>32</v>
      </c>
      <c r="B30" s="35" t="s">
        <v>33</v>
      </c>
      <c r="C30" s="156">
        <v>0</v>
      </c>
      <c r="D30" s="156">
        <v>-3062.3983899999998</v>
      </c>
      <c r="E30" s="24" t="str">
        <f t="shared" si="4"/>
        <v>X</v>
      </c>
      <c r="F30" s="143"/>
      <c r="G30" s="20"/>
    </row>
    <row r="31" spans="1:7" ht="18" customHeight="1" x14ac:dyDescent="0.25">
      <c r="A31" s="21" t="s">
        <v>34</v>
      </c>
      <c r="B31" s="35" t="s">
        <v>35</v>
      </c>
      <c r="C31" s="156">
        <v>1737296.65805</v>
      </c>
      <c r="D31" s="156">
        <v>1596115.5504600001</v>
      </c>
      <c r="E31" s="24">
        <f t="shared" si="4"/>
        <v>0.91873517574801167</v>
      </c>
      <c r="F31" s="143"/>
      <c r="G31" s="20"/>
    </row>
    <row r="32" spans="1:7" ht="18" customHeight="1" x14ac:dyDescent="0.25">
      <c r="A32" s="21" t="s">
        <v>36</v>
      </c>
      <c r="B32" s="35" t="s">
        <v>37</v>
      </c>
      <c r="C32" s="156">
        <v>667.21996000000001</v>
      </c>
      <c r="D32" s="156">
        <v>1704.67004</v>
      </c>
      <c r="E32" s="24">
        <f t="shared" si="4"/>
        <v>2.5548846590260879</v>
      </c>
      <c r="F32" s="143"/>
      <c r="G32" s="20"/>
    </row>
    <row r="33" spans="1:7" ht="18" customHeight="1" x14ac:dyDescent="0.25">
      <c r="A33" s="21" t="s">
        <v>38</v>
      </c>
      <c r="B33" s="35" t="s">
        <v>39</v>
      </c>
      <c r="C33" s="156">
        <v>284.9418</v>
      </c>
      <c r="D33" s="156">
        <v>5342.4745899999998</v>
      </c>
      <c r="E33" s="24">
        <f t="shared" si="4"/>
        <v>18.749353692578623</v>
      </c>
      <c r="F33" s="143"/>
      <c r="G33" s="20"/>
    </row>
    <row r="34" spans="1:7" ht="18" customHeight="1" x14ac:dyDescent="0.25">
      <c r="A34" s="21" t="s">
        <v>40</v>
      </c>
      <c r="B34" s="35" t="s">
        <v>41</v>
      </c>
      <c r="C34" s="156">
        <v>99070.404200000004</v>
      </c>
      <c r="D34" s="156">
        <v>117991.74374999999</v>
      </c>
      <c r="E34" s="24">
        <f t="shared" si="4"/>
        <v>1.1909888195449594</v>
      </c>
      <c r="F34" s="143"/>
      <c r="G34" s="20"/>
    </row>
    <row r="35" spans="1:7" ht="18" customHeight="1" x14ac:dyDescent="0.25">
      <c r="A35" s="21" t="s">
        <v>42</v>
      </c>
      <c r="B35" s="35" t="s">
        <v>43</v>
      </c>
      <c r="C35" s="156">
        <v>-858.38219000000004</v>
      </c>
      <c r="D35" s="156">
        <v>-1182.67867</v>
      </c>
      <c r="E35" s="24">
        <f t="shared" si="4"/>
        <v>1.3777996372455024</v>
      </c>
      <c r="F35" s="143"/>
      <c r="G35" s="20"/>
    </row>
    <row r="36" spans="1:7" ht="18" customHeight="1" x14ac:dyDescent="0.25">
      <c r="A36" s="21" t="s">
        <v>44</v>
      </c>
      <c r="B36" s="35" t="s">
        <v>45</v>
      </c>
      <c r="C36" s="156">
        <v>7174.9945200000002</v>
      </c>
      <c r="D36" s="156">
        <v>-13.81091</v>
      </c>
      <c r="E36" s="24" t="str">
        <f t="shared" si="4"/>
        <v>X</v>
      </c>
      <c r="F36" s="143"/>
      <c r="G36" s="20"/>
    </row>
    <row r="37" spans="1:7" ht="18" customHeight="1" x14ac:dyDescent="0.25">
      <c r="A37" s="21" t="s">
        <v>46</v>
      </c>
      <c r="B37" s="35" t="s">
        <v>47</v>
      </c>
      <c r="C37" s="156">
        <v>16988.065210000001</v>
      </c>
      <c r="D37" s="156">
        <v>15089.27203</v>
      </c>
      <c r="E37" s="24">
        <f t="shared" si="4"/>
        <v>0.88822781426090369</v>
      </c>
      <c r="F37" s="143"/>
      <c r="G37" s="20"/>
    </row>
    <row r="38" spans="1:7" ht="18" customHeight="1" x14ac:dyDescent="0.25">
      <c r="A38" s="21" t="s">
        <v>48</v>
      </c>
      <c r="B38" s="35" t="s">
        <v>49</v>
      </c>
      <c r="C38" s="156">
        <v>5902.5391600000003</v>
      </c>
      <c r="D38" s="156">
        <v>-38025.516379999899</v>
      </c>
      <c r="E38" s="24" t="str">
        <f t="shared" si="4"/>
        <v>X</v>
      </c>
      <c r="F38" s="143"/>
      <c r="G38" s="20"/>
    </row>
    <row r="39" spans="1:7" ht="18" customHeight="1" thickBot="1" x14ac:dyDescent="0.3">
      <c r="A39" s="21" t="s">
        <v>50</v>
      </c>
      <c r="B39" s="35" t="s">
        <v>51</v>
      </c>
      <c r="C39" s="156">
        <v>51430.090320000098</v>
      </c>
      <c r="D39" s="156">
        <v>50777.344789999901</v>
      </c>
      <c r="E39" s="24">
        <f t="shared" si="4"/>
        <v>0.98730810064810726</v>
      </c>
      <c r="F39" s="143"/>
      <c r="G39" s="20"/>
    </row>
    <row r="40" spans="1:7" ht="18" customHeight="1" thickBot="1" x14ac:dyDescent="0.3">
      <c r="A40" s="125"/>
      <c r="B40" s="126" t="s">
        <v>96</v>
      </c>
      <c r="C40" s="157">
        <f>SUM(C14:C39)</f>
        <v>3265211.943440001</v>
      </c>
      <c r="D40" s="157">
        <f>SUM(D14:D39)</f>
        <v>2970273.6735899998</v>
      </c>
      <c r="E40" s="28">
        <f t="shared" ref="E40" si="5">+IF(C40=0,"X",D40/C40)</f>
        <v>0.9096725496050726</v>
      </c>
      <c r="F40" s="143"/>
      <c r="G40" s="20"/>
    </row>
    <row r="41" spans="1:7" ht="18" customHeight="1" x14ac:dyDescent="0.25">
      <c r="C41" s="158">
        <v>0</v>
      </c>
      <c r="D41" s="158">
        <v>0</v>
      </c>
      <c r="E41" s="158"/>
      <c r="G41" s="20"/>
    </row>
    <row r="42" spans="1:7" s="159" customFormat="1" ht="18" customHeight="1" x14ac:dyDescent="0.25">
      <c r="A42" s="496" t="s">
        <v>191</v>
      </c>
      <c r="B42" s="496"/>
      <c r="C42" s="496"/>
      <c r="D42" s="496"/>
      <c r="E42" s="496"/>
      <c r="G42" s="20"/>
    </row>
    <row r="43" spans="1:7" ht="18" customHeight="1" thickBot="1" x14ac:dyDescent="0.3">
      <c r="A43" s="131"/>
      <c r="B43" s="131"/>
      <c r="C43" s="131"/>
      <c r="D43" s="131"/>
      <c r="E43" s="131"/>
      <c r="G43" s="20"/>
    </row>
    <row r="44" spans="1:7" ht="18" customHeight="1" thickBot="1" x14ac:dyDescent="0.3">
      <c r="A44" s="132" t="s">
        <v>136</v>
      </c>
      <c r="B44" s="132" t="s">
        <v>141</v>
      </c>
      <c r="C44" s="497" t="s">
        <v>193</v>
      </c>
      <c r="D44" s="498"/>
      <c r="E44" s="154" t="s">
        <v>138</v>
      </c>
      <c r="G44" s="20"/>
    </row>
    <row r="45" spans="1:7" ht="18" customHeight="1" thickBot="1" x14ac:dyDescent="0.3">
      <c r="A45" s="155"/>
      <c r="B45" s="155"/>
      <c r="C45" s="34">
        <f>+C5</f>
        <v>2019</v>
      </c>
      <c r="D45" s="34">
        <f>+D5</f>
        <v>2020</v>
      </c>
      <c r="E45" s="34" t="str">
        <f>+E5</f>
        <v>20/19</v>
      </c>
      <c r="G45" s="20"/>
    </row>
    <row r="46" spans="1:7" ht="18" customHeight="1" x14ac:dyDescent="0.25">
      <c r="A46" s="8" t="s">
        <v>1</v>
      </c>
      <c r="B46" s="15" t="s">
        <v>52</v>
      </c>
      <c r="C46" s="160">
        <v>57549.692959999898</v>
      </c>
      <c r="D46" s="23">
        <v>191369.68880999999</v>
      </c>
      <c r="E46" s="24">
        <f t="shared" ref="E46:E78" si="6">+IFERROR(IF(D46/C46&gt;0,D46/C46,"X"),"X")</f>
        <v>3.3252946969328248</v>
      </c>
      <c r="F46" s="143"/>
      <c r="G46" s="20"/>
    </row>
    <row r="47" spans="1:7" ht="18" customHeight="1" x14ac:dyDescent="0.25">
      <c r="A47" s="21" t="s">
        <v>2</v>
      </c>
      <c r="B47" s="15" t="s">
        <v>135</v>
      </c>
      <c r="C47" s="160">
        <v>24247.2832000001</v>
      </c>
      <c r="D47" s="23">
        <v>37468.538159999902</v>
      </c>
      <c r="E47" s="24">
        <f t="shared" si="6"/>
        <v>1.5452674780488294</v>
      </c>
      <c r="F47" s="143"/>
      <c r="G47" s="20"/>
    </row>
    <row r="48" spans="1:7" ht="18" customHeight="1" x14ac:dyDescent="0.25">
      <c r="A48" s="21" t="s">
        <v>5</v>
      </c>
      <c r="B48" s="15" t="s">
        <v>53</v>
      </c>
      <c r="C48" s="160">
        <v>87598.838599999799</v>
      </c>
      <c r="D48" s="23">
        <v>100305.67641</v>
      </c>
      <c r="E48" s="24">
        <f t="shared" si="6"/>
        <v>1.145057149307916</v>
      </c>
      <c r="F48" s="143"/>
      <c r="G48" s="20"/>
    </row>
    <row r="49" spans="1:7" ht="18" customHeight="1" x14ac:dyDescent="0.25">
      <c r="A49" s="21" t="s">
        <v>7</v>
      </c>
      <c r="B49" s="15" t="s">
        <v>54</v>
      </c>
      <c r="C49" s="160">
        <v>62249.389889999802</v>
      </c>
      <c r="D49" s="23">
        <v>82970.127410000307</v>
      </c>
      <c r="E49" s="24">
        <f t="shared" si="6"/>
        <v>1.332866515746032</v>
      </c>
      <c r="F49" s="143"/>
      <c r="G49" s="20"/>
    </row>
    <row r="50" spans="1:7" ht="18" customHeight="1" x14ac:dyDescent="0.25">
      <c r="A50" s="21" t="s">
        <v>9</v>
      </c>
      <c r="B50" s="15" t="s">
        <v>55</v>
      </c>
      <c r="C50" s="160">
        <v>20498.619879999998</v>
      </c>
      <c r="D50" s="23">
        <v>47214.970580000001</v>
      </c>
      <c r="E50" s="24">
        <f t="shared" si="6"/>
        <v>2.3033243631229285</v>
      </c>
      <c r="F50" s="143"/>
      <c r="G50" s="20"/>
    </row>
    <row r="51" spans="1:7" ht="18" customHeight="1" x14ac:dyDescent="0.25">
      <c r="A51" s="21" t="s">
        <v>11</v>
      </c>
      <c r="B51" s="15" t="s">
        <v>56</v>
      </c>
      <c r="C51" s="160">
        <v>-3327.82908</v>
      </c>
      <c r="D51" s="23">
        <v>-1322.8093100000001</v>
      </c>
      <c r="E51" s="24">
        <f t="shared" si="6"/>
        <v>0.39749917384579142</v>
      </c>
      <c r="F51" s="143"/>
      <c r="G51" s="20"/>
    </row>
    <row r="52" spans="1:7" ht="18" customHeight="1" x14ac:dyDescent="0.25">
      <c r="A52" s="21" t="s">
        <v>13</v>
      </c>
      <c r="B52" s="15" t="s">
        <v>57</v>
      </c>
      <c r="C52" s="160">
        <v>5508.5243899999996</v>
      </c>
      <c r="D52" s="23">
        <v>5318.2447300000003</v>
      </c>
      <c r="E52" s="24">
        <f t="shared" si="6"/>
        <v>0.9654572356354767</v>
      </c>
      <c r="F52" s="143"/>
      <c r="G52" s="20"/>
    </row>
    <row r="53" spans="1:7" ht="18" customHeight="1" x14ac:dyDescent="0.25">
      <c r="A53" s="21" t="s">
        <v>15</v>
      </c>
      <c r="B53" s="15" t="s">
        <v>58</v>
      </c>
      <c r="C53" s="160">
        <v>-6780.6824800000004</v>
      </c>
      <c r="D53" s="23">
        <v>-7838.04907</v>
      </c>
      <c r="E53" s="24">
        <f t="shared" si="6"/>
        <v>1.1559380774898045</v>
      </c>
      <c r="F53" s="143"/>
      <c r="G53" s="20"/>
    </row>
    <row r="54" spans="1:7" ht="18" customHeight="1" x14ac:dyDescent="0.25">
      <c r="A54" s="21" t="s">
        <v>17</v>
      </c>
      <c r="B54" s="15" t="s">
        <v>59</v>
      </c>
      <c r="C54" s="160">
        <v>295725.10938999901</v>
      </c>
      <c r="D54" s="23">
        <v>297615.34652000101</v>
      </c>
      <c r="E54" s="24">
        <f t="shared" si="6"/>
        <v>1.0063918722826786</v>
      </c>
      <c r="F54" s="143"/>
      <c r="G54" s="20"/>
    </row>
    <row r="55" spans="1:7" ht="18" customHeight="1" x14ac:dyDescent="0.25">
      <c r="A55" s="21" t="s">
        <v>19</v>
      </c>
      <c r="B55" s="15" t="s">
        <v>60</v>
      </c>
      <c r="C55" s="160">
        <v>19754.895199999999</v>
      </c>
      <c r="D55" s="23">
        <v>6242.1720800000003</v>
      </c>
      <c r="E55" s="24">
        <f t="shared" si="6"/>
        <v>0.31598102732531835</v>
      </c>
      <c r="F55" s="143"/>
      <c r="G55" s="20"/>
    </row>
    <row r="56" spans="1:7" ht="18" customHeight="1" x14ac:dyDescent="0.25">
      <c r="A56" s="21" t="s">
        <v>21</v>
      </c>
      <c r="B56" s="15" t="s">
        <v>61</v>
      </c>
      <c r="C56" s="160">
        <v>53404.537289999898</v>
      </c>
      <c r="D56" s="23">
        <v>13016.896629999999</v>
      </c>
      <c r="E56" s="24">
        <f t="shared" si="6"/>
        <v>0.24374139896232072</v>
      </c>
      <c r="F56" s="143"/>
      <c r="G56" s="20"/>
    </row>
    <row r="57" spans="1:7" ht="18" customHeight="1" x14ac:dyDescent="0.25">
      <c r="A57" s="21" t="s">
        <v>22</v>
      </c>
      <c r="B57" s="15" t="s">
        <v>62</v>
      </c>
      <c r="C57" s="160">
        <v>22754.920549999901</v>
      </c>
      <c r="D57" s="23">
        <v>42786.439319999903</v>
      </c>
      <c r="E57" s="24">
        <f t="shared" si="6"/>
        <v>1.88031591786859</v>
      </c>
      <c r="F57" s="143"/>
      <c r="G57" s="20"/>
    </row>
    <row r="58" spans="1:7" ht="18" customHeight="1" x14ac:dyDescent="0.25">
      <c r="A58" s="21" t="s">
        <v>24</v>
      </c>
      <c r="B58" s="15" t="s">
        <v>63</v>
      </c>
      <c r="C58" s="160">
        <v>6.74308</v>
      </c>
      <c r="D58" s="23">
        <v>-1068.2596599999999</v>
      </c>
      <c r="E58" s="24" t="str">
        <f t="shared" si="6"/>
        <v>X</v>
      </c>
      <c r="F58" s="143"/>
      <c r="G58" s="20"/>
    </row>
    <row r="59" spans="1:7" ht="18" customHeight="1" x14ac:dyDescent="0.25">
      <c r="A59" s="21" t="s">
        <v>26</v>
      </c>
      <c r="B59" s="15" t="s">
        <v>64</v>
      </c>
      <c r="C59" s="160">
        <v>51671.0559600001</v>
      </c>
      <c r="D59" s="23">
        <v>56848.107550000102</v>
      </c>
      <c r="E59" s="24">
        <f t="shared" si="6"/>
        <v>1.1001924867571449</v>
      </c>
      <c r="F59" s="143"/>
      <c r="G59" s="20"/>
    </row>
    <row r="60" spans="1:7" ht="18" customHeight="1" x14ac:dyDescent="0.25">
      <c r="A60" s="21" t="s">
        <v>28</v>
      </c>
      <c r="B60" s="15" t="s">
        <v>65</v>
      </c>
      <c r="C60" s="160">
        <v>-9557.1600199999993</v>
      </c>
      <c r="D60" s="23">
        <v>3628.8544900000002</v>
      </c>
      <c r="E60" s="24" t="str">
        <f t="shared" si="6"/>
        <v>X</v>
      </c>
      <c r="F60" s="143"/>
      <c r="G60" s="20"/>
    </row>
    <row r="61" spans="1:7" ht="18" customHeight="1" x14ac:dyDescent="0.25">
      <c r="A61" s="21" t="s">
        <v>30</v>
      </c>
      <c r="B61" s="15" t="s">
        <v>66</v>
      </c>
      <c r="C61" s="160">
        <v>17991.281210000001</v>
      </c>
      <c r="D61" s="23">
        <v>4659.08464</v>
      </c>
      <c r="E61" s="24">
        <f t="shared" si="6"/>
        <v>0.25896347156256805</v>
      </c>
      <c r="F61" s="143"/>
      <c r="G61" s="20"/>
    </row>
    <row r="62" spans="1:7" ht="18" customHeight="1" x14ac:dyDescent="0.25">
      <c r="A62" s="21" t="s">
        <v>32</v>
      </c>
      <c r="B62" s="15" t="s">
        <v>67</v>
      </c>
      <c r="C62" s="160">
        <v>-12704.81673</v>
      </c>
      <c r="D62" s="23">
        <v>-15781.944090000001</v>
      </c>
      <c r="E62" s="24">
        <f t="shared" si="6"/>
        <v>1.2422016330809362</v>
      </c>
      <c r="F62" s="143"/>
      <c r="G62" s="20"/>
    </row>
    <row r="63" spans="1:7" ht="18" customHeight="1" x14ac:dyDescent="0.25">
      <c r="A63" s="21" t="s">
        <v>34</v>
      </c>
      <c r="B63" s="15" t="s">
        <v>68</v>
      </c>
      <c r="C63" s="160">
        <v>-224.64610999999999</v>
      </c>
      <c r="D63" s="23">
        <v>204.72084000000001</v>
      </c>
      <c r="E63" s="24" t="str">
        <f t="shared" si="6"/>
        <v>X</v>
      </c>
      <c r="F63" s="143"/>
      <c r="G63" s="20"/>
    </row>
    <row r="64" spans="1:7" ht="18" customHeight="1" x14ac:dyDescent="0.25">
      <c r="A64" s="21" t="s">
        <v>36</v>
      </c>
      <c r="B64" s="15" t="s">
        <v>69</v>
      </c>
      <c r="C64" s="160">
        <v>64969.7551100001</v>
      </c>
      <c r="D64" s="23">
        <v>63245.059419999998</v>
      </c>
      <c r="E64" s="24">
        <f t="shared" si="6"/>
        <v>0.97345386807938517</v>
      </c>
      <c r="F64" s="143"/>
      <c r="G64" s="20"/>
    </row>
    <row r="65" spans="1:7" ht="18" customHeight="1" x14ac:dyDescent="0.25">
      <c r="A65" s="21" t="s">
        <v>38</v>
      </c>
      <c r="B65" s="15" t="s">
        <v>70</v>
      </c>
      <c r="C65" s="160">
        <v>12267.21861</v>
      </c>
      <c r="D65" s="23">
        <v>14172.785329999901</v>
      </c>
      <c r="E65" s="24">
        <f t="shared" si="6"/>
        <v>1.1553381235455051</v>
      </c>
      <c r="F65" s="143"/>
      <c r="G65" s="20"/>
    </row>
    <row r="66" spans="1:7" ht="18" customHeight="1" x14ac:dyDescent="0.25">
      <c r="A66" s="21" t="s">
        <v>40</v>
      </c>
      <c r="B66" s="15" t="s">
        <v>71</v>
      </c>
      <c r="C66" s="160">
        <v>142.60592</v>
      </c>
      <c r="D66" s="23">
        <v>2171.5083199999999</v>
      </c>
      <c r="E66" s="24">
        <f t="shared" si="6"/>
        <v>15.227336424743095</v>
      </c>
      <c r="F66" s="143"/>
      <c r="G66" s="20"/>
    </row>
    <row r="67" spans="1:7" ht="18" customHeight="1" x14ac:dyDescent="0.25">
      <c r="A67" s="21" t="s">
        <v>42</v>
      </c>
      <c r="B67" s="15" t="s">
        <v>72</v>
      </c>
      <c r="C67" s="160">
        <v>2458.2952100000002</v>
      </c>
      <c r="D67" s="23">
        <v>11694.6061399999</v>
      </c>
      <c r="E67" s="24">
        <f t="shared" si="6"/>
        <v>4.7572016950722116</v>
      </c>
      <c r="F67" s="143"/>
      <c r="G67" s="20"/>
    </row>
    <row r="68" spans="1:7" ht="18" customHeight="1" x14ac:dyDescent="0.25">
      <c r="A68" s="21" t="s">
        <v>44</v>
      </c>
      <c r="B68" s="15" t="s">
        <v>73</v>
      </c>
      <c r="C68" s="160">
        <v>1405433.6214300001</v>
      </c>
      <c r="D68" s="23">
        <v>1539667.2881400001</v>
      </c>
      <c r="E68" s="24">
        <f t="shared" si="6"/>
        <v>1.095510499153578</v>
      </c>
      <c r="F68" s="143"/>
      <c r="G68" s="20"/>
    </row>
    <row r="69" spans="1:7" ht="18" customHeight="1" x14ac:dyDescent="0.25">
      <c r="A69" s="21" t="s">
        <v>46</v>
      </c>
      <c r="B69" s="15" t="s">
        <v>74</v>
      </c>
      <c r="C69" s="160">
        <v>23822.842849999899</v>
      </c>
      <c r="D69" s="23">
        <v>19071.300329999998</v>
      </c>
      <c r="E69" s="24">
        <f t="shared" si="6"/>
        <v>0.80054678822683323</v>
      </c>
      <c r="F69" s="143"/>
      <c r="G69" s="20"/>
    </row>
    <row r="70" spans="1:7" ht="18" customHeight="1" x14ac:dyDescent="0.25">
      <c r="A70" s="21" t="s">
        <v>48</v>
      </c>
      <c r="B70" s="15" t="s">
        <v>75</v>
      </c>
      <c r="C70" s="160">
        <v>2608.2508499999999</v>
      </c>
      <c r="D70" s="23">
        <v>10903.60636</v>
      </c>
      <c r="E70" s="24">
        <f t="shared" si="6"/>
        <v>4.1804285657570093</v>
      </c>
      <c r="F70" s="143"/>
      <c r="G70" s="20"/>
    </row>
    <row r="71" spans="1:7" ht="18" customHeight="1" x14ac:dyDescent="0.25">
      <c r="A71" s="21" t="s">
        <v>50</v>
      </c>
      <c r="B71" s="15" t="s">
        <v>76</v>
      </c>
      <c r="C71" s="160">
        <v>71416.405710000006</v>
      </c>
      <c r="D71" s="23">
        <v>65561.861480000007</v>
      </c>
      <c r="E71" s="24">
        <f t="shared" si="6"/>
        <v>0.91802241835337528</v>
      </c>
      <c r="F71" s="143"/>
      <c r="G71" s="20"/>
    </row>
    <row r="72" spans="1:7" ht="18" customHeight="1" x14ac:dyDescent="0.25">
      <c r="A72" s="21" t="s">
        <v>77</v>
      </c>
      <c r="B72" s="15" t="s">
        <v>78</v>
      </c>
      <c r="C72" s="160">
        <v>-1946.1861100000001</v>
      </c>
      <c r="D72" s="23">
        <v>-4809.5252399999999</v>
      </c>
      <c r="E72" s="24">
        <f t="shared" si="6"/>
        <v>2.4712565850138555</v>
      </c>
      <c r="F72" s="143"/>
      <c r="G72" s="20"/>
    </row>
    <row r="73" spans="1:7" ht="18" customHeight="1" x14ac:dyDescent="0.25">
      <c r="A73" s="21" t="s">
        <v>79</v>
      </c>
      <c r="B73" s="15" t="s">
        <v>80</v>
      </c>
      <c r="C73" s="160">
        <v>16358.3812</v>
      </c>
      <c r="D73" s="23">
        <v>16964.717910000101</v>
      </c>
      <c r="E73" s="24">
        <f t="shared" si="6"/>
        <v>1.0370658137004474</v>
      </c>
      <c r="F73" s="143"/>
      <c r="G73" s="20"/>
    </row>
    <row r="74" spans="1:7" ht="18" customHeight="1" x14ac:dyDescent="0.25">
      <c r="A74" s="21" t="s">
        <v>81</v>
      </c>
      <c r="B74" s="15" t="s">
        <v>82</v>
      </c>
      <c r="C74" s="160">
        <v>585.59676999999999</v>
      </c>
      <c r="D74" s="23">
        <v>7036.92551</v>
      </c>
      <c r="E74" s="24">
        <f t="shared" si="6"/>
        <v>12.016674050302566</v>
      </c>
      <c r="F74" s="143"/>
      <c r="G74" s="20"/>
    </row>
    <row r="75" spans="1:7" ht="18" customHeight="1" x14ac:dyDescent="0.25">
      <c r="A75" s="21" t="s">
        <v>83</v>
      </c>
      <c r="B75" s="15" t="s">
        <v>84</v>
      </c>
      <c r="C75" s="160">
        <v>35694.347180000099</v>
      </c>
      <c r="D75" s="23">
        <v>-21311.365590000001</v>
      </c>
      <c r="E75" s="24" t="str">
        <f t="shared" si="6"/>
        <v>X</v>
      </c>
      <c r="F75" s="143"/>
      <c r="G75" s="20"/>
    </row>
    <row r="76" spans="1:7" ht="18" customHeight="1" x14ac:dyDescent="0.25">
      <c r="A76" s="21" t="s">
        <v>85</v>
      </c>
      <c r="B76" s="15" t="s">
        <v>86</v>
      </c>
      <c r="C76" s="160">
        <v>581170.13498000102</v>
      </c>
      <c r="D76" s="23">
        <v>510893.78126000002</v>
      </c>
      <c r="E76" s="24">
        <f t="shared" si="6"/>
        <v>0.87907783024256858</v>
      </c>
      <c r="F76" s="143"/>
      <c r="G76" s="20"/>
    </row>
    <row r="77" spans="1:7" ht="18" customHeight="1" x14ac:dyDescent="0.25">
      <c r="A77" s="21" t="s">
        <v>87</v>
      </c>
      <c r="B77" s="15" t="s">
        <v>88</v>
      </c>
      <c r="C77" s="160">
        <v>26688.410569999902</v>
      </c>
      <c r="D77" s="23">
        <v>27493.723550000101</v>
      </c>
      <c r="E77" s="24">
        <f t="shared" si="6"/>
        <v>1.0301746324640795</v>
      </c>
      <c r="F77" s="143"/>
      <c r="G77" s="20"/>
    </row>
    <row r="78" spans="1:7" ht="18" customHeight="1" thickBot="1" x14ac:dyDescent="0.3">
      <c r="A78" s="21" t="s">
        <v>89</v>
      </c>
      <c r="B78" s="15" t="s">
        <v>90</v>
      </c>
      <c r="C78" s="160">
        <v>4018.37248</v>
      </c>
      <c r="D78" s="23">
        <v>6100.9363400000002</v>
      </c>
      <c r="E78" s="24">
        <f t="shared" si="6"/>
        <v>1.5182605321844131</v>
      </c>
      <c r="F78" s="143"/>
      <c r="G78" s="20"/>
    </row>
    <row r="79" spans="1:7" ht="18" customHeight="1" thickBot="1" x14ac:dyDescent="0.3">
      <c r="A79" s="25"/>
      <c r="B79" s="39" t="s">
        <v>96</v>
      </c>
      <c r="C79" s="115">
        <f>SUM(C46:C78)</f>
        <v>2932053.8099400001</v>
      </c>
      <c r="D79" s="115">
        <f>SUM(D46:D78)</f>
        <v>3132495.0153000015</v>
      </c>
      <c r="E79" s="28">
        <f t="shared" ref="E79" si="7">+IF(C79=0,"X",D79/C79)</f>
        <v>1.0683620487047278</v>
      </c>
      <c r="F79" s="143"/>
      <c r="G79" s="20"/>
    </row>
    <row r="80" spans="1:7" ht="18" customHeight="1" x14ac:dyDescent="0.25">
      <c r="C80" s="161" t="b">
        <v>1</v>
      </c>
      <c r="D80" s="161" t="b">
        <v>1</v>
      </c>
      <c r="E80" s="158"/>
    </row>
    <row r="81" spans="2:4" ht="18" customHeight="1" x14ac:dyDescent="0.25">
      <c r="B81" s="162"/>
      <c r="C81" s="20"/>
      <c r="D81" s="41"/>
    </row>
    <row r="82" spans="2:4" ht="18" customHeight="1" x14ac:dyDescent="0.25">
      <c r="B82" s="162"/>
      <c r="C82" s="20"/>
      <c r="D82" s="20"/>
    </row>
    <row r="83" spans="2:4" ht="18" customHeight="1" x14ac:dyDescent="0.25">
      <c r="B83" s="162"/>
      <c r="C83" s="144"/>
      <c r="D83" s="144"/>
    </row>
    <row r="84" spans="2:4" ht="18" customHeight="1" x14ac:dyDescent="0.25">
      <c r="B84" s="162"/>
      <c r="C84" s="144"/>
      <c r="D84" s="144"/>
    </row>
    <row r="85" spans="2:4" ht="18" customHeight="1" x14ac:dyDescent="0.25"/>
    <row r="86" spans="2:4" ht="18" customHeight="1" x14ac:dyDescent="0.25"/>
    <row r="87" spans="2:4" ht="18" customHeight="1" x14ac:dyDescent="0.25"/>
    <row r="88" spans="2:4" ht="18" customHeight="1" x14ac:dyDescent="0.25"/>
    <row r="89" spans="2:4" ht="18" customHeight="1" x14ac:dyDescent="0.25">
      <c r="C89" s="145" t="s">
        <v>91</v>
      </c>
    </row>
    <row r="90" spans="2:4" ht="18" customHeight="1" x14ac:dyDescent="0.25"/>
    <row r="91" spans="2:4" ht="18" customHeight="1" x14ac:dyDescent="0.25"/>
    <row r="92" spans="2:4" ht="18" customHeight="1" x14ac:dyDescent="0.25"/>
    <row r="93" spans="2:4" ht="18" customHeight="1" x14ac:dyDescent="0.25"/>
    <row r="94" spans="2:4" ht="18" customHeight="1" x14ac:dyDescent="0.25"/>
    <row r="95" spans="2:4" ht="18" customHeight="1" x14ac:dyDescent="0.25"/>
    <row r="96" spans="2:4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</sheetData>
  <mergeCells count="4">
    <mergeCell ref="A2:E2"/>
    <mergeCell ref="A10:E10"/>
    <mergeCell ref="A42:E42"/>
    <mergeCell ref="C44:D44"/>
  </mergeCells>
  <pageMargins left="0.78740157480314965" right="0.78740157480314965" top="0.98425196850393704" bottom="0.98425196850393704" header="0.51181102362204722" footer="0.51181102362204722"/>
  <pageSetup paperSize="9" scale="74" fitToHeight="5" orientation="portrait" horizontalDpi="300" verticalDpi="300" r:id="rId1"/>
  <headerFooter alignWithMargins="0"/>
  <rowBreaks count="1" manualBreakCount="1">
    <brk id="4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0BE9-FF43-40C1-A3CD-2383785279F4}">
  <dimension ref="A1:XFD379"/>
  <sheetViews>
    <sheetView view="pageBreakPreview" zoomScale="80" zoomScaleNormal="80" zoomScaleSheetLayoutView="80" workbookViewId="0">
      <selection activeCell="B2" sqref="B2"/>
    </sheetView>
  </sheetViews>
  <sheetFormatPr defaultColWidth="9.1796875" defaultRowHeight="12.5" x14ac:dyDescent="0.25"/>
  <cols>
    <col min="1" max="1" width="4.26953125" style="103" bestFit="1" customWidth="1"/>
    <col min="2" max="2" width="35.7265625" style="15" bestFit="1" customWidth="1"/>
    <col min="3" max="4" width="13.54296875" style="15" bestFit="1" customWidth="1"/>
    <col min="5" max="5" width="10.7265625" style="15" bestFit="1" customWidth="1"/>
    <col min="6" max="7" width="11.453125" style="15" customWidth="1"/>
    <col min="8" max="8" width="11.54296875" style="15" customWidth="1"/>
    <col min="9" max="10" width="11.453125" style="15" customWidth="1"/>
    <col min="11" max="11" width="10.7265625" style="15" bestFit="1" customWidth="1"/>
    <col min="12" max="13" width="11.453125" style="15" customWidth="1"/>
    <col min="14" max="14" width="10.7265625" style="15" bestFit="1" customWidth="1"/>
    <col min="15" max="15" width="9.81640625" style="15" customWidth="1"/>
    <col min="16" max="16" width="9.1796875" style="15"/>
    <col min="17" max="17" width="11" style="15" customWidth="1"/>
    <col min="18" max="18" width="14.26953125" style="177" bestFit="1" customWidth="1"/>
    <col min="19" max="19" width="13.54296875" style="177" bestFit="1" customWidth="1"/>
    <col min="20" max="20" width="10.81640625" style="15" customWidth="1"/>
    <col min="21" max="21" width="10.7265625" style="15" customWidth="1"/>
    <col min="22" max="22" width="11.453125" style="15" customWidth="1"/>
    <col min="23" max="16384" width="9.1796875" style="15"/>
  </cols>
  <sheetData>
    <row r="1" spans="1:22" s="90" customFormat="1" ht="20.149999999999999" customHeight="1" x14ac:dyDescent="0.25">
      <c r="A1" s="480" t="s">
        <v>200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R1" s="163"/>
      <c r="S1" s="163"/>
    </row>
    <row r="2" spans="1:22" s="90" customFormat="1" ht="20.149999999999999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R2" s="163"/>
      <c r="S2" s="163"/>
    </row>
    <row r="3" spans="1:22" s="90" customFormat="1" ht="20.149999999999999" customHeight="1" thickBot="1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R3" s="163"/>
      <c r="S3" s="163"/>
    </row>
    <row r="4" spans="1:22" s="90" customFormat="1" ht="26.25" customHeight="1" thickBot="1" x14ac:dyDescent="0.3">
      <c r="A4" s="164" t="s">
        <v>136</v>
      </c>
      <c r="B4" s="164" t="s">
        <v>137</v>
      </c>
      <c r="C4" s="500" t="s">
        <v>194</v>
      </c>
      <c r="D4" s="501"/>
      <c r="E4" s="165" t="s">
        <v>138</v>
      </c>
      <c r="F4" s="166" t="s">
        <v>195</v>
      </c>
      <c r="G4" s="167"/>
      <c r="H4" s="165" t="s">
        <v>138</v>
      </c>
      <c r="I4" s="500" t="s">
        <v>196</v>
      </c>
      <c r="J4" s="501"/>
      <c r="K4" s="100" t="s">
        <v>138</v>
      </c>
      <c r="L4" s="500" t="s">
        <v>197</v>
      </c>
      <c r="M4" s="501"/>
      <c r="N4" s="164" t="s">
        <v>138</v>
      </c>
      <c r="R4" s="163"/>
      <c r="S4" s="163"/>
    </row>
    <row r="5" spans="1:22" s="90" customFormat="1" ht="20.149999999999999" customHeight="1" thickBot="1" x14ac:dyDescent="0.3">
      <c r="A5" s="168"/>
      <c r="B5" s="168"/>
      <c r="C5" s="34">
        <f>+'Technical result'!C5</f>
        <v>2019</v>
      </c>
      <c r="D5" s="34">
        <f>+'Technical result'!D5</f>
        <v>2020</v>
      </c>
      <c r="E5" s="169" t="str">
        <f>+'Technical result'!E5</f>
        <v>20/19</v>
      </c>
      <c r="F5" s="34">
        <f>+C5</f>
        <v>2019</v>
      </c>
      <c r="G5" s="34">
        <f t="shared" ref="G5:N5" si="0">+D5</f>
        <v>2020</v>
      </c>
      <c r="H5" s="34" t="str">
        <f t="shared" si="0"/>
        <v>20/19</v>
      </c>
      <c r="I5" s="34">
        <f t="shared" si="0"/>
        <v>2019</v>
      </c>
      <c r="J5" s="34">
        <f t="shared" si="0"/>
        <v>2020</v>
      </c>
      <c r="K5" s="34" t="str">
        <f t="shared" si="0"/>
        <v>20/19</v>
      </c>
      <c r="L5" s="34">
        <f t="shared" si="0"/>
        <v>2019</v>
      </c>
      <c r="M5" s="34">
        <f t="shared" si="0"/>
        <v>2020</v>
      </c>
      <c r="N5" s="34" t="str">
        <f t="shared" si="0"/>
        <v>20/19</v>
      </c>
      <c r="R5" s="163"/>
      <c r="S5" s="163"/>
    </row>
    <row r="6" spans="1:22" ht="20.149999999999999" customHeight="1" x14ac:dyDescent="0.25">
      <c r="A6" s="92" t="s">
        <v>1</v>
      </c>
      <c r="B6" s="170" t="s">
        <v>139</v>
      </c>
      <c r="C6" s="171">
        <f>+C40</f>
        <v>5066123.2159099989</v>
      </c>
      <c r="D6" s="171">
        <f>+D40</f>
        <v>5033004.9086800003</v>
      </c>
      <c r="E6" s="71">
        <f>+D6/C6</f>
        <v>0.99346279081290567</v>
      </c>
      <c r="F6" s="171">
        <f>+F40</f>
        <v>3454161.6520000002</v>
      </c>
      <c r="G6" s="171">
        <f>+G40</f>
        <v>3403425.1484699999</v>
      </c>
      <c r="H6" s="71">
        <f>+G6/F6</f>
        <v>0.98531148549442571</v>
      </c>
      <c r="I6" s="171">
        <f>+I40</f>
        <v>1707703.9526200003</v>
      </c>
      <c r="J6" s="171">
        <f>+J40</f>
        <v>1722426.3349700002</v>
      </c>
      <c r="K6" s="71">
        <f>+J6/I6</f>
        <v>1.0086211561010985</v>
      </c>
      <c r="L6" s="171">
        <f>+L40</f>
        <v>95742.388709999985</v>
      </c>
      <c r="M6" s="171">
        <f>+M40</f>
        <v>92846.574760000003</v>
      </c>
      <c r="N6" s="71">
        <f>+M6/L6</f>
        <v>0.96975410798688877</v>
      </c>
      <c r="O6" s="19"/>
      <c r="P6" s="20"/>
      <c r="Q6" s="19"/>
      <c r="R6" s="172"/>
      <c r="S6" s="173"/>
      <c r="T6" s="20"/>
      <c r="U6" s="19"/>
      <c r="V6" s="20"/>
    </row>
    <row r="7" spans="1:22" ht="20.149999999999999" customHeight="1" thickBot="1" x14ac:dyDescent="0.3">
      <c r="A7" s="99" t="s">
        <v>2</v>
      </c>
      <c r="B7" s="174" t="s">
        <v>140</v>
      </c>
      <c r="C7" s="175">
        <f>+C79</f>
        <v>9977648.6876999997</v>
      </c>
      <c r="D7" s="175">
        <f>+D79</f>
        <v>10387437.206529999</v>
      </c>
      <c r="E7" s="54">
        <f>+D7/C7</f>
        <v>1.0410706501758444</v>
      </c>
      <c r="F7" s="175">
        <f>+F79</f>
        <v>9687115.4464400001</v>
      </c>
      <c r="G7" s="175">
        <f>+G79</f>
        <v>10028629.37995</v>
      </c>
      <c r="H7" s="54">
        <f>+G7/F7</f>
        <v>1.0352544506564652</v>
      </c>
      <c r="I7" s="175">
        <f>+I79</f>
        <v>2215580.8575399998</v>
      </c>
      <c r="J7" s="175">
        <f>+J79</f>
        <v>2304393.20676</v>
      </c>
      <c r="K7" s="54">
        <f>+J7/I7</f>
        <v>1.0400853568118522</v>
      </c>
      <c r="L7" s="175">
        <f>+L79</f>
        <v>1925047.61628</v>
      </c>
      <c r="M7" s="175">
        <f>+M79</f>
        <v>1945585.3801800001</v>
      </c>
      <c r="N7" s="54">
        <f>+M7/L7</f>
        <v>1.0106687043615512</v>
      </c>
      <c r="O7" s="19"/>
      <c r="P7" s="20"/>
      <c r="Q7" s="19"/>
      <c r="R7" s="172"/>
      <c r="S7" s="173"/>
      <c r="T7" s="20"/>
      <c r="U7" s="19"/>
      <c r="V7" s="20"/>
    </row>
    <row r="8" spans="1:22" s="90" customFormat="1" ht="20.149999999999999" customHeight="1" thickBot="1" x14ac:dyDescent="0.3">
      <c r="A8" s="100"/>
      <c r="B8" s="176" t="s">
        <v>96</v>
      </c>
      <c r="C8" s="86">
        <f>SUM(C6:C7)</f>
        <v>15043771.903609999</v>
      </c>
      <c r="D8" s="86">
        <f t="shared" ref="D8" si="1">SUM(D6:D7)</f>
        <v>15420442.11521</v>
      </c>
      <c r="E8" s="102">
        <f>+D8/C8</f>
        <v>1.0250382825539659</v>
      </c>
      <c r="F8" s="86">
        <f>SUM(F6:F7)</f>
        <v>13141277.098440001</v>
      </c>
      <c r="G8" s="86">
        <f t="shared" ref="G8" si="2">SUM(G6:G7)</f>
        <v>13432054.528419999</v>
      </c>
      <c r="H8" s="102">
        <f>+G8/F8</f>
        <v>1.022127029800971</v>
      </c>
      <c r="I8" s="86">
        <f>SUM(I6:I7)</f>
        <v>3923284.8101599999</v>
      </c>
      <c r="J8" s="86">
        <f t="shared" ref="J8" si="3">SUM(J6:J7)</f>
        <v>4026819.5417300002</v>
      </c>
      <c r="K8" s="102">
        <f>+J8/I8</f>
        <v>1.0263898076687881</v>
      </c>
      <c r="L8" s="86">
        <f>SUM(L6:L7)</f>
        <v>2020790.00499</v>
      </c>
      <c r="M8" s="86">
        <f t="shared" ref="M8" si="4">SUM(M6:M7)</f>
        <v>2038431.9549400001</v>
      </c>
      <c r="N8" s="102">
        <f>+M8/L8</f>
        <v>1.0087302242719116</v>
      </c>
      <c r="O8" s="19"/>
      <c r="P8" s="20"/>
      <c r="Q8" s="19"/>
      <c r="R8" s="172"/>
      <c r="S8" s="173"/>
      <c r="T8" s="20"/>
      <c r="U8" s="19"/>
      <c r="V8" s="20"/>
    </row>
    <row r="9" spans="1:22" ht="20.149999999999999" customHeight="1" x14ac:dyDescent="0.25">
      <c r="C9" s="20"/>
      <c r="D9" s="20"/>
      <c r="E9" s="90"/>
      <c r="F9" s="20"/>
      <c r="G9" s="20"/>
      <c r="H9" s="20"/>
      <c r="I9" s="20"/>
      <c r="J9" s="20"/>
      <c r="K9" s="20"/>
      <c r="L9" s="20"/>
      <c r="M9" s="20"/>
      <c r="P9" s="20"/>
      <c r="R9" s="172"/>
      <c r="T9" s="20"/>
      <c r="V9" s="20"/>
    </row>
    <row r="10" spans="1:22" s="90" customFormat="1" ht="20.149999999999999" customHeight="1" x14ac:dyDescent="0.25">
      <c r="A10" s="499" t="s">
        <v>198</v>
      </c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P10" s="20"/>
      <c r="R10" s="172"/>
      <c r="S10" s="163"/>
      <c r="T10" s="20"/>
      <c r="V10" s="20"/>
    </row>
    <row r="11" spans="1:22" s="90" customFormat="1" ht="20.149999999999999" customHeight="1" thickBot="1" x14ac:dyDescent="0.3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P11" s="20"/>
      <c r="R11" s="172"/>
      <c r="S11" s="163"/>
      <c r="T11" s="20"/>
      <c r="V11" s="20"/>
    </row>
    <row r="12" spans="1:22" s="90" customFormat="1" ht="27.75" customHeight="1" thickBot="1" x14ac:dyDescent="0.3">
      <c r="A12" s="164" t="s">
        <v>136</v>
      </c>
      <c r="B12" s="164" t="s">
        <v>141</v>
      </c>
      <c r="C12" s="500" t="s">
        <v>194</v>
      </c>
      <c r="D12" s="501"/>
      <c r="E12" s="165" t="s">
        <v>138</v>
      </c>
      <c r="F12" s="166" t="s">
        <v>195</v>
      </c>
      <c r="G12" s="167"/>
      <c r="H12" s="165" t="s">
        <v>138</v>
      </c>
      <c r="I12" s="500" t="s">
        <v>196</v>
      </c>
      <c r="J12" s="501"/>
      <c r="K12" s="100" t="s">
        <v>138</v>
      </c>
      <c r="L12" s="500" t="s">
        <v>197</v>
      </c>
      <c r="M12" s="501"/>
      <c r="N12" s="164" t="s">
        <v>138</v>
      </c>
      <c r="P12" s="20"/>
      <c r="R12" s="172"/>
      <c r="S12" s="163"/>
      <c r="T12" s="20"/>
      <c r="V12" s="20"/>
    </row>
    <row r="13" spans="1:22" s="90" customFormat="1" ht="20.149999999999999" customHeight="1" thickBot="1" x14ac:dyDescent="0.3">
      <c r="A13" s="168"/>
      <c r="B13" s="168"/>
      <c r="C13" s="34">
        <f>+C5</f>
        <v>2019</v>
      </c>
      <c r="D13" s="34">
        <f t="shared" ref="D13:N13" si="5">+D5</f>
        <v>2020</v>
      </c>
      <c r="E13" s="34" t="str">
        <f t="shared" si="5"/>
        <v>20/19</v>
      </c>
      <c r="F13" s="34">
        <f t="shared" si="5"/>
        <v>2019</v>
      </c>
      <c r="G13" s="34">
        <f t="shared" si="5"/>
        <v>2020</v>
      </c>
      <c r="H13" s="34" t="str">
        <f t="shared" si="5"/>
        <v>20/19</v>
      </c>
      <c r="I13" s="34">
        <f t="shared" si="5"/>
        <v>2019</v>
      </c>
      <c r="J13" s="34">
        <f t="shared" si="5"/>
        <v>2020</v>
      </c>
      <c r="K13" s="34" t="str">
        <f t="shared" si="5"/>
        <v>20/19</v>
      </c>
      <c r="L13" s="34">
        <f t="shared" si="5"/>
        <v>2019</v>
      </c>
      <c r="M13" s="34">
        <f t="shared" si="5"/>
        <v>2020</v>
      </c>
      <c r="N13" s="34" t="str">
        <f t="shared" si="5"/>
        <v>20/19</v>
      </c>
      <c r="P13" s="20"/>
      <c r="R13" s="172"/>
      <c r="S13" s="163"/>
      <c r="T13" s="20"/>
      <c r="V13" s="20"/>
    </row>
    <row r="14" spans="1:22" s="90" customFormat="1" ht="20.149999999999999" customHeight="1" x14ac:dyDescent="0.25">
      <c r="A14" s="8" t="s">
        <v>1</v>
      </c>
      <c r="B14" s="35" t="s">
        <v>3</v>
      </c>
      <c r="C14" s="23">
        <f>+F14+I14-L14</f>
        <v>154113.63876999999</v>
      </c>
      <c r="D14" s="23">
        <f>+G14+J14-M14</f>
        <v>143560.39594999998</v>
      </c>
      <c r="E14" s="24">
        <f t="shared" ref="E14:E39" si="6">+IFERROR(IF(D14/C14&gt;0,D14/C14,"X"),"X")</f>
        <v>0.9315229793791987</v>
      </c>
      <c r="F14" s="23">
        <v>80477.766709999996</v>
      </c>
      <c r="G14" s="23">
        <v>72742.084770000001</v>
      </c>
      <c r="H14" s="24">
        <f t="shared" ref="H14:H39" si="7">+IFERROR(IF(G14/F14&gt;0,G14/F14,"X"),"X")</f>
        <v>0.9038780242514014</v>
      </c>
      <c r="I14" s="23">
        <v>73582.601989999996</v>
      </c>
      <c r="J14" s="23">
        <v>70796.808199999999</v>
      </c>
      <c r="K14" s="24">
        <f t="shared" ref="K14:K39" si="8">+IFERROR(IF(J14/I14&gt;0,J14/I14,"X"),"X")</f>
        <v>0.96214059146238684</v>
      </c>
      <c r="L14" s="23">
        <v>-53.270069999999997</v>
      </c>
      <c r="M14" s="23">
        <v>-21.502980000000001</v>
      </c>
      <c r="N14" s="24">
        <f t="shared" ref="N14:N39" si="9">+IFERROR(IF(M14/L14&gt;0,M14/L14,"X"),"X")</f>
        <v>0.40365969107981275</v>
      </c>
      <c r="O14" s="19"/>
      <c r="P14" s="20"/>
      <c r="Q14" s="19"/>
      <c r="R14" s="172"/>
      <c r="S14" s="173"/>
      <c r="T14" s="20"/>
      <c r="U14" s="19"/>
      <c r="V14" s="20"/>
    </row>
    <row r="15" spans="1:22" ht="20.149999999999999" customHeight="1" x14ac:dyDescent="0.25">
      <c r="A15" s="21" t="s">
        <v>2</v>
      </c>
      <c r="B15" s="35" t="s">
        <v>4</v>
      </c>
      <c r="C15" s="23">
        <f t="shared" ref="C15:D30" si="10">+F15+I15-L15</f>
        <v>179116.66108999998</v>
      </c>
      <c r="D15" s="23">
        <f t="shared" si="10"/>
        <v>144249.22150000001</v>
      </c>
      <c r="E15" s="24">
        <f t="shared" si="6"/>
        <v>0.80533670414680036</v>
      </c>
      <c r="F15" s="23">
        <v>124910.23818</v>
      </c>
      <c r="G15" s="23">
        <v>109929.49432</v>
      </c>
      <c r="H15" s="24">
        <f t="shared" si="7"/>
        <v>0.88006792655048638</v>
      </c>
      <c r="I15" s="23">
        <v>56145.308870000001</v>
      </c>
      <c r="J15" s="23">
        <v>38999.898789999999</v>
      </c>
      <c r="K15" s="24">
        <f t="shared" si="8"/>
        <v>0.69462435197036965</v>
      </c>
      <c r="L15" s="23">
        <v>1938.8859600000001</v>
      </c>
      <c r="M15" s="23">
        <v>4680.1716100000003</v>
      </c>
      <c r="N15" s="24">
        <f t="shared" si="9"/>
        <v>2.4138457374769997</v>
      </c>
      <c r="O15" s="19"/>
      <c r="P15" s="20"/>
      <c r="Q15" s="19"/>
      <c r="R15" s="172"/>
      <c r="S15" s="173"/>
      <c r="T15" s="20"/>
      <c r="U15" s="19"/>
      <c r="V15" s="20"/>
    </row>
    <row r="16" spans="1:22" ht="20.149999999999999" customHeight="1" x14ac:dyDescent="0.25">
      <c r="A16" s="21" t="s">
        <v>5</v>
      </c>
      <c r="B16" s="35" t="s">
        <v>6</v>
      </c>
      <c r="C16" s="23">
        <f t="shared" si="10"/>
        <v>397603.19566000003</v>
      </c>
      <c r="D16" s="23">
        <f t="shared" si="10"/>
        <v>402125.22262999997</v>
      </c>
      <c r="E16" s="24">
        <f t="shared" si="6"/>
        <v>1.0113732158578193</v>
      </c>
      <c r="F16" s="23">
        <v>278108.56896</v>
      </c>
      <c r="G16" s="23">
        <v>270078.98820000002</v>
      </c>
      <c r="H16" s="24">
        <f t="shared" si="7"/>
        <v>0.97112789156397816</v>
      </c>
      <c r="I16" s="23">
        <v>118967.4485</v>
      </c>
      <c r="J16" s="23">
        <v>132896.19461999999</v>
      </c>
      <c r="K16" s="24">
        <f t="shared" si="8"/>
        <v>1.117080313107665</v>
      </c>
      <c r="L16" s="23">
        <v>-527.17819999999995</v>
      </c>
      <c r="M16" s="23">
        <v>849.96019000000001</v>
      </c>
      <c r="N16" s="24" t="str">
        <f t="shared" si="9"/>
        <v>X</v>
      </c>
      <c r="O16" s="19"/>
      <c r="P16" s="20"/>
      <c r="Q16" s="19"/>
      <c r="R16" s="172"/>
      <c r="S16" s="173"/>
      <c r="T16" s="20"/>
      <c r="U16" s="19"/>
      <c r="V16" s="20"/>
    </row>
    <row r="17" spans="1:22" ht="20.149999999999999" customHeight="1" x14ac:dyDescent="0.25">
      <c r="A17" s="21" t="s">
        <v>7</v>
      </c>
      <c r="B17" s="35" t="s">
        <v>8</v>
      </c>
      <c r="C17" s="23">
        <f t="shared" si="10"/>
        <v>301468.65755999996</v>
      </c>
      <c r="D17" s="23">
        <f t="shared" si="10"/>
        <v>294236.77309999993</v>
      </c>
      <c r="E17" s="24">
        <f t="shared" si="6"/>
        <v>0.97601115645476111</v>
      </c>
      <c r="F17" s="23">
        <v>229507.13084999999</v>
      </c>
      <c r="G17" s="23">
        <v>218354.74213999999</v>
      </c>
      <c r="H17" s="24">
        <f t="shared" si="7"/>
        <v>0.95140722351982643</v>
      </c>
      <c r="I17" s="23">
        <v>78402.549289999995</v>
      </c>
      <c r="J17" s="23">
        <v>84857.252869999997</v>
      </c>
      <c r="K17" s="24">
        <f t="shared" si="8"/>
        <v>1.0823277258004069</v>
      </c>
      <c r="L17" s="23">
        <v>6441.0225799999998</v>
      </c>
      <c r="M17" s="23">
        <v>8975.2219100000002</v>
      </c>
      <c r="N17" s="24">
        <f t="shared" si="9"/>
        <v>1.393446739011432</v>
      </c>
      <c r="O17" s="19"/>
      <c r="P17" s="20"/>
      <c r="Q17" s="19"/>
      <c r="R17" s="172"/>
      <c r="S17" s="173"/>
      <c r="T17" s="20"/>
      <c r="U17" s="19"/>
      <c r="V17" s="20"/>
    </row>
    <row r="18" spans="1:22" ht="20.149999999999999" customHeight="1" x14ac:dyDescent="0.25">
      <c r="A18" s="21" t="s">
        <v>9</v>
      </c>
      <c r="B18" s="35" t="s">
        <v>10</v>
      </c>
      <c r="C18" s="23">
        <f t="shared" si="10"/>
        <v>0</v>
      </c>
      <c r="D18" s="23">
        <f t="shared" si="10"/>
        <v>4297.9949200000001</v>
      </c>
      <c r="E18" s="24" t="str">
        <f t="shared" si="6"/>
        <v>X</v>
      </c>
      <c r="F18" s="23">
        <v>0</v>
      </c>
      <c r="G18" s="23">
        <v>3072.35932</v>
      </c>
      <c r="H18" s="24" t="str">
        <f t="shared" si="7"/>
        <v>X</v>
      </c>
      <c r="I18" s="23">
        <v>0</v>
      </c>
      <c r="J18" s="23">
        <v>1328.3396399999999</v>
      </c>
      <c r="K18" s="24" t="str">
        <f t="shared" si="8"/>
        <v>X</v>
      </c>
      <c r="L18" s="23">
        <v>0</v>
      </c>
      <c r="M18" s="23">
        <v>102.70404000000001</v>
      </c>
      <c r="N18" s="24" t="str">
        <f t="shared" si="9"/>
        <v>X</v>
      </c>
      <c r="O18" s="19"/>
      <c r="P18" s="20"/>
      <c r="Q18" s="19"/>
      <c r="R18" s="172"/>
      <c r="S18" s="173"/>
      <c r="T18" s="20"/>
      <c r="U18" s="19"/>
      <c r="V18" s="20"/>
    </row>
    <row r="19" spans="1:22" ht="20.149999999999999" customHeight="1" x14ac:dyDescent="0.25">
      <c r="A19" s="21" t="s">
        <v>11</v>
      </c>
      <c r="B19" s="35" t="s">
        <v>12</v>
      </c>
      <c r="C19" s="23">
        <f t="shared" si="10"/>
        <v>193640.27887000001</v>
      </c>
      <c r="D19" s="23">
        <f t="shared" si="10"/>
        <v>197593.97230999998</v>
      </c>
      <c r="E19" s="24">
        <f t="shared" si="6"/>
        <v>1.0204177222996786</v>
      </c>
      <c r="F19" s="23">
        <v>166711.60127000001</v>
      </c>
      <c r="G19" s="23">
        <v>173615.41850999999</v>
      </c>
      <c r="H19" s="24">
        <f t="shared" si="7"/>
        <v>1.0414117385197375</v>
      </c>
      <c r="I19" s="23">
        <v>26928.677599999999</v>
      </c>
      <c r="J19" s="23">
        <v>25572.462360000001</v>
      </c>
      <c r="K19" s="24">
        <f t="shared" si="8"/>
        <v>0.94963676790426588</v>
      </c>
      <c r="L19" s="23">
        <v>0</v>
      </c>
      <c r="M19" s="23">
        <v>1593.9085600000001</v>
      </c>
      <c r="N19" s="24" t="str">
        <f t="shared" si="9"/>
        <v>X</v>
      </c>
      <c r="O19" s="19"/>
      <c r="P19" s="20"/>
      <c r="Q19" s="19"/>
      <c r="R19" s="172"/>
      <c r="S19" s="173"/>
      <c r="T19" s="20"/>
      <c r="U19" s="19"/>
      <c r="V19" s="20"/>
    </row>
    <row r="20" spans="1:22" ht="20.149999999999999" customHeight="1" x14ac:dyDescent="0.25">
      <c r="A20" s="21" t="s">
        <v>13</v>
      </c>
      <c r="B20" s="35" t="s">
        <v>14</v>
      </c>
      <c r="C20" s="23">
        <f t="shared" si="10"/>
        <v>130955.39147999999</v>
      </c>
      <c r="D20" s="23">
        <f t="shared" si="10"/>
        <v>123798.17549000001</v>
      </c>
      <c r="E20" s="24">
        <f t="shared" si="6"/>
        <v>0.94534615254009557</v>
      </c>
      <c r="F20" s="23">
        <v>70493.707410000003</v>
      </c>
      <c r="G20" s="23">
        <v>64440.739569999998</v>
      </c>
      <c r="H20" s="24">
        <f t="shared" si="7"/>
        <v>0.91413463609176904</v>
      </c>
      <c r="I20" s="23">
        <v>78607.799629999994</v>
      </c>
      <c r="J20" s="23">
        <v>78819.125570000004</v>
      </c>
      <c r="K20" s="24">
        <f t="shared" si="8"/>
        <v>1.0026883584198349</v>
      </c>
      <c r="L20" s="23">
        <v>18146.115559999998</v>
      </c>
      <c r="M20" s="23">
        <v>19461.68965</v>
      </c>
      <c r="N20" s="24">
        <f t="shared" si="9"/>
        <v>1.0724989370672784</v>
      </c>
      <c r="O20" s="19"/>
      <c r="P20" s="20"/>
      <c r="Q20" s="19"/>
      <c r="R20" s="172"/>
      <c r="S20" s="173"/>
      <c r="T20" s="20"/>
      <c r="U20" s="19"/>
      <c r="V20" s="20"/>
    </row>
    <row r="21" spans="1:22" ht="20.149999999999999" customHeight="1" x14ac:dyDescent="0.25">
      <c r="A21" s="21" t="s">
        <v>15</v>
      </c>
      <c r="B21" s="35" t="s">
        <v>16</v>
      </c>
      <c r="C21" s="23">
        <f t="shared" si="10"/>
        <v>109953.24881</v>
      </c>
      <c r="D21" s="23">
        <f t="shared" si="10"/>
        <v>90133.959839999996</v>
      </c>
      <c r="E21" s="24">
        <f t="shared" si="6"/>
        <v>0.81974803669286866</v>
      </c>
      <c r="F21" s="23">
        <v>78003.192999999999</v>
      </c>
      <c r="G21" s="23">
        <v>58439.984680000001</v>
      </c>
      <c r="H21" s="24">
        <f t="shared" si="7"/>
        <v>0.74919990365009803</v>
      </c>
      <c r="I21" s="23">
        <v>35362.39806</v>
      </c>
      <c r="J21" s="23">
        <v>35291.083709999999</v>
      </c>
      <c r="K21" s="24">
        <f t="shared" si="8"/>
        <v>0.99798332822680746</v>
      </c>
      <c r="L21" s="23">
        <v>3412.3422500000001</v>
      </c>
      <c r="M21" s="23">
        <v>3597.1085499999999</v>
      </c>
      <c r="N21" s="24">
        <f t="shared" si="9"/>
        <v>1.0541464737307635</v>
      </c>
      <c r="O21" s="19"/>
      <c r="P21" s="20"/>
      <c r="Q21" s="19"/>
      <c r="R21" s="172"/>
      <c r="S21" s="173"/>
      <c r="T21" s="20"/>
      <c r="U21" s="19"/>
      <c r="V21" s="20"/>
    </row>
    <row r="22" spans="1:22" ht="20.149999999999999" customHeight="1" x14ac:dyDescent="0.25">
      <c r="A22" s="21" t="s">
        <v>17</v>
      </c>
      <c r="B22" s="35" t="s">
        <v>18</v>
      </c>
      <c r="C22" s="23">
        <f t="shared" si="10"/>
        <v>284686.70864000003</v>
      </c>
      <c r="D22" s="23">
        <f t="shared" si="10"/>
        <v>333935.41918000003</v>
      </c>
      <c r="E22" s="24">
        <f t="shared" si="6"/>
        <v>1.172992658404286</v>
      </c>
      <c r="F22" s="23">
        <v>248292.80363000001</v>
      </c>
      <c r="G22" s="23">
        <v>302571.50641999999</v>
      </c>
      <c r="H22" s="24">
        <f t="shared" si="7"/>
        <v>1.218607635809231</v>
      </c>
      <c r="I22" s="23">
        <v>36402.181879999996</v>
      </c>
      <c r="J22" s="23">
        <v>31448.81151</v>
      </c>
      <c r="K22" s="24">
        <f t="shared" si="8"/>
        <v>0.86392655291024012</v>
      </c>
      <c r="L22" s="23">
        <v>8.2768700000000006</v>
      </c>
      <c r="M22" s="23">
        <v>84.898750000000007</v>
      </c>
      <c r="N22" s="24">
        <f t="shared" si="9"/>
        <v>10.257349698617956</v>
      </c>
      <c r="O22" s="19"/>
      <c r="P22" s="20"/>
      <c r="Q22" s="19"/>
      <c r="R22" s="172"/>
      <c r="S22" s="173"/>
      <c r="T22" s="20"/>
      <c r="U22" s="19"/>
      <c r="V22" s="20"/>
    </row>
    <row r="23" spans="1:22" ht="20.149999999999999" customHeight="1" x14ac:dyDescent="0.25">
      <c r="A23" s="21" t="s">
        <v>19</v>
      </c>
      <c r="B23" s="35" t="s">
        <v>20</v>
      </c>
      <c r="C23" s="23">
        <f t="shared" si="10"/>
        <v>200830.30206000002</v>
      </c>
      <c r="D23" s="23">
        <f t="shared" si="10"/>
        <v>217143.65689000001</v>
      </c>
      <c r="E23" s="24">
        <f t="shared" si="6"/>
        <v>1.0812295488413208</v>
      </c>
      <c r="F23" s="23">
        <v>166902.78447000001</v>
      </c>
      <c r="G23" s="23">
        <v>185874.14921</v>
      </c>
      <c r="H23" s="24">
        <f t="shared" si="7"/>
        <v>1.1136671554057267</v>
      </c>
      <c r="I23" s="23">
        <v>60993.007590000001</v>
      </c>
      <c r="J23" s="23">
        <v>64424.737540000002</v>
      </c>
      <c r="K23" s="24">
        <f t="shared" si="8"/>
        <v>1.0562643175930653</v>
      </c>
      <c r="L23" s="23">
        <v>27065.49</v>
      </c>
      <c r="M23" s="23">
        <v>33155.229859999999</v>
      </c>
      <c r="N23" s="24">
        <f t="shared" si="9"/>
        <v>1.2250001703276017</v>
      </c>
      <c r="O23" s="19"/>
      <c r="P23" s="20"/>
      <c r="Q23" s="19"/>
      <c r="R23" s="172"/>
      <c r="S23" s="173"/>
      <c r="T23" s="20"/>
      <c r="U23" s="19"/>
      <c r="V23" s="20"/>
    </row>
    <row r="24" spans="1:22" ht="20.149999999999999" customHeight="1" x14ac:dyDescent="0.25">
      <c r="A24" s="21" t="s">
        <v>21</v>
      </c>
      <c r="B24" s="35" t="s">
        <v>134</v>
      </c>
      <c r="C24" s="23">
        <f t="shared" si="10"/>
        <v>4545.9438399999999</v>
      </c>
      <c r="D24" s="23">
        <f t="shared" si="10"/>
        <v>5784.2049799999995</v>
      </c>
      <c r="E24" s="24">
        <f t="shared" si="6"/>
        <v>1.2723881296342632</v>
      </c>
      <c r="F24" s="23">
        <v>3183.7270100000001</v>
      </c>
      <c r="G24" s="23">
        <v>4183.2946099999999</v>
      </c>
      <c r="H24" s="24">
        <f t="shared" si="7"/>
        <v>1.3139614661873915</v>
      </c>
      <c r="I24" s="23">
        <v>1517.3667499999999</v>
      </c>
      <c r="J24" s="23">
        <v>1799.33365</v>
      </c>
      <c r="K24" s="24">
        <f t="shared" si="8"/>
        <v>1.1858264654870025</v>
      </c>
      <c r="L24" s="23">
        <v>155.14992000000001</v>
      </c>
      <c r="M24" s="23">
        <v>198.42328000000001</v>
      </c>
      <c r="N24" s="24">
        <f t="shared" si="9"/>
        <v>1.2789131957012934</v>
      </c>
      <c r="O24" s="19"/>
      <c r="P24" s="20"/>
      <c r="Q24" s="19"/>
      <c r="R24" s="172"/>
      <c r="S24" s="173"/>
      <c r="T24" s="20"/>
      <c r="U24" s="19"/>
      <c r="V24" s="20"/>
    </row>
    <row r="25" spans="1:22" ht="20.149999999999999" customHeight="1" x14ac:dyDescent="0.25">
      <c r="A25" s="21" t="s">
        <v>22</v>
      </c>
      <c r="B25" s="35" t="s">
        <v>23</v>
      </c>
      <c r="C25" s="23">
        <f t="shared" si="10"/>
        <v>337071.56068</v>
      </c>
      <c r="D25" s="23">
        <f t="shared" si="10"/>
        <v>308788.31678000005</v>
      </c>
      <c r="E25" s="24">
        <f t="shared" si="6"/>
        <v>0.9160912779383048</v>
      </c>
      <c r="F25" s="23">
        <v>257680.60597999999</v>
      </c>
      <c r="G25" s="23">
        <v>224083.32560000001</v>
      </c>
      <c r="H25" s="24">
        <f t="shared" si="7"/>
        <v>0.86961657338461995</v>
      </c>
      <c r="I25" s="23">
        <v>112760.11633999999</v>
      </c>
      <c r="J25" s="23">
        <v>98489.731830000004</v>
      </c>
      <c r="K25" s="24">
        <f t="shared" si="8"/>
        <v>0.87344475180416448</v>
      </c>
      <c r="L25" s="23">
        <v>33369.161639999998</v>
      </c>
      <c r="M25" s="23">
        <v>13784.74065</v>
      </c>
      <c r="N25" s="24">
        <f t="shared" si="9"/>
        <v>0.41309820122888768</v>
      </c>
      <c r="O25" s="19"/>
      <c r="P25" s="20"/>
      <c r="Q25" s="19"/>
      <c r="R25" s="172"/>
      <c r="S25" s="173"/>
      <c r="T25" s="20"/>
      <c r="U25" s="19"/>
      <c r="V25" s="20"/>
    </row>
    <row r="26" spans="1:22" ht="20.149999999999999" customHeight="1" x14ac:dyDescent="0.25">
      <c r="A26" s="21" t="s">
        <v>24</v>
      </c>
      <c r="B26" s="35" t="s">
        <v>25</v>
      </c>
      <c r="C26" s="23">
        <f t="shared" si="10"/>
        <v>424031.57948999997</v>
      </c>
      <c r="D26" s="23">
        <f t="shared" si="10"/>
        <v>481102.96406999999</v>
      </c>
      <c r="E26" s="24">
        <f t="shared" si="6"/>
        <v>1.134592297697832</v>
      </c>
      <c r="F26" s="23">
        <v>342109.6813</v>
      </c>
      <c r="G26" s="23">
        <v>380952.22742000001</v>
      </c>
      <c r="H26" s="24">
        <f t="shared" si="7"/>
        <v>1.1135382838988954</v>
      </c>
      <c r="I26" s="23">
        <v>82563.0962</v>
      </c>
      <c r="J26" s="23">
        <v>100674.42608</v>
      </c>
      <c r="K26" s="24">
        <f t="shared" si="8"/>
        <v>1.2193635015349631</v>
      </c>
      <c r="L26" s="23">
        <v>641.19800999999995</v>
      </c>
      <c r="M26" s="23">
        <v>523.68943000000002</v>
      </c>
      <c r="N26" s="24">
        <f t="shared" si="9"/>
        <v>0.81673589411171132</v>
      </c>
      <c r="O26" s="19"/>
      <c r="P26" s="20"/>
      <c r="Q26" s="19"/>
      <c r="R26" s="172"/>
      <c r="S26" s="173"/>
      <c r="T26" s="20"/>
      <c r="U26" s="19"/>
      <c r="V26" s="20"/>
    </row>
    <row r="27" spans="1:22" ht="20.149999999999999" customHeight="1" x14ac:dyDescent="0.25">
      <c r="A27" s="21" t="s">
        <v>26</v>
      </c>
      <c r="B27" s="35" t="s">
        <v>27</v>
      </c>
      <c r="C27" s="23">
        <f t="shared" si="10"/>
        <v>120263.40637</v>
      </c>
      <c r="D27" s="23">
        <f t="shared" si="10"/>
        <v>118010.34192000001</v>
      </c>
      <c r="E27" s="24">
        <f t="shared" si="6"/>
        <v>0.98126558594999169</v>
      </c>
      <c r="F27" s="23">
        <v>94531.946379999994</v>
      </c>
      <c r="G27" s="23">
        <v>93556.46355</v>
      </c>
      <c r="H27" s="24">
        <f t="shared" si="7"/>
        <v>0.98968091880729148</v>
      </c>
      <c r="I27" s="23">
        <v>25731.459989999999</v>
      </c>
      <c r="J27" s="23">
        <v>24453.878369999999</v>
      </c>
      <c r="K27" s="24">
        <f t="shared" si="8"/>
        <v>0.95034943137713501</v>
      </c>
      <c r="L27" s="23">
        <v>0</v>
      </c>
      <c r="M27" s="23">
        <v>0</v>
      </c>
      <c r="N27" s="24" t="str">
        <f t="shared" si="9"/>
        <v>X</v>
      </c>
      <c r="O27" s="19"/>
      <c r="P27" s="20"/>
      <c r="Q27" s="19"/>
      <c r="R27" s="172"/>
      <c r="S27" s="173"/>
      <c r="T27" s="20"/>
      <c r="U27" s="19"/>
      <c r="V27" s="20"/>
    </row>
    <row r="28" spans="1:22" ht="20.149999999999999" customHeight="1" x14ac:dyDescent="0.25">
      <c r="A28" s="21" t="s">
        <v>28</v>
      </c>
      <c r="B28" s="35" t="s">
        <v>29</v>
      </c>
      <c r="C28" s="23">
        <f t="shared" si="10"/>
        <v>328005.68914000003</v>
      </c>
      <c r="D28" s="23">
        <f t="shared" si="10"/>
        <v>162838.16156000001</v>
      </c>
      <c r="E28" s="24">
        <f t="shared" si="6"/>
        <v>0.49644919875306526</v>
      </c>
      <c r="F28" s="23">
        <v>311690.10385000001</v>
      </c>
      <c r="G28" s="23">
        <v>145024.86913000001</v>
      </c>
      <c r="H28" s="24">
        <f t="shared" si="7"/>
        <v>0.46528544646958958</v>
      </c>
      <c r="I28" s="23">
        <v>16319.52535</v>
      </c>
      <c r="J28" s="23">
        <v>18209.12442</v>
      </c>
      <c r="K28" s="24">
        <f t="shared" si="8"/>
        <v>1.1157876243012179</v>
      </c>
      <c r="L28" s="23">
        <v>3.9400599999999999</v>
      </c>
      <c r="M28" s="23">
        <v>395.83199000000002</v>
      </c>
      <c r="N28" s="24">
        <f t="shared" si="9"/>
        <v>100.46344218108355</v>
      </c>
      <c r="O28" s="19"/>
      <c r="P28" s="20"/>
      <c r="Q28" s="19"/>
      <c r="R28" s="172"/>
      <c r="S28" s="173"/>
      <c r="T28" s="20"/>
      <c r="U28" s="19"/>
      <c r="V28" s="20"/>
    </row>
    <row r="29" spans="1:22" ht="20.149999999999999" customHeight="1" x14ac:dyDescent="0.25">
      <c r="A29" s="21" t="s">
        <v>30</v>
      </c>
      <c r="B29" s="35" t="s">
        <v>31</v>
      </c>
      <c r="C29" s="23">
        <f t="shared" si="10"/>
        <v>24837.817480000002</v>
      </c>
      <c r="D29" s="23">
        <f t="shared" si="10"/>
        <v>24565.300609999998</v>
      </c>
      <c r="E29" s="24">
        <f t="shared" si="6"/>
        <v>0.98902814749245016</v>
      </c>
      <c r="F29" s="23">
        <v>16285.619290000001</v>
      </c>
      <c r="G29" s="23">
        <v>16776.433079999999</v>
      </c>
      <c r="H29" s="24">
        <f t="shared" si="7"/>
        <v>1.0301378646559285</v>
      </c>
      <c r="I29" s="23">
        <v>8716.1568299999999</v>
      </c>
      <c r="J29" s="23">
        <v>8006.0615100000005</v>
      </c>
      <c r="K29" s="24">
        <f t="shared" si="8"/>
        <v>0.91853114464898866</v>
      </c>
      <c r="L29" s="23">
        <v>163.95864</v>
      </c>
      <c r="M29" s="23">
        <v>217.19398000000001</v>
      </c>
      <c r="N29" s="24">
        <f t="shared" si="9"/>
        <v>1.3246876163403161</v>
      </c>
      <c r="O29" s="19"/>
      <c r="P29" s="20"/>
      <c r="Q29" s="19"/>
      <c r="R29" s="172"/>
      <c r="S29" s="173"/>
      <c r="T29" s="20"/>
      <c r="U29" s="19"/>
      <c r="V29" s="20"/>
    </row>
    <row r="30" spans="1:22" ht="20.149999999999999" customHeight="1" x14ac:dyDescent="0.25">
      <c r="A30" s="21" t="s">
        <v>32</v>
      </c>
      <c r="B30" s="35" t="s">
        <v>33</v>
      </c>
      <c r="C30" s="23">
        <f t="shared" si="10"/>
        <v>0</v>
      </c>
      <c r="D30" s="23">
        <f t="shared" si="10"/>
        <v>2829.9104799999996</v>
      </c>
      <c r="E30" s="24" t="str">
        <f t="shared" si="6"/>
        <v>X</v>
      </c>
      <c r="F30" s="23">
        <v>0</v>
      </c>
      <c r="G30" s="23">
        <v>385.35275999999999</v>
      </c>
      <c r="H30" s="24" t="str">
        <f t="shared" si="7"/>
        <v>X</v>
      </c>
      <c r="I30" s="23">
        <v>0</v>
      </c>
      <c r="J30" s="23">
        <v>2444.5577199999998</v>
      </c>
      <c r="K30" s="24" t="str">
        <f t="shared" si="8"/>
        <v>X</v>
      </c>
      <c r="L30" s="23">
        <v>0</v>
      </c>
      <c r="M30" s="23">
        <v>0</v>
      </c>
      <c r="N30" s="24" t="str">
        <f t="shared" si="9"/>
        <v>X</v>
      </c>
      <c r="O30" s="19"/>
      <c r="P30" s="20"/>
      <c r="Q30" s="19"/>
      <c r="R30" s="172"/>
      <c r="S30" s="173"/>
      <c r="T30" s="20"/>
      <c r="U30" s="19"/>
      <c r="V30" s="20"/>
    </row>
    <row r="31" spans="1:22" ht="20.149999999999999" customHeight="1" x14ac:dyDescent="0.25">
      <c r="A31" s="21" t="s">
        <v>34</v>
      </c>
      <c r="B31" s="35" t="s">
        <v>35</v>
      </c>
      <c r="C31" s="23">
        <f t="shared" ref="C31:D39" si="11">+F31+I31-L31</f>
        <v>1243016.8949600002</v>
      </c>
      <c r="D31" s="23">
        <f t="shared" si="11"/>
        <v>1271484.6177599998</v>
      </c>
      <c r="E31" s="24">
        <f t="shared" si="6"/>
        <v>1.0229021205708677</v>
      </c>
      <c r="F31" s="23">
        <v>527640.03792999999</v>
      </c>
      <c r="G31" s="23">
        <v>555517.11494999996</v>
      </c>
      <c r="H31" s="24">
        <f t="shared" si="7"/>
        <v>1.0528335134107059</v>
      </c>
      <c r="I31" s="23">
        <v>715400.77194999997</v>
      </c>
      <c r="J31" s="23">
        <v>715975.00188999996</v>
      </c>
      <c r="K31" s="24">
        <f t="shared" si="8"/>
        <v>1.0008026688850709</v>
      </c>
      <c r="L31" s="23">
        <v>23.914919999999999</v>
      </c>
      <c r="M31" s="23">
        <v>7.4990800000000002</v>
      </c>
      <c r="N31" s="24">
        <f t="shared" si="9"/>
        <v>0.31357328395829887</v>
      </c>
      <c r="O31" s="19"/>
      <c r="P31" s="20"/>
      <c r="Q31" s="19"/>
      <c r="R31" s="172"/>
      <c r="S31" s="173"/>
      <c r="T31" s="20"/>
      <c r="U31" s="19"/>
      <c r="V31" s="20"/>
    </row>
    <row r="32" spans="1:22" ht="20.149999999999999" customHeight="1" x14ac:dyDescent="0.25">
      <c r="A32" s="21" t="s">
        <v>36</v>
      </c>
      <c r="B32" s="35" t="s">
        <v>37</v>
      </c>
      <c r="C32" s="23">
        <f t="shared" si="11"/>
        <v>1361.0718200000001</v>
      </c>
      <c r="D32" s="23">
        <f t="shared" si="11"/>
        <v>1378.5439099999999</v>
      </c>
      <c r="E32" s="24">
        <f t="shared" si="6"/>
        <v>1.0128370081161475</v>
      </c>
      <c r="F32" s="23">
        <v>529.61428999999998</v>
      </c>
      <c r="G32" s="23">
        <v>526.81070999999997</v>
      </c>
      <c r="H32" s="24">
        <f t="shared" si="7"/>
        <v>0.99470637395376926</v>
      </c>
      <c r="I32" s="23">
        <v>831.45753000000002</v>
      </c>
      <c r="J32" s="23">
        <v>851.73320000000001</v>
      </c>
      <c r="K32" s="24">
        <f t="shared" si="8"/>
        <v>1.0243856953222854</v>
      </c>
      <c r="L32" s="23">
        <v>0</v>
      </c>
      <c r="M32" s="23">
        <v>0</v>
      </c>
      <c r="N32" s="24" t="str">
        <f t="shared" si="9"/>
        <v>X</v>
      </c>
      <c r="O32" s="19"/>
      <c r="P32" s="20"/>
      <c r="Q32" s="19"/>
      <c r="R32" s="172"/>
      <c r="S32" s="173"/>
      <c r="T32" s="20"/>
      <c r="U32" s="19"/>
      <c r="V32" s="20"/>
    </row>
    <row r="33" spans="1:22" ht="20.149999999999999" customHeight="1" x14ac:dyDescent="0.25">
      <c r="A33" s="21" t="s">
        <v>38</v>
      </c>
      <c r="B33" s="35" t="s">
        <v>39</v>
      </c>
      <c r="C33" s="23">
        <f t="shared" si="11"/>
        <v>30222.282370000001</v>
      </c>
      <c r="D33" s="23">
        <f t="shared" si="11"/>
        <v>33778.30502</v>
      </c>
      <c r="E33" s="24">
        <f t="shared" si="6"/>
        <v>1.1176622799848455</v>
      </c>
      <c r="F33" s="23">
        <v>15308.875319999999</v>
      </c>
      <c r="G33" s="23">
        <v>17987.83352</v>
      </c>
      <c r="H33" s="24">
        <f t="shared" si="7"/>
        <v>1.1749937956905381</v>
      </c>
      <c r="I33" s="23">
        <v>14913.40705</v>
      </c>
      <c r="J33" s="23">
        <v>16090.985500000001</v>
      </c>
      <c r="K33" s="24">
        <f t="shared" si="8"/>
        <v>1.0789610614162108</v>
      </c>
      <c r="L33" s="23">
        <v>0</v>
      </c>
      <c r="M33" s="23">
        <v>300.51400000000001</v>
      </c>
      <c r="N33" s="24" t="str">
        <f t="shared" si="9"/>
        <v>X</v>
      </c>
      <c r="O33" s="19"/>
      <c r="P33" s="20"/>
      <c r="Q33" s="19"/>
      <c r="R33" s="172"/>
      <c r="S33" s="173"/>
      <c r="T33" s="20"/>
      <c r="U33" s="19"/>
      <c r="V33" s="20"/>
    </row>
    <row r="34" spans="1:22" ht="20.149999999999999" customHeight="1" x14ac:dyDescent="0.25">
      <c r="A34" s="21" t="s">
        <v>40</v>
      </c>
      <c r="B34" s="35" t="s">
        <v>41</v>
      </c>
      <c r="C34" s="23">
        <f t="shared" si="11"/>
        <v>120400.24695</v>
      </c>
      <c r="D34" s="23">
        <f t="shared" si="11"/>
        <v>152183.14163</v>
      </c>
      <c r="E34" s="24">
        <f t="shared" si="6"/>
        <v>1.2639769891269312</v>
      </c>
      <c r="F34" s="23">
        <v>110742.0883</v>
      </c>
      <c r="G34" s="23">
        <v>141148.91579999999</v>
      </c>
      <c r="H34" s="24">
        <f t="shared" si="7"/>
        <v>1.2745733620051301</v>
      </c>
      <c r="I34" s="23">
        <v>9658.1586499999994</v>
      </c>
      <c r="J34" s="23">
        <v>11034.225829999999</v>
      </c>
      <c r="K34" s="24">
        <f t="shared" si="8"/>
        <v>1.1424771770548623</v>
      </c>
      <c r="L34" s="23">
        <v>0</v>
      </c>
      <c r="M34" s="23">
        <v>0</v>
      </c>
      <c r="N34" s="24" t="str">
        <f t="shared" si="9"/>
        <v>X</v>
      </c>
      <c r="O34" s="19"/>
      <c r="P34" s="20"/>
      <c r="Q34" s="19"/>
      <c r="R34" s="172"/>
      <c r="S34" s="173"/>
      <c r="T34" s="20"/>
      <c r="U34" s="19"/>
      <c r="V34" s="20"/>
    </row>
    <row r="35" spans="1:22" ht="20.149999999999999" customHeight="1" x14ac:dyDescent="0.25">
      <c r="A35" s="21" t="s">
        <v>42</v>
      </c>
      <c r="B35" s="35" t="s">
        <v>43</v>
      </c>
      <c r="C35" s="23">
        <f t="shared" si="11"/>
        <v>18717.589479999999</v>
      </c>
      <c r="D35" s="23">
        <f t="shared" si="11"/>
        <v>19553.567440000003</v>
      </c>
      <c r="E35" s="24">
        <f t="shared" si="6"/>
        <v>1.0446626933929317</v>
      </c>
      <c r="F35" s="23">
        <v>11591.587149999999</v>
      </c>
      <c r="G35" s="23">
        <v>11252.948270000001</v>
      </c>
      <c r="H35" s="24">
        <f t="shared" si="7"/>
        <v>0.97078580563490835</v>
      </c>
      <c r="I35" s="23">
        <v>7199.8871200000003</v>
      </c>
      <c r="J35" s="23">
        <v>8376.41014</v>
      </c>
      <c r="K35" s="24">
        <f t="shared" si="8"/>
        <v>1.1634085368827283</v>
      </c>
      <c r="L35" s="23">
        <v>73.884789999999995</v>
      </c>
      <c r="M35" s="23">
        <v>75.790970000000002</v>
      </c>
      <c r="N35" s="24">
        <f t="shared" si="9"/>
        <v>1.0257993559973575</v>
      </c>
      <c r="O35" s="19"/>
      <c r="P35" s="20"/>
      <c r="Q35" s="19"/>
      <c r="R35" s="172"/>
      <c r="S35" s="173"/>
      <c r="T35" s="20"/>
      <c r="U35" s="19"/>
      <c r="V35" s="20"/>
    </row>
    <row r="36" spans="1:22" ht="20.149999999999999" customHeight="1" x14ac:dyDescent="0.25">
      <c r="A36" s="21" t="s">
        <v>44</v>
      </c>
      <c r="B36" s="35" t="s">
        <v>45</v>
      </c>
      <c r="C36" s="23">
        <f t="shared" si="11"/>
        <v>48610.716890000003</v>
      </c>
      <c r="D36" s="23">
        <f t="shared" si="11"/>
        <v>43038.246920000005</v>
      </c>
      <c r="E36" s="24">
        <f t="shared" si="6"/>
        <v>0.88536540239450068</v>
      </c>
      <c r="F36" s="23">
        <v>40924.435310000001</v>
      </c>
      <c r="G36" s="23">
        <v>34005.424910000002</v>
      </c>
      <c r="H36" s="24">
        <f t="shared" si="7"/>
        <v>0.83093204957896338</v>
      </c>
      <c r="I36" s="23">
        <v>9358.1191999999992</v>
      </c>
      <c r="J36" s="23">
        <v>10603.942370000001</v>
      </c>
      <c r="K36" s="24">
        <f t="shared" si="8"/>
        <v>1.1331275166916019</v>
      </c>
      <c r="L36" s="23">
        <v>1671.83762</v>
      </c>
      <c r="M36" s="23">
        <v>1571.1203599999999</v>
      </c>
      <c r="N36" s="24">
        <f t="shared" si="9"/>
        <v>0.9397565536298913</v>
      </c>
      <c r="O36" s="19"/>
      <c r="P36" s="20"/>
      <c r="Q36" s="19"/>
      <c r="R36" s="172"/>
      <c r="S36" s="173"/>
      <c r="T36" s="20"/>
      <c r="U36" s="19"/>
      <c r="V36" s="20"/>
    </row>
    <row r="37" spans="1:22" ht="20.149999999999999" customHeight="1" x14ac:dyDescent="0.25">
      <c r="A37" s="21" t="s">
        <v>46</v>
      </c>
      <c r="B37" s="35" t="s">
        <v>47</v>
      </c>
      <c r="C37" s="23">
        <f t="shared" si="11"/>
        <v>114958.81916999999</v>
      </c>
      <c r="D37" s="23">
        <f t="shared" si="11"/>
        <v>124539.08470000001</v>
      </c>
      <c r="E37" s="24">
        <f t="shared" si="6"/>
        <v>1.0833364990974099</v>
      </c>
      <c r="F37" s="23">
        <v>47017.191610000002</v>
      </c>
      <c r="G37" s="23">
        <v>54301.905700000003</v>
      </c>
      <c r="H37" s="24">
        <f t="shared" si="7"/>
        <v>1.1549372440282168</v>
      </c>
      <c r="I37" s="23">
        <v>68748.127049999996</v>
      </c>
      <c r="J37" s="23">
        <v>72355.060010000001</v>
      </c>
      <c r="K37" s="24">
        <f t="shared" si="8"/>
        <v>1.0524659087421642</v>
      </c>
      <c r="L37" s="23">
        <v>806.49949000000004</v>
      </c>
      <c r="M37" s="23">
        <v>2117.8810100000001</v>
      </c>
      <c r="N37" s="24">
        <f t="shared" si="9"/>
        <v>2.6260165520997414</v>
      </c>
      <c r="O37" s="19"/>
      <c r="P37" s="20"/>
      <c r="Q37" s="19"/>
      <c r="R37" s="172"/>
      <c r="S37" s="173"/>
      <c r="T37" s="20"/>
      <c r="U37" s="19"/>
      <c r="V37" s="20"/>
    </row>
    <row r="38" spans="1:22" ht="20.149999999999999" customHeight="1" x14ac:dyDescent="0.25">
      <c r="A38" s="21" t="s">
        <v>48</v>
      </c>
      <c r="B38" s="35" t="s">
        <v>49</v>
      </c>
      <c r="C38" s="23">
        <f t="shared" si="11"/>
        <v>50841.123519999994</v>
      </c>
      <c r="D38" s="23">
        <f t="shared" si="11"/>
        <v>44238.769139999997</v>
      </c>
      <c r="E38" s="24">
        <f t="shared" si="6"/>
        <v>0.8701375201237882</v>
      </c>
      <c r="F38" s="23">
        <v>20328.070889999999</v>
      </c>
      <c r="G38" s="23">
        <v>18478.854439999999</v>
      </c>
      <c r="H38" s="24">
        <f t="shared" si="7"/>
        <v>0.90903138522063665</v>
      </c>
      <c r="I38" s="23">
        <v>30513.052629999998</v>
      </c>
      <c r="J38" s="23">
        <v>25982.04178</v>
      </c>
      <c r="K38" s="24">
        <f t="shared" si="8"/>
        <v>0.85150581605377718</v>
      </c>
      <c r="L38" s="23">
        <v>0</v>
      </c>
      <c r="M38" s="23">
        <v>222.12708000000001</v>
      </c>
      <c r="N38" s="24" t="str">
        <f t="shared" si="9"/>
        <v>X</v>
      </c>
      <c r="O38" s="19"/>
      <c r="P38" s="20"/>
      <c r="Q38" s="19"/>
      <c r="R38" s="172"/>
      <c r="S38" s="173"/>
      <c r="T38" s="20"/>
      <c r="U38" s="19"/>
      <c r="V38" s="20"/>
    </row>
    <row r="39" spans="1:22" s="90" customFormat="1" ht="20.149999999999999" customHeight="1" thickBot="1" x14ac:dyDescent="0.3">
      <c r="A39" s="21" t="s">
        <v>50</v>
      </c>
      <c r="B39" s="35" t="s">
        <v>51</v>
      </c>
      <c r="C39" s="23">
        <f t="shared" si="11"/>
        <v>246870.39080999998</v>
      </c>
      <c r="D39" s="23">
        <f t="shared" si="11"/>
        <v>287816.63994999998</v>
      </c>
      <c r="E39" s="24">
        <f t="shared" si="6"/>
        <v>1.165861321018095</v>
      </c>
      <c r="F39" s="23">
        <v>211190.27291</v>
      </c>
      <c r="G39" s="23">
        <v>246123.90687999999</v>
      </c>
      <c r="H39" s="24">
        <f t="shared" si="7"/>
        <v>1.1654130821872046</v>
      </c>
      <c r="I39" s="23">
        <v>38081.276570000002</v>
      </c>
      <c r="J39" s="23">
        <v>42645.105860000003</v>
      </c>
      <c r="K39" s="24">
        <f t="shared" si="8"/>
        <v>1.1198444406560502</v>
      </c>
      <c r="L39" s="23">
        <v>2401.1586699999998</v>
      </c>
      <c r="M39" s="23">
        <v>952.37279000000001</v>
      </c>
      <c r="N39" s="24">
        <f t="shared" si="9"/>
        <v>0.39663051088581336</v>
      </c>
      <c r="O39" s="19"/>
      <c r="P39" s="20"/>
      <c r="Q39" s="19"/>
      <c r="R39" s="172"/>
      <c r="S39" s="173"/>
      <c r="T39" s="20"/>
      <c r="U39" s="19"/>
      <c r="V39" s="20"/>
    </row>
    <row r="40" spans="1:22" ht="20.149999999999999" customHeight="1" thickBot="1" x14ac:dyDescent="0.3">
      <c r="A40" s="125"/>
      <c r="B40" s="126" t="s">
        <v>96</v>
      </c>
      <c r="C40" s="27">
        <f>SUM(C14:C39)</f>
        <v>5066123.2159099989</v>
      </c>
      <c r="D40" s="27">
        <f>SUM(D14:D39)</f>
        <v>5033004.9086800003</v>
      </c>
      <c r="E40" s="28">
        <f t="shared" ref="E40" si="12">+IF(C40=0,"X",D40/C40)</f>
        <v>0.99346279081290567</v>
      </c>
      <c r="F40" s="27">
        <f>SUM(F14:F39)</f>
        <v>3454161.6520000002</v>
      </c>
      <c r="G40" s="27">
        <f>SUM(G14:G39)</f>
        <v>3403425.1484699999</v>
      </c>
      <c r="H40" s="28">
        <f t="shared" ref="H40" si="13">+IF(F40=0,"X",G40/F40)</f>
        <v>0.98531148549442571</v>
      </c>
      <c r="I40" s="27">
        <f>SUM(I14:I39)</f>
        <v>1707703.9526200003</v>
      </c>
      <c r="J40" s="27">
        <f>SUM(J14:J39)</f>
        <v>1722426.3349700002</v>
      </c>
      <c r="K40" s="28">
        <f t="shared" ref="K40" si="14">+IF(I40=0,"X",J40/I40)</f>
        <v>1.0086211561010985</v>
      </c>
      <c r="L40" s="27">
        <f>SUM(L14:L39)</f>
        <v>95742.388709999985</v>
      </c>
      <c r="M40" s="27">
        <f>SUM(M14:M39)</f>
        <v>92846.574760000003</v>
      </c>
      <c r="N40" s="28">
        <f t="shared" ref="N40" si="15">+IF(L40=0,"X",M40/L40)</f>
        <v>0.96975410798688877</v>
      </c>
      <c r="O40" s="19"/>
      <c r="P40" s="20"/>
      <c r="Q40" s="37">
        <f>+F40+I40-L40-C40</f>
        <v>0</v>
      </c>
      <c r="R40" s="178">
        <f>+G40+J40-M40-D40</f>
        <v>0</v>
      </c>
      <c r="S40" s="173"/>
      <c r="T40" s="20"/>
      <c r="U40" s="19"/>
      <c r="V40" s="20"/>
    </row>
    <row r="41" spans="1:22" ht="20.149999999999999" customHeight="1" x14ac:dyDescent="0.25">
      <c r="C41" s="20">
        <v>0</v>
      </c>
      <c r="D41" s="20">
        <v>0</v>
      </c>
      <c r="E41" s="20"/>
      <c r="F41" s="20">
        <v>0</v>
      </c>
      <c r="G41" s="20">
        <v>0</v>
      </c>
      <c r="H41" s="20"/>
      <c r="I41" s="20">
        <v>0</v>
      </c>
      <c r="J41" s="20">
        <v>0</v>
      </c>
      <c r="K41" s="20"/>
      <c r="L41" s="20">
        <v>0</v>
      </c>
      <c r="M41" s="20">
        <v>0</v>
      </c>
      <c r="N41" s="20"/>
      <c r="P41" s="20"/>
      <c r="R41" s="172"/>
      <c r="T41" s="20"/>
      <c r="U41" s="38"/>
      <c r="V41" s="20"/>
    </row>
    <row r="42" spans="1:22" ht="20.149999999999999" customHeight="1" x14ac:dyDescent="0.25">
      <c r="A42" s="179" t="s">
        <v>199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P42" s="20"/>
      <c r="R42" s="172"/>
      <c r="T42" s="20"/>
      <c r="U42" s="38"/>
      <c r="V42" s="20"/>
    </row>
    <row r="43" spans="1:22" ht="20.149999999999999" customHeight="1" thickBot="1" x14ac:dyDescent="0.3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P43" s="20"/>
      <c r="R43" s="172"/>
      <c r="T43" s="20"/>
      <c r="U43" s="38"/>
      <c r="V43" s="20"/>
    </row>
    <row r="44" spans="1:22" ht="32.25" customHeight="1" thickBot="1" x14ac:dyDescent="0.3">
      <c r="A44" s="502" t="s">
        <v>136</v>
      </c>
      <c r="B44" s="487" t="s">
        <v>141</v>
      </c>
      <c r="C44" s="500" t="s">
        <v>194</v>
      </c>
      <c r="D44" s="501"/>
      <c r="E44" s="165" t="s">
        <v>138</v>
      </c>
      <c r="F44" s="166" t="s">
        <v>195</v>
      </c>
      <c r="G44" s="167"/>
      <c r="H44" s="165" t="s">
        <v>138</v>
      </c>
      <c r="I44" s="500" t="s">
        <v>196</v>
      </c>
      <c r="J44" s="501"/>
      <c r="K44" s="100" t="s">
        <v>138</v>
      </c>
      <c r="L44" s="500" t="s">
        <v>197</v>
      </c>
      <c r="M44" s="501"/>
      <c r="N44" s="164" t="s">
        <v>138</v>
      </c>
      <c r="P44" s="20"/>
      <c r="R44" s="172"/>
      <c r="T44" s="20"/>
      <c r="V44" s="20"/>
    </row>
    <row r="45" spans="1:22" s="90" customFormat="1" ht="20.149999999999999" customHeight="1" thickBot="1" x14ac:dyDescent="0.3">
      <c r="A45" s="503"/>
      <c r="B45" s="488"/>
      <c r="C45" s="34">
        <f t="shared" ref="C45:N45" si="16">+C5</f>
        <v>2019</v>
      </c>
      <c r="D45" s="34">
        <f t="shared" si="16"/>
        <v>2020</v>
      </c>
      <c r="E45" s="34" t="str">
        <f t="shared" si="16"/>
        <v>20/19</v>
      </c>
      <c r="F45" s="34">
        <f t="shared" si="16"/>
        <v>2019</v>
      </c>
      <c r="G45" s="34">
        <f t="shared" si="16"/>
        <v>2020</v>
      </c>
      <c r="H45" s="34" t="str">
        <f t="shared" si="16"/>
        <v>20/19</v>
      </c>
      <c r="I45" s="34">
        <f t="shared" si="16"/>
        <v>2019</v>
      </c>
      <c r="J45" s="34">
        <f t="shared" si="16"/>
        <v>2020</v>
      </c>
      <c r="K45" s="34" t="str">
        <f t="shared" si="16"/>
        <v>20/19</v>
      </c>
      <c r="L45" s="34">
        <f t="shared" si="16"/>
        <v>2019</v>
      </c>
      <c r="M45" s="34">
        <f t="shared" si="16"/>
        <v>2020</v>
      </c>
      <c r="N45" s="34" t="str">
        <f t="shared" si="16"/>
        <v>20/19</v>
      </c>
      <c r="P45" s="20"/>
      <c r="R45" s="172"/>
      <c r="S45" s="163"/>
      <c r="T45" s="20"/>
      <c r="V45" s="20"/>
    </row>
    <row r="46" spans="1:22" s="90" customFormat="1" ht="20.149999999999999" customHeight="1" x14ac:dyDescent="0.25">
      <c r="A46" s="8" t="s">
        <v>1</v>
      </c>
      <c r="B46" s="180" t="s">
        <v>52</v>
      </c>
      <c r="C46" s="23">
        <f t="shared" ref="C46:D76" si="17">+F46+I46-L46</f>
        <v>588223.73772000009</v>
      </c>
      <c r="D46" s="23">
        <f t="shared" si="17"/>
        <v>477269.86519000004</v>
      </c>
      <c r="E46" s="24">
        <f t="shared" ref="E46:E78" si="18">+IFERROR(IF(D46/C46&gt;0,D46/C46,"X"),"X")</f>
        <v>0.81137471098996161</v>
      </c>
      <c r="F46" s="36">
        <v>584377.40355000005</v>
      </c>
      <c r="G46" s="23">
        <v>482280.66368</v>
      </c>
      <c r="H46" s="24">
        <f t="shared" ref="H46:H78" si="19">+IFERROR(IF(G46/F46&gt;0,G46/F46,"X"),"X")</f>
        <v>0.82528971988003208</v>
      </c>
      <c r="I46" s="36">
        <v>88197.494940000004</v>
      </c>
      <c r="J46" s="23">
        <v>49557.018029999999</v>
      </c>
      <c r="K46" s="24">
        <f t="shared" ref="K46:K78" si="20">+IFERROR(IF(J46/I46&gt;0,J46/I46,"X"),"X")</f>
        <v>0.56188691145608172</v>
      </c>
      <c r="L46" s="36">
        <v>84351.160770000002</v>
      </c>
      <c r="M46" s="23">
        <v>54567.81652</v>
      </c>
      <c r="N46" s="24">
        <f t="shared" ref="N46:N78" si="21">+IFERROR(IF(M46/L46&gt;0,M46/L46,"X"),"X")</f>
        <v>0.64691245528665409</v>
      </c>
      <c r="O46" s="19"/>
      <c r="P46" s="20"/>
      <c r="Q46" s="19"/>
      <c r="R46" s="172"/>
      <c r="S46" s="173"/>
      <c r="T46" s="20"/>
      <c r="U46" s="19"/>
      <c r="V46" s="20"/>
    </row>
    <row r="47" spans="1:22" s="90" customFormat="1" ht="20.149999999999999" customHeight="1" x14ac:dyDescent="0.25">
      <c r="A47" s="21" t="s">
        <v>2</v>
      </c>
      <c r="B47" s="180" t="s">
        <v>135</v>
      </c>
      <c r="C47" s="23">
        <f t="shared" si="17"/>
        <v>165823.44123</v>
      </c>
      <c r="D47" s="23">
        <f t="shared" si="17"/>
        <v>172116.97886000003</v>
      </c>
      <c r="E47" s="24">
        <f t="shared" si="18"/>
        <v>1.0379532446276445</v>
      </c>
      <c r="F47" s="36">
        <v>134247.04623000001</v>
      </c>
      <c r="G47" s="23">
        <v>145366.27713</v>
      </c>
      <c r="H47" s="24">
        <f t="shared" si="19"/>
        <v>1.0828266335257006</v>
      </c>
      <c r="I47" s="36">
        <v>38975.710030000002</v>
      </c>
      <c r="J47" s="23">
        <v>34203.795700000002</v>
      </c>
      <c r="K47" s="24">
        <f t="shared" si="20"/>
        <v>0.87756696859846794</v>
      </c>
      <c r="L47" s="36">
        <v>7399.3150299999998</v>
      </c>
      <c r="M47" s="23">
        <v>7453.0939699999999</v>
      </c>
      <c r="N47" s="24">
        <f t="shared" si="21"/>
        <v>1.007268097084927</v>
      </c>
      <c r="O47" s="19"/>
      <c r="P47" s="20"/>
      <c r="Q47" s="19"/>
      <c r="R47" s="172"/>
      <c r="S47" s="173"/>
      <c r="T47" s="20"/>
      <c r="U47" s="19"/>
      <c r="V47" s="20"/>
    </row>
    <row r="48" spans="1:22" s="90" customFormat="1" ht="20.149999999999999" customHeight="1" x14ac:dyDescent="0.25">
      <c r="A48" s="21" t="s">
        <v>5</v>
      </c>
      <c r="B48" s="180" t="s">
        <v>53</v>
      </c>
      <c r="C48" s="23">
        <f t="shared" si="17"/>
        <v>451473.36886000005</v>
      </c>
      <c r="D48" s="23">
        <f t="shared" si="17"/>
        <v>503062.38620000001</v>
      </c>
      <c r="E48" s="24">
        <f t="shared" si="18"/>
        <v>1.11426812941429</v>
      </c>
      <c r="F48" s="36">
        <v>411125.78107999999</v>
      </c>
      <c r="G48" s="23">
        <v>394737.26747999998</v>
      </c>
      <c r="H48" s="24">
        <f t="shared" si="19"/>
        <v>0.96013747044286912</v>
      </c>
      <c r="I48" s="36">
        <v>190626.63274</v>
      </c>
      <c r="J48" s="23">
        <v>209688.81860999999</v>
      </c>
      <c r="K48" s="24">
        <f t="shared" si="20"/>
        <v>1.0999974956070242</v>
      </c>
      <c r="L48" s="36">
        <v>150279.04496</v>
      </c>
      <c r="M48" s="23">
        <v>101363.69989</v>
      </c>
      <c r="N48" s="24">
        <f t="shared" si="21"/>
        <v>0.67450322110431382</v>
      </c>
      <c r="O48" s="19"/>
      <c r="P48" s="20"/>
      <c r="Q48" s="19"/>
      <c r="R48" s="172"/>
      <c r="S48" s="173"/>
      <c r="T48" s="20"/>
      <c r="U48" s="19"/>
      <c r="V48" s="20"/>
    </row>
    <row r="49" spans="1:22" s="90" customFormat="1" ht="20.149999999999999" customHeight="1" x14ac:dyDescent="0.25">
      <c r="A49" s="21" t="s">
        <v>7</v>
      </c>
      <c r="B49" s="180" t="s">
        <v>54</v>
      </c>
      <c r="C49" s="23">
        <f t="shared" si="17"/>
        <v>326545.24136000004</v>
      </c>
      <c r="D49" s="23">
        <f t="shared" si="17"/>
        <v>365258.73591999995</v>
      </c>
      <c r="E49" s="24">
        <f t="shared" si="18"/>
        <v>1.1185547656391053</v>
      </c>
      <c r="F49" s="36">
        <v>391301.39877000003</v>
      </c>
      <c r="G49" s="23">
        <v>438159.58098999999</v>
      </c>
      <c r="H49" s="24">
        <f t="shared" si="19"/>
        <v>1.1197495903855492</v>
      </c>
      <c r="I49" s="36">
        <v>62411.767910000002</v>
      </c>
      <c r="J49" s="23">
        <v>67745.691049999994</v>
      </c>
      <c r="K49" s="24">
        <f t="shared" si="20"/>
        <v>1.0854634200987816</v>
      </c>
      <c r="L49" s="36">
        <v>127167.92531999999</v>
      </c>
      <c r="M49" s="23">
        <v>140646.53612</v>
      </c>
      <c r="N49" s="24">
        <f t="shared" si="21"/>
        <v>1.105990647925434</v>
      </c>
      <c r="O49" s="19"/>
      <c r="P49" s="20"/>
      <c r="Q49" s="19"/>
      <c r="R49" s="172"/>
      <c r="S49" s="173"/>
      <c r="T49" s="20"/>
      <c r="U49" s="19"/>
      <c r="V49" s="20"/>
    </row>
    <row r="50" spans="1:22" s="90" customFormat="1" ht="20.149999999999999" customHeight="1" x14ac:dyDescent="0.25">
      <c r="A50" s="21" t="s">
        <v>9</v>
      </c>
      <c r="B50" s="15" t="s">
        <v>55</v>
      </c>
      <c r="C50" s="23">
        <f t="shared" si="17"/>
        <v>77857.609240000005</v>
      </c>
      <c r="D50" s="23">
        <f t="shared" si="17"/>
        <v>85119.014859999996</v>
      </c>
      <c r="E50" s="24">
        <f t="shared" si="18"/>
        <v>1.0932652015760764</v>
      </c>
      <c r="F50" s="36">
        <v>98626.634439999994</v>
      </c>
      <c r="G50" s="23">
        <v>107505.96520000001</v>
      </c>
      <c r="H50" s="24">
        <f t="shared" si="19"/>
        <v>1.0900297451131398</v>
      </c>
      <c r="I50" s="36">
        <v>30421.493190000001</v>
      </c>
      <c r="J50" s="23">
        <v>32682.121770000002</v>
      </c>
      <c r="K50" s="24">
        <f t="shared" si="20"/>
        <v>1.0743102439410537</v>
      </c>
      <c r="L50" s="36">
        <v>51190.518389999997</v>
      </c>
      <c r="M50" s="23">
        <v>55069.072110000001</v>
      </c>
      <c r="N50" s="24">
        <f t="shared" si="21"/>
        <v>1.0757670334660583</v>
      </c>
      <c r="O50" s="19"/>
      <c r="P50" s="20"/>
      <c r="Q50" s="19"/>
      <c r="R50" s="172"/>
      <c r="S50" s="173"/>
      <c r="T50" s="20"/>
      <c r="U50" s="19"/>
      <c r="V50" s="20"/>
    </row>
    <row r="51" spans="1:22" s="90" customFormat="1" ht="20.149999999999999" customHeight="1" x14ac:dyDescent="0.25">
      <c r="A51" s="21" t="s">
        <v>11</v>
      </c>
      <c r="B51" s="180" t="s">
        <v>56</v>
      </c>
      <c r="C51" s="23">
        <f t="shared" si="17"/>
        <v>17890.115699999998</v>
      </c>
      <c r="D51" s="23">
        <f t="shared" si="17"/>
        <v>19497.73717</v>
      </c>
      <c r="E51" s="24">
        <f t="shared" si="18"/>
        <v>1.0898608760814219</v>
      </c>
      <c r="F51" s="36">
        <v>10367.687840000001</v>
      </c>
      <c r="G51" s="23">
        <v>14915.52369</v>
      </c>
      <c r="H51" s="24">
        <f t="shared" si="19"/>
        <v>1.4386547820675897</v>
      </c>
      <c r="I51" s="36">
        <v>11730.099920000001</v>
      </c>
      <c r="J51" s="23">
        <v>11847.881450000001</v>
      </c>
      <c r="K51" s="24">
        <f t="shared" si="20"/>
        <v>1.0100409656186458</v>
      </c>
      <c r="L51" s="36">
        <v>4207.6720599999999</v>
      </c>
      <c r="M51" s="23">
        <v>7265.6679700000004</v>
      </c>
      <c r="N51" s="24">
        <f t="shared" si="21"/>
        <v>1.7267666934100374</v>
      </c>
      <c r="O51" s="19"/>
      <c r="P51" s="20"/>
      <c r="Q51" s="19"/>
      <c r="R51" s="172"/>
      <c r="S51" s="173"/>
      <c r="T51" s="20"/>
      <c r="U51" s="19"/>
      <c r="V51" s="20"/>
    </row>
    <row r="52" spans="1:22" ht="20.149999999999999" customHeight="1" x14ac:dyDescent="0.25">
      <c r="A52" s="21" t="s">
        <v>13</v>
      </c>
      <c r="B52" s="180" t="s">
        <v>57</v>
      </c>
      <c r="C52" s="23">
        <f t="shared" si="17"/>
        <v>4883.5654799999993</v>
      </c>
      <c r="D52" s="23">
        <f t="shared" si="17"/>
        <v>5090.6379899999993</v>
      </c>
      <c r="E52" s="24">
        <f t="shared" si="18"/>
        <v>1.042401911236378</v>
      </c>
      <c r="F52" s="36">
        <v>1311.5703699999999</v>
      </c>
      <c r="G52" s="23">
        <v>1370.7650699999999</v>
      </c>
      <c r="H52" s="24">
        <f t="shared" si="19"/>
        <v>1.0451326908216141</v>
      </c>
      <c r="I52" s="36">
        <v>3571.9951099999998</v>
      </c>
      <c r="J52" s="23">
        <v>3719.8729199999998</v>
      </c>
      <c r="K52" s="24">
        <f t="shared" si="20"/>
        <v>1.0413992196086741</v>
      </c>
      <c r="L52" s="36">
        <v>0</v>
      </c>
      <c r="M52" s="23">
        <v>0</v>
      </c>
      <c r="N52" s="24" t="str">
        <f t="shared" si="21"/>
        <v>X</v>
      </c>
      <c r="O52" s="19"/>
      <c r="P52" s="20"/>
      <c r="Q52" s="19"/>
      <c r="R52" s="172"/>
      <c r="S52" s="173"/>
      <c r="T52" s="20"/>
      <c r="U52" s="19"/>
      <c r="V52" s="20"/>
    </row>
    <row r="53" spans="1:22" ht="20.149999999999999" customHeight="1" x14ac:dyDescent="0.25">
      <c r="A53" s="21" t="s">
        <v>15</v>
      </c>
      <c r="B53" s="180" t="s">
        <v>58</v>
      </c>
      <c r="C53" s="23">
        <f t="shared" si="17"/>
        <v>16623.341700000001</v>
      </c>
      <c r="D53" s="23">
        <f t="shared" si="17"/>
        <v>13215.00065</v>
      </c>
      <c r="E53" s="24">
        <f t="shared" si="18"/>
        <v>0.79496655296449803</v>
      </c>
      <c r="F53" s="36">
        <v>10097.772220000001</v>
      </c>
      <c r="G53" s="23">
        <v>6477.08925</v>
      </c>
      <c r="H53" s="24">
        <f t="shared" si="19"/>
        <v>0.64143744866528585</v>
      </c>
      <c r="I53" s="36">
        <v>6525.5694800000001</v>
      </c>
      <c r="J53" s="23">
        <v>6737.9114</v>
      </c>
      <c r="K53" s="24">
        <f t="shared" si="20"/>
        <v>1.032539983008502</v>
      </c>
      <c r="L53" s="36">
        <v>0</v>
      </c>
      <c r="M53" s="23">
        <v>0</v>
      </c>
      <c r="N53" s="24" t="str">
        <f t="shared" si="21"/>
        <v>X</v>
      </c>
      <c r="O53" s="19"/>
      <c r="P53" s="20"/>
      <c r="Q53" s="19"/>
      <c r="R53" s="172"/>
      <c r="S53" s="173"/>
      <c r="T53" s="20"/>
      <c r="U53" s="19"/>
      <c r="V53" s="20"/>
    </row>
    <row r="54" spans="1:22" ht="20.149999999999999" customHeight="1" x14ac:dyDescent="0.25">
      <c r="A54" s="21" t="s">
        <v>17</v>
      </c>
      <c r="B54" s="180" t="s">
        <v>59</v>
      </c>
      <c r="C54" s="23">
        <f t="shared" si="17"/>
        <v>1729586.1776800002</v>
      </c>
      <c r="D54" s="23">
        <f t="shared" si="17"/>
        <v>1897460.17836</v>
      </c>
      <c r="E54" s="24">
        <f t="shared" si="18"/>
        <v>1.0970602117699504</v>
      </c>
      <c r="F54" s="36">
        <v>1729685.94099</v>
      </c>
      <c r="G54" s="23">
        <v>1837232.62708</v>
      </c>
      <c r="H54" s="24">
        <f t="shared" si="19"/>
        <v>1.0621770019292893</v>
      </c>
      <c r="I54" s="36">
        <v>191541.41901000001</v>
      </c>
      <c r="J54" s="23">
        <v>198281.90739000001</v>
      </c>
      <c r="K54" s="24">
        <f t="shared" si="20"/>
        <v>1.035190761428201</v>
      </c>
      <c r="L54" s="36">
        <v>191641.18231999999</v>
      </c>
      <c r="M54" s="23">
        <v>138054.35610999999</v>
      </c>
      <c r="N54" s="24">
        <f t="shared" si="21"/>
        <v>0.72037938004096946</v>
      </c>
      <c r="O54" s="19"/>
      <c r="P54" s="20"/>
      <c r="Q54" s="19"/>
      <c r="R54" s="172"/>
      <c r="S54" s="173"/>
      <c r="T54" s="20"/>
      <c r="U54" s="19"/>
      <c r="V54" s="20"/>
    </row>
    <row r="55" spans="1:22" ht="20.149999999999999" customHeight="1" x14ac:dyDescent="0.25">
      <c r="A55" s="21" t="s">
        <v>19</v>
      </c>
      <c r="B55" s="180" t="s">
        <v>60</v>
      </c>
      <c r="C55" s="23">
        <f t="shared" si="17"/>
        <v>13621.825029999993</v>
      </c>
      <c r="D55" s="23">
        <f t="shared" si="17"/>
        <v>24554.29221</v>
      </c>
      <c r="E55" s="24">
        <f t="shared" si="18"/>
        <v>1.8025699314095516</v>
      </c>
      <c r="F55" s="36">
        <v>40676.868479999997</v>
      </c>
      <c r="G55" s="23">
        <v>47151.521050000003</v>
      </c>
      <c r="H55" s="24">
        <f t="shared" si="19"/>
        <v>1.1591728373383379</v>
      </c>
      <c r="I55" s="36">
        <v>44316.243470000001</v>
      </c>
      <c r="J55" s="23">
        <v>46906.514380000001</v>
      </c>
      <c r="K55" s="24">
        <f t="shared" si="20"/>
        <v>1.0584496949014528</v>
      </c>
      <c r="L55" s="36">
        <v>71371.286919999999</v>
      </c>
      <c r="M55" s="23">
        <v>69503.743220000004</v>
      </c>
      <c r="N55" s="24">
        <f t="shared" si="21"/>
        <v>0.97383340303092303</v>
      </c>
      <c r="O55" s="19"/>
      <c r="P55" s="20"/>
      <c r="Q55" s="19"/>
      <c r="R55" s="172"/>
      <c r="S55" s="173"/>
      <c r="T55" s="20"/>
      <c r="U55" s="19"/>
      <c r="V55" s="20"/>
    </row>
    <row r="56" spans="1:22" ht="20.149999999999999" customHeight="1" x14ac:dyDescent="0.25">
      <c r="A56" s="21" t="s">
        <v>21</v>
      </c>
      <c r="B56" s="180" t="s">
        <v>61</v>
      </c>
      <c r="C56" s="23">
        <f t="shared" si="17"/>
        <v>283349.23683000007</v>
      </c>
      <c r="D56" s="23">
        <f t="shared" si="17"/>
        <v>244371.73247000002</v>
      </c>
      <c r="E56" s="24">
        <f t="shared" si="18"/>
        <v>0.86244005879082275</v>
      </c>
      <c r="F56" s="36">
        <v>252651.65715000001</v>
      </c>
      <c r="G56" s="23">
        <v>211336.59030000001</v>
      </c>
      <c r="H56" s="24">
        <f t="shared" si="19"/>
        <v>0.83647419013178637</v>
      </c>
      <c r="I56" s="36">
        <v>36777.687530000003</v>
      </c>
      <c r="J56" s="23">
        <v>36795.13826</v>
      </c>
      <c r="K56" s="24">
        <f t="shared" si="20"/>
        <v>1.0004744923123772</v>
      </c>
      <c r="L56" s="36">
        <v>6080.1078500000003</v>
      </c>
      <c r="M56" s="23">
        <v>3759.9960900000001</v>
      </c>
      <c r="N56" s="24">
        <f t="shared" si="21"/>
        <v>0.61840943989176111</v>
      </c>
      <c r="O56" s="19"/>
      <c r="P56" s="20"/>
      <c r="Q56" s="19"/>
      <c r="R56" s="172"/>
      <c r="S56" s="173"/>
      <c r="T56" s="20"/>
      <c r="U56" s="19"/>
      <c r="V56" s="20"/>
    </row>
    <row r="57" spans="1:22" ht="20.149999999999999" customHeight="1" x14ac:dyDescent="0.25">
      <c r="A57" s="21" t="s">
        <v>22</v>
      </c>
      <c r="B57" s="180" t="s">
        <v>62</v>
      </c>
      <c r="C57" s="23">
        <f t="shared" si="17"/>
        <v>262025.86266000001</v>
      </c>
      <c r="D57" s="23">
        <f t="shared" si="17"/>
        <v>288078.79303</v>
      </c>
      <c r="E57" s="24">
        <f t="shared" si="18"/>
        <v>1.0994288506696219</v>
      </c>
      <c r="F57" s="36">
        <v>375556.57416000002</v>
      </c>
      <c r="G57" s="23">
        <v>408307.88234000001</v>
      </c>
      <c r="H57" s="24">
        <f t="shared" si="19"/>
        <v>1.0872073888022176</v>
      </c>
      <c r="I57" s="36">
        <v>96078.447260000001</v>
      </c>
      <c r="J57" s="23">
        <v>102832.20806999999</v>
      </c>
      <c r="K57" s="24">
        <f t="shared" si="20"/>
        <v>1.0702942335415089</v>
      </c>
      <c r="L57" s="36">
        <v>209609.15875999999</v>
      </c>
      <c r="M57" s="23">
        <v>223061.29738</v>
      </c>
      <c r="N57" s="24">
        <f t="shared" si="21"/>
        <v>1.064177246354977</v>
      </c>
      <c r="O57" s="19"/>
      <c r="P57" s="20"/>
      <c r="Q57" s="19"/>
      <c r="R57" s="172"/>
      <c r="S57" s="173"/>
      <c r="T57" s="20"/>
      <c r="U57" s="19"/>
      <c r="V57" s="20"/>
    </row>
    <row r="58" spans="1:22" ht="20.149999999999999" customHeight="1" x14ac:dyDescent="0.25">
      <c r="A58" s="21" t="s">
        <v>24</v>
      </c>
      <c r="B58" s="180" t="s">
        <v>63</v>
      </c>
      <c r="C58" s="23">
        <f t="shared" si="17"/>
        <v>51475.188469999994</v>
      </c>
      <c r="D58" s="23">
        <f t="shared" si="17"/>
        <v>52912.908610000006</v>
      </c>
      <c r="E58" s="24">
        <f t="shared" si="18"/>
        <v>1.0279303521314531</v>
      </c>
      <c r="F58" s="36">
        <v>43914.686860000002</v>
      </c>
      <c r="G58" s="23">
        <v>45547.407879999999</v>
      </c>
      <c r="H58" s="24">
        <f t="shared" si="19"/>
        <v>1.0371793843186248</v>
      </c>
      <c r="I58" s="36">
        <v>20861.167839999998</v>
      </c>
      <c r="J58" s="23">
        <v>21838.227200000001</v>
      </c>
      <c r="K58" s="24">
        <f t="shared" si="20"/>
        <v>1.0468362733809442</v>
      </c>
      <c r="L58" s="36">
        <v>13300.666230000001</v>
      </c>
      <c r="M58" s="23">
        <v>14472.72647</v>
      </c>
      <c r="N58" s="24">
        <f t="shared" si="21"/>
        <v>1.0881204159049105</v>
      </c>
      <c r="O58" s="19"/>
      <c r="P58" s="20"/>
      <c r="Q58" s="19"/>
      <c r="R58" s="172"/>
      <c r="S58" s="173"/>
      <c r="T58" s="20"/>
      <c r="U58" s="19"/>
      <c r="V58" s="20"/>
    </row>
    <row r="59" spans="1:22" ht="20.149999999999999" customHeight="1" x14ac:dyDescent="0.25">
      <c r="A59" s="21" t="s">
        <v>26</v>
      </c>
      <c r="B59" s="180" t="s">
        <v>64</v>
      </c>
      <c r="C59" s="23">
        <f t="shared" si="17"/>
        <v>271271.00004000001</v>
      </c>
      <c r="D59" s="23">
        <f t="shared" si="17"/>
        <v>269360.57213000004</v>
      </c>
      <c r="E59" s="24">
        <f t="shared" si="18"/>
        <v>0.99295749302462011</v>
      </c>
      <c r="F59" s="36">
        <v>318278.47016999999</v>
      </c>
      <c r="G59" s="23">
        <v>316082.54814000003</v>
      </c>
      <c r="H59" s="24">
        <f t="shared" si="19"/>
        <v>0.99310062653993825</v>
      </c>
      <c r="I59" s="36">
        <v>64735.449229999998</v>
      </c>
      <c r="J59" s="23">
        <v>75377.675950000004</v>
      </c>
      <c r="K59" s="24">
        <f t="shared" si="20"/>
        <v>1.1643956571953182</v>
      </c>
      <c r="L59" s="36">
        <v>111742.91936</v>
      </c>
      <c r="M59" s="23">
        <v>122099.65196</v>
      </c>
      <c r="N59" s="24">
        <f t="shared" si="21"/>
        <v>1.0926835692079417</v>
      </c>
      <c r="O59" s="19"/>
      <c r="P59" s="20"/>
      <c r="Q59" s="19"/>
      <c r="R59" s="172"/>
      <c r="S59" s="173"/>
      <c r="T59" s="20"/>
      <c r="U59" s="19"/>
      <c r="V59" s="20"/>
    </row>
    <row r="60" spans="1:22" ht="20.149999999999999" customHeight="1" x14ac:dyDescent="0.25">
      <c r="A60" s="21" t="s">
        <v>28</v>
      </c>
      <c r="B60" s="180" t="s">
        <v>65</v>
      </c>
      <c r="C60" s="23">
        <f t="shared" si="17"/>
        <v>19429.590120000001</v>
      </c>
      <c r="D60" s="23">
        <f t="shared" si="17"/>
        <v>20190.250759999999</v>
      </c>
      <c r="E60" s="24">
        <f t="shared" si="18"/>
        <v>1.0391495978711875</v>
      </c>
      <c r="F60" s="36">
        <v>15338.66804</v>
      </c>
      <c r="G60" s="23">
        <v>19406.304599999999</v>
      </c>
      <c r="H60" s="24">
        <f t="shared" si="19"/>
        <v>1.2651883820285088</v>
      </c>
      <c r="I60" s="36">
        <v>15388.178330000001</v>
      </c>
      <c r="J60" s="23">
        <v>15183.747429999999</v>
      </c>
      <c r="K60" s="24">
        <f t="shared" si="20"/>
        <v>0.98671506817662402</v>
      </c>
      <c r="L60" s="36">
        <v>11297.25625</v>
      </c>
      <c r="M60" s="23">
        <v>14399.80127</v>
      </c>
      <c r="N60" s="24">
        <f t="shared" si="21"/>
        <v>1.2746281885922521</v>
      </c>
      <c r="O60" s="19"/>
      <c r="P60" s="20"/>
      <c r="Q60" s="19"/>
      <c r="R60" s="172"/>
      <c r="S60" s="173"/>
      <c r="T60" s="20"/>
      <c r="U60" s="19"/>
      <c r="V60" s="20"/>
    </row>
    <row r="61" spans="1:22" ht="20.149999999999999" customHeight="1" x14ac:dyDescent="0.25">
      <c r="A61" s="21" t="s">
        <v>30</v>
      </c>
      <c r="B61" s="180" t="s">
        <v>66</v>
      </c>
      <c r="C61" s="23">
        <f t="shared" si="17"/>
        <v>82784.361389999976</v>
      </c>
      <c r="D61" s="23">
        <f t="shared" si="17"/>
        <v>113234.34385999999</v>
      </c>
      <c r="E61" s="24">
        <f t="shared" si="18"/>
        <v>1.3678228829542949</v>
      </c>
      <c r="F61" s="36">
        <v>210405.59941</v>
      </c>
      <c r="G61" s="23">
        <v>220284.02236999999</v>
      </c>
      <c r="H61" s="24">
        <f t="shared" si="19"/>
        <v>1.0469494299947348</v>
      </c>
      <c r="I61" s="36">
        <v>60453.809430000001</v>
      </c>
      <c r="J61" s="23">
        <v>68625.660229999994</v>
      </c>
      <c r="K61" s="24">
        <f t="shared" si="20"/>
        <v>1.1351751176154126</v>
      </c>
      <c r="L61" s="36">
        <v>188075.04745000001</v>
      </c>
      <c r="M61" s="23">
        <v>175675.33874000001</v>
      </c>
      <c r="N61" s="24">
        <f t="shared" si="21"/>
        <v>0.93407042094036163</v>
      </c>
      <c r="O61" s="19"/>
      <c r="P61" s="20"/>
      <c r="Q61" s="19"/>
      <c r="R61" s="172"/>
      <c r="S61" s="173"/>
      <c r="T61" s="20"/>
      <c r="U61" s="19"/>
      <c r="V61" s="20"/>
    </row>
    <row r="62" spans="1:22" ht="20.149999999999999" customHeight="1" x14ac:dyDescent="0.25">
      <c r="A62" s="21" t="s">
        <v>32</v>
      </c>
      <c r="B62" s="180" t="s">
        <v>67</v>
      </c>
      <c r="C62" s="23">
        <f t="shared" si="17"/>
        <v>23949.187550000002</v>
      </c>
      <c r="D62" s="23">
        <f t="shared" si="17"/>
        <v>28767.348050000001</v>
      </c>
      <c r="E62" s="24">
        <f t="shared" si="18"/>
        <v>1.2011826284269922</v>
      </c>
      <c r="F62" s="36">
        <v>13224.35626</v>
      </c>
      <c r="G62" s="23">
        <v>16715.436699999998</v>
      </c>
      <c r="H62" s="24">
        <f t="shared" si="19"/>
        <v>1.2639886865842798</v>
      </c>
      <c r="I62" s="36">
        <v>18452.24697</v>
      </c>
      <c r="J62" s="23">
        <v>22956.910510000002</v>
      </c>
      <c r="K62" s="24">
        <f t="shared" si="20"/>
        <v>1.2441254741129233</v>
      </c>
      <c r="L62" s="36">
        <v>7727.4156800000001</v>
      </c>
      <c r="M62" s="23">
        <v>10904.999159999999</v>
      </c>
      <c r="N62" s="24">
        <f t="shared" si="21"/>
        <v>1.411209078375864</v>
      </c>
      <c r="O62" s="19"/>
      <c r="P62" s="20"/>
      <c r="Q62" s="19"/>
      <c r="R62" s="172"/>
      <c r="S62" s="173"/>
      <c r="T62" s="20"/>
      <c r="U62" s="19"/>
      <c r="V62" s="20"/>
    </row>
    <row r="63" spans="1:22" s="90" customFormat="1" ht="20.149999999999999" customHeight="1" x14ac:dyDescent="0.25">
      <c r="A63" s="21" t="s">
        <v>34</v>
      </c>
      <c r="B63" s="180" t="s">
        <v>68</v>
      </c>
      <c r="C63" s="23">
        <f t="shared" si="17"/>
        <v>1249.8483600000002</v>
      </c>
      <c r="D63" s="23">
        <f t="shared" si="17"/>
        <v>1286.94661</v>
      </c>
      <c r="E63" s="24">
        <f t="shared" si="18"/>
        <v>1.0296822008071442</v>
      </c>
      <c r="F63" s="36">
        <v>243.74663000000001</v>
      </c>
      <c r="G63" s="23">
        <v>280.67372</v>
      </c>
      <c r="H63" s="24">
        <f t="shared" si="19"/>
        <v>1.1514978484010219</v>
      </c>
      <c r="I63" s="36">
        <v>1009.63903</v>
      </c>
      <c r="J63" s="23">
        <v>1006.61058</v>
      </c>
      <c r="K63" s="24">
        <f t="shared" si="20"/>
        <v>0.99700046263068887</v>
      </c>
      <c r="L63" s="36">
        <v>3.5373000000000001</v>
      </c>
      <c r="M63" s="23">
        <v>0.33768999999999999</v>
      </c>
      <c r="N63" s="24">
        <f t="shared" si="21"/>
        <v>9.5465468012325777E-2</v>
      </c>
      <c r="O63" s="19"/>
      <c r="P63" s="20"/>
      <c r="Q63" s="19"/>
      <c r="R63" s="172"/>
      <c r="S63" s="173"/>
      <c r="T63" s="20"/>
      <c r="U63" s="19"/>
      <c r="V63" s="20"/>
    </row>
    <row r="64" spans="1:22" s="90" customFormat="1" ht="20.149999999999999" customHeight="1" x14ac:dyDescent="0.25">
      <c r="A64" s="21" t="s">
        <v>36</v>
      </c>
      <c r="B64" s="180" t="s">
        <v>69</v>
      </c>
      <c r="C64" s="23">
        <f t="shared" si="17"/>
        <v>55125.398110000009</v>
      </c>
      <c r="D64" s="23">
        <f t="shared" si="17"/>
        <v>79540.376709999982</v>
      </c>
      <c r="E64" s="24">
        <f t="shared" si="18"/>
        <v>1.4428989075286329</v>
      </c>
      <c r="F64" s="36">
        <v>258558.29748000001</v>
      </c>
      <c r="G64" s="23">
        <v>327093.50414999999</v>
      </c>
      <c r="H64" s="24">
        <f t="shared" si="19"/>
        <v>1.265066746408714</v>
      </c>
      <c r="I64" s="36">
        <v>21019.22752</v>
      </c>
      <c r="J64" s="23">
        <v>28115.091499999999</v>
      </c>
      <c r="K64" s="24">
        <f t="shared" si="20"/>
        <v>1.3375891893861567</v>
      </c>
      <c r="L64" s="36">
        <v>224452.12689000001</v>
      </c>
      <c r="M64" s="23">
        <v>275668.21893999999</v>
      </c>
      <c r="N64" s="24">
        <f t="shared" si="21"/>
        <v>1.2281826987324564</v>
      </c>
      <c r="O64" s="19"/>
      <c r="P64" s="20"/>
      <c r="Q64" s="19"/>
      <c r="R64" s="172"/>
      <c r="S64" s="173"/>
      <c r="T64" s="20"/>
      <c r="U64" s="19"/>
      <c r="V64" s="20"/>
    </row>
    <row r="65" spans="1:22" s="90" customFormat="1" ht="20.149999999999999" customHeight="1" x14ac:dyDescent="0.25">
      <c r="A65" s="21" t="s">
        <v>38</v>
      </c>
      <c r="B65" s="180" t="s">
        <v>70</v>
      </c>
      <c r="C65" s="23">
        <f t="shared" si="17"/>
        <v>36851.452309999993</v>
      </c>
      <c r="D65" s="23">
        <f t="shared" si="17"/>
        <v>37104.37165999999</v>
      </c>
      <c r="E65" s="24">
        <f t="shared" si="18"/>
        <v>1.0068632125505503</v>
      </c>
      <c r="F65" s="36">
        <v>42749.918709999998</v>
      </c>
      <c r="G65" s="23">
        <v>46226.639289999999</v>
      </c>
      <c r="H65" s="24">
        <f t="shared" si="19"/>
        <v>1.0813269518378459</v>
      </c>
      <c r="I65" s="36">
        <v>24239.668269999998</v>
      </c>
      <c r="J65" s="23">
        <v>24984.6777</v>
      </c>
      <c r="K65" s="24">
        <f t="shared" si="20"/>
        <v>1.0307351330761427</v>
      </c>
      <c r="L65" s="36">
        <v>30138.134669999999</v>
      </c>
      <c r="M65" s="23">
        <v>34106.945330000002</v>
      </c>
      <c r="N65" s="24">
        <f t="shared" si="21"/>
        <v>1.1316873357776394</v>
      </c>
      <c r="O65" s="19"/>
      <c r="P65" s="20"/>
      <c r="Q65" s="19"/>
      <c r="R65" s="172"/>
      <c r="S65" s="173"/>
      <c r="T65" s="20"/>
      <c r="U65" s="19"/>
      <c r="V65" s="20"/>
    </row>
    <row r="66" spans="1:22" s="90" customFormat="1" ht="20.149999999999999" customHeight="1" x14ac:dyDescent="0.25">
      <c r="A66" s="21" t="s">
        <v>40</v>
      </c>
      <c r="B66" s="180" t="s">
        <v>71</v>
      </c>
      <c r="C66" s="23">
        <f t="shared" si="17"/>
        <v>7687.3803699999999</v>
      </c>
      <c r="D66" s="23">
        <f t="shared" si="17"/>
        <v>5034.3833900000009</v>
      </c>
      <c r="E66" s="24">
        <f t="shared" si="18"/>
        <v>0.65488933130545757</v>
      </c>
      <c r="F66" s="36">
        <v>2114.9464200000002</v>
      </c>
      <c r="G66" s="23">
        <v>1911.94982</v>
      </c>
      <c r="H66" s="24">
        <f t="shared" si="19"/>
        <v>0.90401808855280597</v>
      </c>
      <c r="I66" s="36">
        <v>10933.77931</v>
      </c>
      <c r="J66" s="23">
        <v>10442.688980000001</v>
      </c>
      <c r="K66" s="24">
        <f t="shared" si="20"/>
        <v>0.955085033630517</v>
      </c>
      <c r="L66" s="36">
        <v>5361.3453600000003</v>
      </c>
      <c r="M66" s="23">
        <v>7320.2554099999998</v>
      </c>
      <c r="N66" s="24">
        <f t="shared" si="21"/>
        <v>1.3653765833880172</v>
      </c>
      <c r="O66" s="19"/>
      <c r="P66" s="20"/>
      <c r="Q66" s="19"/>
      <c r="R66" s="172"/>
      <c r="S66" s="173"/>
      <c r="T66" s="20"/>
      <c r="U66" s="19"/>
      <c r="V66" s="20"/>
    </row>
    <row r="67" spans="1:22" ht="20.149999999999999" customHeight="1" x14ac:dyDescent="0.25">
      <c r="A67" s="21" t="s">
        <v>42</v>
      </c>
      <c r="B67" s="180" t="s">
        <v>72</v>
      </c>
      <c r="C67" s="23">
        <f t="shared" si="17"/>
        <v>91148.805999999997</v>
      </c>
      <c r="D67" s="23">
        <f t="shared" si="17"/>
        <v>107947.79257000001</v>
      </c>
      <c r="E67" s="24">
        <f t="shared" si="18"/>
        <v>1.1843028702976099</v>
      </c>
      <c r="F67" s="36">
        <v>74828.670920000004</v>
      </c>
      <c r="G67" s="23">
        <v>93413.458339999997</v>
      </c>
      <c r="H67" s="24">
        <f t="shared" si="19"/>
        <v>1.2483645264776806</v>
      </c>
      <c r="I67" s="36">
        <v>16246.218650000001</v>
      </c>
      <c r="J67" s="23">
        <v>18207.471119999998</v>
      </c>
      <c r="K67" s="24">
        <f t="shared" si="20"/>
        <v>1.1207205511788429</v>
      </c>
      <c r="L67" s="36">
        <v>-73.916430000000005</v>
      </c>
      <c r="M67" s="23">
        <v>3673.1368900000002</v>
      </c>
      <c r="N67" s="24" t="str">
        <f t="shared" si="21"/>
        <v>X</v>
      </c>
      <c r="O67" s="19"/>
      <c r="P67" s="20"/>
      <c r="Q67" s="19"/>
      <c r="R67" s="172"/>
      <c r="S67" s="173"/>
      <c r="T67" s="20"/>
      <c r="U67" s="19"/>
      <c r="V67" s="20"/>
    </row>
    <row r="68" spans="1:22" ht="20.149999999999999" customHeight="1" x14ac:dyDescent="0.25">
      <c r="A68" s="21" t="s">
        <v>44</v>
      </c>
      <c r="B68" s="180" t="s">
        <v>73</v>
      </c>
      <c r="C68" s="23">
        <f t="shared" si="17"/>
        <v>3146348.66077</v>
      </c>
      <c r="D68" s="23">
        <f t="shared" si="17"/>
        <v>3148286.8719799998</v>
      </c>
      <c r="E68" s="24">
        <f t="shared" si="18"/>
        <v>1.0006160192079683</v>
      </c>
      <c r="F68" s="36">
        <v>2489124.58971</v>
      </c>
      <c r="G68" s="23">
        <v>2461548.29666</v>
      </c>
      <c r="H68" s="24">
        <f t="shared" si="19"/>
        <v>0.98892128856707295</v>
      </c>
      <c r="I68" s="36">
        <v>703514.02949999995</v>
      </c>
      <c r="J68" s="23">
        <v>724834.06137999997</v>
      </c>
      <c r="K68" s="24">
        <f t="shared" si="20"/>
        <v>1.0303050557430284</v>
      </c>
      <c r="L68" s="36">
        <v>46289.958440000002</v>
      </c>
      <c r="M68" s="23">
        <v>38095.486060000003</v>
      </c>
      <c r="N68" s="24">
        <f t="shared" si="21"/>
        <v>0.82297516229958412</v>
      </c>
      <c r="O68" s="19"/>
      <c r="P68" s="20"/>
      <c r="Q68" s="19"/>
      <c r="R68" s="172"/>
      <c r="S68" s="173"/>
      <c r="T68" s="20"/>
      <c r="U68" s="19"/>
      <c r="V68" s="20"/>
    </row>
    <row r="69" spans="1:22" ht="20.149999999999999" customHeight="1" x14ac:dyDescent="0.25">
      <c r="A69" s="21" t="s">
        <v>46</v>
      </c>
      <c r="B69" s="180" t="s">
        <v>74</v>
      </c>
      <c r="C69" s="23">
        <f t="shared" si="17"/>
        <v>8608.9103299999988</v>
      </c>
      <c r="D69" s="23">
        <f t="shared" si="17"/>
        <v>38810.873000000007</v>
      </c>
      <c r="E69" s="24">
        <f t="shared" si="18"/>
        <v>4.5082213093512395</v>
      </c>
      <c r="F69" s="36">
        <v>37188.755429999997</v>
      </c>
      <c r="G69" s="23">
        <v>46621.111989999998</v>
      </c>
      <c r="H69" s="24">
        <f t="shared" si="19"/>
        <v>1.2536346390444397</v>
      </c>
      <c r="I69" s="36">
        <v>18155.218939999999</v>
      </c>
      <c r="J69" s="23">
        <v>22962.953740000001</v>
      </c>
      <c r="K69" s="24">
        <f t="shared" si="20"/>
        <v>1.2648128241189915</v>
      </c>
      <c r="L69" s="36">
        <v>46735.064039999997</v>
      </c>
      <c r="M69" s="23">
        <v>30773.192729999999</v>
      </c>
      <c r="N69" s="24">
        <f t="shared" si="21"/>
        <v>0.65846048062888241</v>
      </c>
      <c r="O69" s="19"/>
      <c r="P69" s="20"/>
      <c r="Q69" s="19"/>
      <c r="R69" s="172"/>
      <c r="S69" s="173"/>
      <c r="T69" s="20"/>
      <c r="U69" s="19"/>
      <c r="V69" s="20"/>
    </row>
    <row r="70" spans="1:22" ht="20.149999999999999" customHeight="1" x14ac:dyDescent="0.25">
      <c r="A70" s="21" t="s">
        <v>48</v>
      </c>
      <c r="B70" s="180" t="s">
        <v>75</v>
      </c>
      <c r="C70" s="23">
        <f t="shared" si="17"/>
        <v>150351.22327000002</v>
      </c>
      <c r="D70" s="23">
        <f t="shared" si="17"/>
        <v>165677.27830000001</v>
      </c>
      <c r="E70" s="24">
        <f t="shared" si="18"/>
        <v>1.1019350205250911</v>
      </c>
      <c r="F70" s="36">
        <v>121900.06479</v>
      </c>
      <c r="G70" s="23">
        <v>132524.93622999999</v>
      </c>
      <c r="H70" s="24">
        <f t="shared" si="19"/>
        <v>1.0871605069144441</v>
      </c>
      <c r="I70" s="36">
        <v>28451.202840000002</v>
      </c>
      <c r="J70" s="23">
        <v>33152.342069999999</v>
      </c>
      <c r="K70" s="24">
        <f t="shared" si="20"/>
        <v>1.1652351662050151</v>
      </c>
      <c r="L70" s="36">
        <v>4.4359999999999997E-2</v>
      </c>
      <c r="M70" s="23">
        <v>0</v>
      </c>
      <c r="N70" s="24" t="str">
        <f t="shared" si="21"/>
        <v>X</v>
      </c>
      <c r="O70" s="19"/>
      <c r="P70" s="20"/>
      <c r="Q70" s="19"/>
      <c r="R70" s="172"/>
      <c r="S70" s="173"/>
      <c r="T70" s="20"/>
      <c r="U70" s="19"/>
      <c r="V70" s="20"/>
    </row>
    <row r="71" spans="1:22" ht="20.149999999999999" customHeight="1" x14ac:dyDescent="0.25">
      <c r="A71" s="21" t="s">
        <v>50</v>
      </c>
      <c r="B71" s="180" t="s">
        <v>76</v>
      </c>
      <c r="C71" s="23">
        <f t="shared" si="17"/>
        <v>61204.582369999989</v>
      </c>
      <c r="D71" s="23">
        <f t="shared" si="17"/>
        <v>55650.773999999998</v>
      </c>
      <c r="E71" s="24">
        <f t="shared" si="18"/>
        <v>0.90925829153729765</v>
      </c>
      <c r="F71" s="36">
        <v>75228.061329999997</v>
      </c>
      <c r="G71" s="23">
        <v>65102.82329</v>
      </c>
      <c r="H71" s="24">
        <f t="shared" si="19"/>
        <v>0.86540610164624598</v>
      </c>
      <c r="I71" s="36">
        <v>11371.99835</v>
      </c>
      <c r="J71" s="23">
        <v>9791.9390399999993</v>
      </c>
      <c r="K71" s="24">
        <f t="shared" si="20"/>
        <v>0.86105702257686301</v>
      </c>
      <c r="L71" s="36">
        <v>25395.477309999998</v>
      </c>
      <c r="M71" s="23">
        <v>19243.98833</v>
      </c>
      <c r="N71" s="24">
        <f t="shared" si="21"/>
        <v>0.75777226374171269</v>
      </c>
      <c r="O71" s="19"/>
      <c r="P71" s="20"/>
      <c r="Q71" s="19"/>
      <c r="R71" s="172"/>
      <c r="S71" s="173"/>
      <c r="T71" s="20"/>
      <c r="U71" s="19"/>
      <c r="V71" s="20"/>
    </row>
    <row r="72" spans="1:22" ht="20.149999999999999" customHeight="1" x14ac:dyDescent="0.25">
      <c r="A72" s="21" t="s">
        <v>77</v>
      </c>
      <c r="B72" s="180" t="s">
        <v>78</v>
      </c>
      <c r="C72" s="23">
        <f t="shared" si="17"/>
        <v>24248.323410000001</v>
      </c>
      <c r="D72" s="23">
        <f t="shared" si="17"/>
        <v>23942.315010000002</v>
      </c>
      <c r="E72" s="24">
        <f t="shared" si="18"/>
        <v>0.98738022440455409</v>
      </c>
      <c r="F72" s="36">
        <v>11710.07402</v>
      </c>
      <c r="G72" s="23">
        <v>10214.618399999999</v>
      </c>
      <c r="H72" s="24">
        <f t="shared" si="19"/>
        <v>0.87229323935562952</v>
      </c>
      <c r="I72" s="36">
        <v>12633.40739</v>
      </c>
      <c r="J72" s="23">
        <v>13758.38068</v>
      </c>
      <c r="K72" s="24">
        <f t="shared" si="20"/>
        <v>1.0890474956812106</v>
      </c>
      <c r="L72" s="36">
        <v>95.158000000000001</v>
      </c>
      <c r="M72" s="23">
        <v>30.684069999999998</v>
      </c>
      <c r="N72" s="24">
        <f t="shared" si="21"/>
        <v>0.32245391874566509</v>
      </c>
      <c r="O72" s="19"/>
      <c r="P72" s="20"/>
      <c r="Q72" s="19"/>
      <c r="R72" s="172"/>
      <c r="S72" s="173"/>
      <c r="T72" s="20"/>
      <c r="U72" s="19"/>
      <c r="V72" s="20"/>
    </row>
    <row r="73" spans="1:22" ht="20.149999999999999" customHeight="1" x14ac:dyDescent="0.25">
      <c r="A73" s="21" t="s">
        <v>79</v>
      </c>
      <c r="B73" s="180" t="s">
        <v>80</v>
      </c>
      <c r="C73" s="23">
        <f t="shared" si="17"/>
        <v>93295.992540000021</v>
      </c>
      <c r="D73" s="23">
        <f t="shared" si="17"/>
        <v>71321.347580000001</v>
      </c>
      <c r="E73" s="24">
        <f t="shared" si="18"/>
        <v>0.7644631418591904</v>
      </c>
      <c r="F73" s="36">
        <v>115383.84725000001</v>
      </c>
      <c r="G73" s="23">
        <v>124144.56692</v>
      </c>
      <c r="H73" s="24">
        <f t="shared" si="19"/>
        <v>1.0759267425969798</v>
      </c>
      <c r="I73" s="36">
        <v>56463.746070000001</v>
      </c>
      <c r="J73" s="23">
        <v>63718.592120000001</v>
      </c>
      <c r="K73" s="24">
        <f t="shared" si="20"/>
        <v>1.1284868000257355</v>
      </c>
      <c r="L73" s="36">
        <v>78551.600779999993</v>
      </c>
      <c r="M73" s="23">
        <v>116541.81146</v>
      </c>
      <c r="N73" s="24">
        <f t="shared" si="21"/>
        <v>1.4836338190789955</v>
      </c>
      <c r="O73" s="19"/>
      <c r="P73" s="20"/>
      <c r="Q73" s="19"/>
      <c r="R73" s="172"/>
      <c r="S73" s="173"/>
      <c r="T73" s="20"/>
      <c r="U73" s="19"/>
      <c r="V73" s="20"/>
    </row>
    <row r="74" spans="1:22" ht="20.149999999999999" customHeight="1" x14ac:dyDescent="0.25">
      <c r="A74" s="21" t="s">
        <v>81</v>
      </c>
      <c r="B74" s="180" t="s">
        <v>82</v>
      </c>
      <c r="C74" s="23">
        <f t="shared" si="17"/>
        <v>53667.627130000001</v>
      </c>
      <c r="D74" s="23">
        <f t="shared" si="17"/>
        <v>54133.345310000004</v>
      </c>
      <c r="E74" s="24">
        <f t="shared" si="18"/>
        <v>1.0086778232037703</v>
      </c>
      <c r="F74" s="36">
        <v>63932.637779999997</v>
      </c>
      <c r="G74" s="23">
        <v>82540.80816</v>
      </c>
      <c r="H74" s="24">
        <f t="shared" si="19"/>
        <v>1.2910590118936276</v>
      </c>
      <c r="I74" s="36">
        <v>16298.482669999999</v>
      </c>
      <c r="J74" s="23">
        <v>19593.789250000002</v>
      </c>
      <c r="K74" s="24">
        <f t="shared" si="20"/>
        <v>1.2021848687832486</v>
      </c>
      <c r="L74" s="36">
        <v>26563.493320000001</v>
      </c>
      <c r="M74" s="23">
        <v>48001.252099999998</v>
      </c>
      <c r="N74" s="24">
        <f t="shared" si="21"/>
        <v>1.8070383861696093</v>
      </c>
      <c r="O74" s="19"/>
      <c r="P74" s="20"/>
      <c r="Q74" s="19"/>
      <c r="R74" s="172"/>
      <c r="S74" s="173"/>
      <c r="T74" s="20"/>
      <c r="U74" s="19"/>
      <c r="V74" s="20"/>
    </row>
    <row r="75" spans="1:22" ht="20.149999999999999" customHeight="1" x14ac:dyDescent="0.25">
      <c r="A75" s="21" t="s">
        <v>83</v>
      </c>
      <c r="B75" s="180" t="s">
        <v>84</v>
      </c>
      <c r="C75" s="23">
        <f t="shared" si="17"/>
        <v>210348.47819999998</v>
      </c>
      <c r="D75" s="23">
        <f t="shared" si="17"/>
        <v>227710.63797000001</v>
      </c>
      <c r="E75" s="24">
        <f t="shared" si="18"/>
        <v>1.0825399827874773</v>
      </c>
      <c r="F75" s="36">
        <v>303814.62185</v>
      </c>
      <c r="G75" s="23">
        <v>311356.40603000001</v>
      </c>
      <c r="H75" s="24">
        <f t="shared" si="19"/>
        <v>1.0248236379607942</v>
      </c>
      <c r="I75" s="36">
        <v>50419.526440000001</v>
      </c>
      <c r="J75" s="23">
        <v>64569.061399999999</v>
      </c>
      <c r="K75" s="24">
        <f t="shared" si="20"/>
        <v>1.280636014636872</v>
      </c>
      <c r="L75" s="36">
        <v>143885.67009</v>
      </c>
      <c r="M75" s="23">
        <v>148214.82946000001</v>
      </c>
      <c r="N75" s="24">
        <f t="shared" si="21"/>
        <v>1.030087494934639</v>
      </c>
      <c r="O75" s="19"/>
      <c r="P75" s="20"/>
      <c r="Q75" s="19"/>
      <c r="R75" s="172"/>
      <c r="S75" s="173"/>
      <c r="T75" s="20"/>
      <c r="U75" s="19"/>
      <c r="V75" s="20"/>
    </row>
    <row r="76" spans="1:22" ht="19.5" customHeight="1" x14ac:dyDescent="0.25">
      <c r="A76" s="21" t="s">
        <v>85</v>
      </c>
      <c r="B76" s="180" t="s">
        <v>86</v>
      </c>
      <c r="C76" s="23">
        <f t="shared" si="17"/>
        <v>1433669.9954099997</v>
      </c>
      <c r="D76" s="23">
        <f t="shared" si="17"/>
        <v>1576520.75507</v>
      </c>
      <c r="E76" s="24">
        <f t="shared" si="18"/>
        <v>1.0996399172175937</v>
      </c>
      <c r="F76" s="36">
        <v>1244116.997</v>
      </c>
      <c r="G76" s="23">
        <v>1397225.2330100001</v>
      </c>
      <c r="H76" s="24">
        <f t="shared" si="19"/>
        <v>1.1230657859182034</v>
      </c>
      <c r="I76" s="36">
        <v>209370.93252999999</v>
      </c>
      <c r="J76" s="23">
        <v>204670.62013</v>
      </c>
      <c r="K76" s="24">
        <f t="shared" si="20"/>
        <v>0.9775503106223854</v>
      </c>
      <c r="L76" s="36">
        <v>19817.934120000002</v>
      </c>
      <c r="M76" s="23">
        <v>25375.09807</v>
      </c>
      <c r="N76" s="24">
        <f t="shared" si="21"/>
        <v>1.2804108599993669</v>
      </c>
      <c r="O76" s="19"/>
      <c r="P76" s="20"/>
      <c r="Q76" s="19"/>
      <c r="R76" s="172"/>
      <c r="S76" s="173"/>
      <c r="T76" s="20"/>
      <c r="U76" s="19"/>
      <c r="V76" s="20"/>
    </row>
    <row r="77" spans="1:22" ht="19.5" customHeight="1" x14ac:dyDescent="0.25">
      <c r="A77" s="21" t="s">
        <v>87</v>
      </c>
      <c r="B77" s="15" t="s">
        <v>88</v>
      </c>
      <c r="C77" s="23">
        <f t="shared" ref="C77:D79" si="22">+F77+I77-L77</f>
        <v>204619.36085</v>
      </c>
      <c r="D77" s="23">
        <f t="shared" si="22"/>
        <v>201372.10743</v>
      </c>
      <c r="E77" s="24">
        <f t="shared" si="18"/>
        <v>0.9841302728807737</v>
      </c>
      <c r="F77" s="36">
        <v>196020.09302999999</v>
      </c>
      <c r="G77" s="23">
        <v>205735.23172000001</v>
      </c>
      <c r="H77" s="24">
        <f t="shared" si="19"/>
        <v>1.0495619532662561</v>
      </c>
      <c r="I77" s="36">
        <v>50990.578500000003</v>
      </c>
      <c r="J77" s="23">
        <v>55879.222370000003</v>
      </c>
      <c r="K77" s="24">
        <f t="shared" si="20"/>
        <v>1.0958734733711641</v>
      </c>
      <c r="L77" s="36">
        <v>42391.310680000002</v>
      </c>
      <c r="M77" s="23">
        <v>60242.346660000003</v>
      </c>
      <c r="N77" s="24">
        <f t="shared" si="21"/>
        <v>1.4211012986777507</v>
      </c>
      <c r="O77" s="19"/>
      <c r="P77" s="20"/>
      <c r="Q77" s="19"/>
      <c r="R77" s="172"/>
      <c r="S77" s="173"/>
      <c r="T77" s="20"/>
      <c r="U77" s="19"/>
      <c r="V77" s="20"/>
    </row>
    <row r="78" spans="1:22" ht="20.149999999999999" customHeight="1" thickBot="1" x14ac:dyDescent="0.3">
      <c r="A78" s="21" t="s">
        <v>89</v>
      </c>
      <c r="B78" s="180" t="s">
        <v>90</v>
      </c>
      <c r="C78" s="23">
        <f t="shared" si="22"/>
        <v>12409.797210000001</v>
      </c>
      <c r="D78" s="23">
        <f t="shared" si="22"/>
        <v>13536.25362</v>
      </c>
      <c r="E78" s="24">
        <f t="shared" si="18"/>
        <v>1.09077154049643</v>
      </c>
      <c r="F78" s="36">
        <v>9012.0080699999999</v>
      </c>
      <c r="G78" s="23">
        <v>9811.6492699999999</v>
      </c>
      <c r="H78" s="24">
        <f t="shared" si="19"/>
        <v>1.0887306351468902</v>
      </c>
      <c r="I78" s="36">
        <v>3397.7891399999999</v>
      </c>
      <c r="J78" s="23">
        <v>3724.6043500000001</v>
      </c>
      <c r="K78" s="24">
        <f t="shared" si="20"/>
        <v>1.0961846649495148</v>
      </c>
      <c r="L78" s="36">
        <v>0</v>
      </c>
      <c r="M78" s="23">
        <v>0</v>
      </c>
      <c r="N78" s="24" t="str">
        <f t="shared" si="21"/>
        <v>X</v>
      </c>
      <c r="O78" s="19"/>
      <c r="P78" s="20"/>
      <c r="Q78" s="19"/>
      <c r="R78" s="172"/>
      <c r="S78" s="173"/>
      <c r="T78" s="20"/>
      <c r="U78" s="19"/>
      <c r="V78" s="20"/>
    </row>
    <row r="79" spans="1:22" s="90" customFormat="1" ht="20.149999999999999" customHeight="1" thickBot="1" x14ac:dyDescent="0.3">
      <c r="A79" s="25"/>
      <c r="B79" s="39" t="s">
        <v>96</v>
      </c>
      <c r="C79" s="27">
        <f t="shared" si="22"/>
        <v>9977648.6876999997</v>
      </c>
      <c r="D79" s="27">
        <f>SUM(D46:D78)</f>
        <v>10387437.206529999</v>
      </c>
      <c r="E79" s="28">
        <f t="shared" ref="E79" si="23">+IF(C79=0,"X",D79/C79)</f>
        <v>1.0410706501758444</v>
      </c>
      <c r="F79" s="27">
        <f>SUM(F46:F78)</f>
        <v>9687115.4464400001</v>
      </c>
      <c r="G79" s="27">
        <f>SUM(G46:G78)</f>
        <v>10028629.37995</v>
      </c>
      <c r="H79" s="28">
        <f t="shared" ref="H79" si="24">+IF(F79=0,"X",G79/F79)</f>
        <v>1.0352544506564652</v>
      </c>
      <c r="I79" s="27">
        <f>SUM(I46:I78)</f>
        <v>2215580.8575399998</v>
      </c>
      <c r="J79" s="27">
        <f>SUM(J46:J78)</f>
        <v>2304393.20676</v>
      </c>
      <c r="K79" s="28">
        <f t="shared" ref="K79" si="25">+IF(I79=0,"X",J79/I79)</f>
        <v>1.0400853568118522</v>
      </c>
      <c r="L79" s="27">
        <f>SUM(L46:L78)</f>
        <v>1925047.61628</v>
      </c>
      <c r="M79" s="27">
        <f>SUM(M46:M78)</f>
        <v>1945585.3801800001</v>
      </c>
      <c r="N79" s="28">
        <f t="shared" ref="N79" si="26">+IF(L79=0,"X",M79/L79)</f>
        <v>1.0106687043615512</v>
      </c>
      <c r="O79" s="19"/>
      <c r="P79" s="20"/>
      <c r="Q79" s="37">
        <f>+F79+I79-L79-C79</f>
        <v>0</v>
      </c>
      <c r="R79" s="173">
        <f t="shared" ref="R79" si="27">+G79+J79-M79-D79</f>
        <v>0</v>
      </c>
      <c r="S79" s="173"/>
      <c r="T79" s="20"/>
      <c r="U79" s="19"/>
      <c r="V79" s="20"/>
    </row>
    <row r="80" spans="1:22" ht="20.149999999999999" customHeight="1" x14ac:dyDescent="0.25">
      <c r="C80" s="116" t="b">
        <v>1</v>
      </c>
      <c r="D80" s="116" t="b">
        <v>1</v>
      </c>
      <c r="E80" s="116"/>
      <c r="F80" s="116" t="b">
        <v>1</v>
      </c>
      <c r="G80" s="116" t="b">
        <v>1</v>
      </c>
      <c r="H80" s="116"/>
      <c r="I80" s="116" t="b">
        <v>1</v>
      </c>
      <c r="J80" s="116" t="b">
        <v>1</v>
      </c>
      <c r="K80" s="116"/>
      <c r="L80" s="116" t="b">
        <v>1</v>
      </c>
      <c r="M80" s="116" t="b">
        <v>1</v>
      </c>
      <c r="N80" s="116"/>
      <c r="P80" s="20"/>
      <c r="R80" s="172"/>
    </row>
    <row r="81" spans="1:19" ht="20.149999999999999" customHeight="1" x14ac:dyDescent="0.25">
      <c r="A81" s="181" t="s">
        <v>204</v>
      </c>
      <c r="B81" s="181"/>
      <c r="C81" s="181"/>
      <c r="D81" s="181"/>
      <c r="E81" s="181"/>
      <c r="F81" s="181"/>
      <c r="G81" s="181"/>
      <c r="H81" s="181"/>
      <c r="I81" s="181"/>
      <c r="J81" s="181"/>
      <c r="P81" s="20"/>
      <c r="R81" s="172"/>
    </row>
    <row r="82" spans="1:19" ht="20.149999999999999" customHeight="1" thickBot="1" x14ac:dyDescent="0.3">
      <c r="A82" s="91"/>
      <c r="B82" s="91"/>
      <c r="C82" s="91"/>
      <c r="D82" s="91"/>
      <c r="E82" s="91"/>
      <c r="F82" s="91"/>
      <c r="G82" s="91"/>
      <c r="H82" s="91"/>
      <c r="I82" s="91"/>
      <c r="J82" s="91"/>
      <c r="P82" s="20"/>
      <c r="R82" s="172"/>
    </row>
    <row r="83" spans="1:19" ht="20.149999999999999" customHeight="1" x14ac:dyDescent="0.25">
      <c r="A83" s="182"/>
      <c r="B83" s="182"/>
      <c r="C83" s="183" t="s">
        <v>195</v>
      </c>
      <c r="D83" s="183"/>
      <c r="E83" s="539" t="s">
        <v>201</v>
      </c>
      <c r="F83" s="540"/>
      <c r="G83" s="183" t="s">
        <v>196</v>
      </c>
      <c r="H83" s="183"/>
      <c r="I83" s="539" t="s">
        <v>201</v>
      </c>
      <c r="J83" s="540"/>
      <c r="P83" s="20"/>
      <c r="R83" s="172"/>
    </row>
    <row r="84" spans="1:19" ht="20.149999999999999" customHeight="1" thickBot="1" x14ac:dyDescent="0.3">
      <c r="A84" s="184" t="s">
        <v>136</v>
      </c>
      <c r="B84" s="184" t="s">
        <v>137</v>
      </c>
      <c r="C84" s="185"/>
      <c r="D84" s="185"/>
      <c r="E84" s="541"/>
      <c r="F84" s="542"/>
      <c r="G84" s="185"/>
      <c r="H84" s="185"/>
      <c r="I84" s="541"/>
      <c r="J84" s="542"/>
      <c r="P84" s="20"/>
      <c r="R84" s="172"/>
    </row>
    <row r="85" spans="1:19" ht="20.149999999999999" customHeight="1" thickBot="1" x14ac:dyDescent="0.3">
      <c r="A85" s="184"/>
      <c r="B85" s="186"/>
      <c r="C85" s="34">
        <f>+C5</f>
        <v>2019</v>
      </c>
      <c r="D85" s="34">
        <f>+D5</f>
        <v>2020</v>
      </c>
      <c r="E85" s="34">
        <f>+C85</f>
        <v>2019</v>
      </c>
      <c r="F85" s="34">
        <f t="shared" ref="F85:J85" si="28">+D85</f>
        <v>2020</v>
      </c>
      <c r="G85" s="34">
        <f t="shared" si="28"/>
        <v>2019</v>
      </c>
      <c r="H85" s="34">
        <f t="shared" si="28"/>
        <v>2020</v>
      </c>
      <c r="I85" s="34">
        <f t="shared" si="28"/>
        <v>2019</v>
      </c>
      <c r="J85" s="34">
        <f t="shared" si="28"/>
        <v>2020</v>
      </c>
      <c r="P85" s="20"/>
      <c r="R85" s="172"/>
    </row>
    <row r="86" spans="1:19" ht="20.149999999999999" customHeight="1" x14ac:dyDescent="0.25">
      <c r="A86" s="187" t="s">
        <v>1</v>
      </c>
      <c r="B86" s="182" t="s">
        <v>139</v>
      </c>
      <c r="C86" s="38">
        <f t="shared" ref="C86:J86" si="29">+C121</f>
        <v>3454161.6520000002</v>
      </c>
      <c r="D86" s="38">
        <f t="shared" si="29"/>
        <v>3403425.1484699999</v>
      </c>
      <c r="E86" s="188">
        <f t="shared" si="29"/>
        <v>0.16247749591165542</v>
      </c>
      <c r="F86" s="189">
        <f t="shared" si="29"/>
        <v>0.16405548222801783</v>
      </c>
      <c r="G86" s="38">
        <f t="shared" si="29"/>
        <v>1707703.9526200003</v>
      </c>
      <c r="H86" s="38">
        <f t="shared" si="29"/>
        <v>1722426.3349700002</v>
      </c>
      <c r="I86" s="188">
        <f t="shared" si="29"/>
        <v>8.0327294994859119E-2</v>
      </c>
      <c r="J86" s="189">
        <f t="shared" si="29"/>
        <v>8.3026207616985745E-2</v>
      </c>
      <c r="K86" s="19"/>
      <c r="L86" s="20"/>
      <c r="M86" s="19"/>
      <c r="N86" s="20"/>
      <c r="O86" s="19"/>
      <c r="P86" s="20"/>
      <c r="Q86" s="19"/>
      <c r="R86" s="172"/>
    </row>
    <row r="87" spans="1:19" ht="20.149999999999999" customHeight="1" thickBot="1" x14ac:dyDescent="0.3">
      <c r="A87" s="190" t="s">
        <v>2</v>
      </c>
      <c r="B87" s="89" t="s">
        <v>140</v>
      </c>
      <c r="C87" s="38">
        <f t="shared" ref="C87:J87" si="30">+C161</f>
        <v>9687115.4464400001</v>
      </c>
      <c r="D87" s="38">
        <f t="shared" si="30"/>
        <v>10028629.37995</v>
      </c>
      <c r="E87" s="191">
        <f t="shared" si="30"/>
        <v>0.22763365709976338</v>
      </c>
      <c r="F87" s="192">
        <f t="shared" si="30"/>
        <v>0.23499517918145699</v>
      </c>
      <c r="G87" s="38">
        <f t="shared" si="30"/>
        <v>2215580.8575399998</v>
      </c>
      <c r="H87" s="38">
        <f t="shared" si="30"/>
        <v>2304393.20676</v>
      </c>
      <c r="I87" s="191">
        <f t="shared" si="30"/>
        <v>5.2063049727295703E-2</v>
      </c>
      <c r="J87" s="192">
        <f t="shared" si="30"/>
        <v>5.3997537849962737E-2</v>
      </c>
      <c r="K87" s="19"/>
      <c r="L87" s="20"/>
      <c r="M87" s="19"/>
      <c r="N87" s="20"/>
      <c r="O87" s="19"/>
      <c r="P87" s="20"/>
      <c r="Q87" s="19"/>
      <c r="R87" s="172"/>
    </row>
    <row r="88" spans="1:19" ht="20.149999999999999" customHeight="1" thickBot="1" x14ac:dyDescent="0.3">
      <c r="A88" s="193"/>
      <c r="B88" s="193" t="s">
        <v>96</v>
      </c>
      <c r="C88" s="194">
        <f>SUM(C86:C87)</f>
        <v>13141277.098440001</v>
      </c>
      <c r="D88" s="195">
        <f>SUM(D86:D87)</f>
        <v>13432054.528419999</v>
      </c>
      <c r="E88" s="196">
        <v>0.20592755595583634</v>
      </c>
      <c r="F88" s="197">
        <v>0.21179034369942282</v>
      </c>
      <c r="G88" s="194">
        <f>SUM(G86:G87)</f>
        <v>3923284.8101599999</v>
      </c>
      <c r="H88" s="195">
        <f>SUM(H86:H87)</f>
        <v>4026819.5417300002</v>
      </c>
      <c r="I88" s="196">
        <v>6.1478990681264403E-2</v>
      </c>
      <c r="J88" s="197">
        <v>6.3493004212726939E-2</v>
      </c>
      <c r="K88" s="19"/>
      <c r="L88" s="20"/>
      <c r="M88" s="19"/>
      <c r="N88" s="20"/>
      <c r="O88" s="19"/>
      <c r="P88" s="20"/>
      <c r="Q88" s="19"/>
      <c r="R88" s="172"/>
    </row>
    <row r="89" spans="1:19" ht="20.149999999999999" customHeight="1" x14ac:dyDescent="0.25">
      <c r="C89" s="109"/>
      <c r="D89" s="109"/>
      <c r="E89" s="198"/>
      <c r="F89" s="198"/>
      <c r="G89" s="109"/>
      <c r="H89" s="109"/>
      <c r="I89" s="198"/>
      <c r="J89" s="198"/>
      <c r="L89" s="20"/>
      <c r="N89" s="20"/>
      <c r="P89" s="20"/>
      <c r="R89" s="172"/>
    </row>
    <row r="90" spans="1:19" ht="20.149999999999999" customHeight="1" x14ac:dyDescent="0.25">
      <c r="A90" s="179" t="s">
        <v>202</v>
      </c>
      <c r="B90" s="179"/>
      <c r="C90" s="179"/>
      <c r="D90" s="179"/>
      <c r="E90" s="199"/>
      <c r="F90" s="199"/>
      <c r="G90" s="179"/>
      <c r="H90" s="179"/>
      <c r="I90" s="199"/>
      <c r="J90" s="199"/>
      <c r="L90" s="20"/>
      <c r="N90" s="20"/>
      <c r="P90" s="20"/>
      <c r="R90" s="172"/>
    </row>
    <row r="91" spans="1:19" ht="20.149999999999999" customHeight="1" thickBot="1" x14ac:dyDescent="0.3">
      <c r="A91" s="91"/>
      <c r="B91" s="91"/>
      <c r="C91" s="91"/>
      <c r="D91" s="91"/>
      <c r="E91" s="200"/>
      <c r="F91" s="200"/>
      <c r="G91" s="91"/>
      <c r="H91" s="91"/>
      <c r="I91" s="200"/>
      <c r="J91" s="200"/>
      <c r="L91" s="20"/>
      <c r="N91" s="20"/>
      <c r="P91" s="20"/>
      <c r="R91" s="172"/>
    </row>
    <row r="92" spans="1:19" ht="20.149999999999999" customHeight="1" x14ac:dyDescent="0.25">
      <c r="A92" s="182"/>
      <c r="B92" s="182"/>
      <c r="C92" s="183" t="s">
        <v>195</v>
      </c>
      <c r="D92" s="183"/>
      <c r="E92" s="539" t="s">
        <v>201</v>
      </c>
      <c r="F92" s="540"/>
      <c r="G92" s="183" t="s">
        <v>196</v>
      </c>
      <c r="H92" s="183"/>
      <c r="I92" s="539" t="s">
        <v>201</v>
      </c>
      <c r="J92" s="540"/>
      <c r="L92" s="20"/>
      <c r="N92" s="20"/>
      <c r="P92" s="20"/>
      <c r="R92" s="172"/>
    </row>
    <row r="93" spans="1:19" ht="20.149999999999999" customHeight="1" thickBot="1" x14ac:dyDescent="0.3">
      <c r="A93" s="184" t="s">
        <v>136</v>
      </c>
      <c r="B93" s="184" t="s">
        <v>141</v>
      </c>
      <c r="C93" s="185"/>
      <c r="D93" s="185"/>
      <c r="E93" s="541"/>
      <c r="F93" s="542"/>
      <c r="G93" s="185"/>
      <c r="H93" s="185"/>
      <c r="I93" s="541"/>
      <c r="J93" s="542"/>
      <c r="L93" s="20"/>
      <c r="N93" s="20"/>
      <c r="P93" s="20"/>
      <c r="R93" s="172" t="s">
        <v>92</v>
      </c>
    </row>
    <row r="94" spans="1:19" ht="20.149999999999999" customHeight="1" thickBot="1" x14ac:dyDescent="0.3">
      <c r="A94" s="168"/>
      <c r="B94" s="201"/>
      <c r="C94" s="34">
        <f>+C85</f>
        <v>2019</v>
      </c>
      <c r="D94" s="34">
        <f t="shared" ref="D94:J94" si="31">+D85</f>
        <v>2020</v>
      </c>
      <c r="E94" s="34">
        <f t="shared" si="31"/>
        <v>2019</v>
      </c>
      <c r="F94" s="34">
        <f t="shared" si="31"/>
        <v>2020</v>
      </c>
      <c r="G94" s="34">
        <f t="shared" si="31"/>
        <v>2019</v>
      </c>
      <c r="H94" s="34">
        <f t="shared" si="31"/>
        <v>2020</v>
      </c>
      <c r="I94" s="34">
        <f t="shared" si="31"/>
        <v>2019</v>
      </c>
      <c r="J94" s="34">
        <f t="shared" si="31"/>
        <v>2020</v>
      </c>
      <c r="L94" s="20"/>
      <c r="N94" s="20"/>
      <c r="P94" s="20"/>
      <c r="R94" s="202">
        <f>+C94</f>
        <v>2019</v>
      </c>
      <c r="S94" s="202">
        <f>+D94</f>
        <v>2020</v>
      </c>
    </row>
    <row r="95" spans="1:19" ht="20.149999999999999" customHeight="1" x14ac:dyDescent="0.25">
      <c r="A95" s="8" t="s">
        <v>1</v>
      </c>
      <c r="B95" s="35" t="s">
        <v>3</v>
      </c>
      <c r="C95" s="203">
        <f t="shared" ref="C95:D110" si="32">+F14</f>
        <v>80477.766709999996</v>
      </c>
      <c r="D95" s="203">
        <f t="shared" si="32"/>
        <v>72742.084770000001</v>
      </c>
      <c r="E95" s="188">
        <v>0.21309182893222431</v>
      </c>
      <c r="F95" s="188">
        <v>0.18476120331452339</v>
      </c>
      <c r="G95" s="203">
        <f t="shared" ref="G95:H110" si="33">+I14</f>
        <v>73582.601989999996</v>
      </c>
      <c r="H95" s="203">
        <f t="shared" si="33"/>
        <v>70796.808199999999</v>
      </c>
      <c r="I95" s="188">
        <v>0.19483457203954296</v>
      </c>
      <c r="J95" s="189">
        <v>0.17982029955861431</v>
      </c>
      <c r="K95" s="19"/>
      <c r="L95" s="20"/>
      <c r="M95" s="19"/>
      <c r="N95" s="20"/>
      <c r="O95" s="19"/>
      <c r="P95" s="20"/>
      <c r="Q95" s="19"/>
      <c r="R95" s="172">
        <v>377667.07017000002</v>
      </c>
      <c r="S95" s="172">
        <v>393708.65454999998</v>
      </c>
    </row>
    <row r="96" spans="1:19" ht="20.149999999999999" customHeight="1" x14ac:dyDescent="0.25">
      <c r="A96" s="21" t="s">
        <v>2</v>
      </c>
      <c r="B96" s="35" t="s">
        <v>4</v>
      </c>
      <c r="C96" s="36">
        <f t="shared" si="32"/>
        <v>124910.23818</v>
      </c>
      <c r="D96" s="36">
        <f t="shared" si="32"/>
        <v>109929.49432</v>
      </c>
      <c r="E96" s="204">
        <v>0.20711323663724016</v>
      </c>
      <c r="F96" s="204">
        <v>0.18096482591946572</v>
      </c>
      <c r="G96" s="36">
        <f t="shared" si="33"/>
        <v>56145.308870000001</v>
      </c>
      <c r="H96" s="36">
        <f t="shared" si="33"/>
        <v>38999.898789999999</v>
      </c>
      <c r="I96" s="204">
        <v>9.3094343678268118E-2</v>
      </c>
      <c r="J96" s="205">
        <v>6.4201240432023951E-2</v>
      </c>
      <c r="K96" s="19"/>
      <c r="L96" s="20"/>
      <c r="M96" s="19"/>
      <c r="N96" s="20"/>
      <c r="O96" s="19"/>
      <c r="P96" s="20"/>
      <c r="Q96" s="19"/>
      <c r="R96" s="172">
        <v>603101.18371999997</v>
      </c>
      <c r="S96" s="172">
        <v>607463.32201</v>
      </c>
    </row>
    <row r="97" spans="1:19" ht="20.149999999999999" customHeight="1" x14ac:dyDescent="0.25">
      <c r="A97" s="21" t="s">
        <v>5</v>
      </c>
      <c r="B97" s="35" t="s">
        <v>6</v>
      </c>
      <c r="C97" s="36">
        <f t="shared" si="32"/>
        <v>278108.56896</v>
      </c>
      <c r="D97" s="36">
        <f t="shared" si="32"/>
        <v>270078.98820000002</v>
      </c>
      <c r="E97" s="204">
        <v>0.14366264195796027</v>
      </c>
      <c r="F97" s="204">
        <v>0.13654113135955182</v>
      </c>
      <c r="G97" s="36">
        <f t="shared" si="33"/>
        <v>118967.4485</v>
      </c>
      <c r="H97" s="36">
        <f t="shared" si="33"/>
        <v>132896.19461999999</v>
      </c>
      <c r="I97" s="204">
        <v>6.1455057003172671E-2</v>
      </c>
      <c r="J97" s="205">
        <v>6.718699920986293E-2</v>
      </c>
      <c r="K97" s="19"/>
      <c r="L97" s="20"/>
      <c r="M97" s="19"/>
      <c r="N97" s="20"/>
      <c r="O97" s="19"/>
      <c r="P97" s="20"/>
      <c r="Q97" s="19"/>
      <c r="R97" s="172">
        <v>1935844.73437</v>
      </c>
      <c r="S97" s="172">
        <v>1978004.61671</v>
      </c>
    </row>
    <row r="98" spans="1:19" ht="20.149999999999999" customHeight="1" x14ac:dyDescent="0.25">
      <c r="A98" s="21" t="s">
        <v>7</v>
      </c>
      <c r="B98" s="35" t="s">
        <v>8</v>
      </c>
      <c r="C98" s="36">
        <f t="shared" si="32"/>
        <v>229507.13084999999</v>
      </c>
      <c r="D98" s="36">
        <f t="shared" si="32"/>
        <v>218354.74213999999</v>
      </c>
      <c r="E98" s="204">
        <v>0.33848311449830665</v>
      </c>
      <c r="F98" s="204">
        <v>0.31252492323099229</v>
      </c>
      <c r="G98" s="36">
        <f t="shared" si="33"/>
        <v>78402.549289999995</v>
      </c>
      <c r="H98" s="36">
        <f t="shared" si="33"/>
        <v>84857.252869999997</v>
      </c>
      <c r="I98" s="204">
        <v>0.11563012865875055</v>
      </c>
      <c r="J98" s="205">
        <v>0.12145376912302698</v>
      </c>
      <c r="K98" s="19"/>
      <c r="L98" s="20"/>
      <c r="M98" s="19"/>
      <c r="N98" s="20"/>
      <c r="O98" s="19"/>
      <c r="P98" s="20"/>
      <c r="Q98" s="19"/>
      <c r="R98" s="172">
        <v>678046.02657999995</v>
      </c>
      <c r="S98" s="172">
        <v>698679.45212999999</v>
      </c>
    </row>
    <row r="99" spans="1:19" ht="20.149999999999999" customHeight="1" x14ac:dyDescent="0.25">
      <c r="A99" s="21" t="s">
        <v>9</v>
      </c>
      <c r="B99" s="35" t="s">
        <v>10</v>
      </c>
      <c r="C99" s="36">
        <f t="shared" si="32"/>
        <v>0</v>
      </c>
      <c r="D99" s="36">
        <f t="shared" si="32"/>
        <v>3072.35932</v>
      </c>
      <c r="E99" s="206" t="s">
        <v>93</v>
      </c>
      <c r="F99" s="204">
        <v>0.25758557733467485</v>
      </c>
      <c r="G99" s="36">
        <f t="shared" si="33"/>
        <v>0</v>
      </c>
      <c r="H99" s="36">
        <f t="shared" si="33"/>
        <v>1328.3396399999999</v>
      </c>
      <c r="I99" s="206" t="s">
        <v>93</v>
      </c>
      <c r="J99" s="205">
        <v>0.11136755093669648</v>
      </c>
      <c r="K99" s="19"/>
      <c r="L99" s="20"/>
      <c r="M99" s="19"/>
      <c r="N99" s="20"/>
      <c r="O99" s="19"/>
      <c r="P99" s="20"/>
      <c r="Q99" s="19"/>
      <c r="R99" s="172">
        <v>0</v>
      </c>
      <c r="S99" s="172">
        <v>11927.52852</v>
      </c>
    </row>
    <row r="100" spans="1:19" ht="20.149999999999999" customHeight="1" x14ac:dyDescent="0.25">
      <c r="A100" s="21" t="s">
        <v>11</v>
      </c>
      <c r="B100" s="35" t="s">
        <v>12</v>
      </c>
      <c r="C100" s="36">
        <f t="shared" si="32"/>
        <v>166711.60127000001</v>
      </c>
      <c r="D100" s="36">
        <f t="shared" si="32"/>
        <v>173615.41850999999</v>
      </c>
      <c r="E100" s="204">
        <v>0.80200816295811161</v>
      </c>
      <c r="F100" s="204">
        <v>0.80228327967861857</v>
      </c>
      <c r="G100" s="36">
        <f t="shared" si="33"/>
        <v>26928.677599999999</v>
      </c>
      <c r="H100" s="36">
        <f t="shared" si="33"/>
        <v>25572.462360000001</v>
      </c>
      <c r="I100" s="204">
        <v>0.12954718860800518</v>
      </c>
      <c r="J100" s="205">
        <v>0.11817129577380892</v>
      </c>
      <c r="K100" s="19"/>
      <c r="L100" s="20"/>
      <c r="M100" s="19"/>
      <c r="N100" s="20"/>
      <c r="O100" s="19"/>
      <c r="P100" s="20"/>
      <c r="Q100" s="19"/>
      <c r="R100" s="172">
        <v>207867.71129000001</v>
      </c>
      <c r="S100" s="172">
        <v>216401.64129999999</v>
      </c>
    </row>
    <row r="101" spans="1:19" ht="20.149999999999999" customHeight="1" x14ac:dyDescent="0.25">
      <c r="A101" s="21" t="s">
        <v>13</v>
      </c>
      <c r="B101" s="35" t="s">
        <v>14</v>
      </c>
      <c r="C101" s="36">
        <f t="shared" si="32"/>
        <v>70493.707410000003</v>
      </c>
      <c r="D101" s="36">
        <f t="shared" si="32"/>
        <v>64440.739569999998</v>
      </c>
      <c r="E101" s="204">
        <v>7.865961060691222E-2</v>
      </c>
      <c r="F101" s="204">
        <v>6.6019120341195156E-2</v>
      </c>
      <c r="G101" s="36">
        <f t="shared" si="33"/>
        <v>78607.799629999994</v>
      </c>
      <c r="H101" s="36">
        <f t="shared" si="33"/>
        <v>78819.125570000004</v>
      </c>
      <c r="I101" s="204">
        <v>8.7713629155569739E-2</v>
      </c>
      <c r="J101" s="205">
        <v>8.0749683677064643E-2</v>
      </c>
      <c r="K101" s="19"/>
      <c r="L101" s="20"/>
      <c r="M101" s="19"/>
      <c r="N101" s="20"/>
      <c r="O101" s="19"/>
      <c r="P101" s="20"/>
      <c r="Q101" s="19"/>
      <c r="R101" s="172">
        <v>896186.83421</v>
      </c>
      <c r="S101" s="172">
        <v>976092.06600999995</v>
      </c>
    </row>
    <row r="102" spans="1:19" ht="20.149999999999999" customHeight="1" x14ac:dyDescent="0.25">
      <c r="A102" s="21" t="s">
        <v>15</v>
      </c>
      <c r="B102" s="35" t="s">
        <v>16</v>
      </c>
      <c r="C102" s="36">
        <f t="shared" si="32"/>
        <v>78003.192999999999</v>
      </c>
      <c r="D102" s="36">
        <f t="shared" si="32"/>
        <v>58439.984680000001</v>
      </c>
      <c r="E102" s="204">
        <v>0.2184415676005774</v>
      </c>
      <c r="F102" s="204">
        <v>0.16345852739785779</v>
      </c>
      <c r="G102" s="36">
        <f t="shared" si="33"/>
        <v>35362.39806</v>
      </c>
      <c r="H102" s="36">
        <f t="shared" si="33"/>
        <v>35291.083709999999</v>
      </c>
      <c r="I102" s="204">
        <v>9.9029505963198414E-2</v>
      </c>
      <c r="J102" s="205">
        <v>9.8710302630954219E-2</v>
      </c>
      <c r="K102" s="19"/>
      <c r="L102" s="20"/>
      <c r="M102" s="19"/>
      <c r="N102" s="20"/>
      <c r="O102" s="19"/>
      <c r="P102" s="20"/>
      <c r="Q102" s="19"/>
      <c r="R102" s="172">
        <v>357089.51302999997</v>
      </c>
      <c r="S102" s="172">
        <v>357521.78616999998</v>
      </c>
    </row>
    <row r="103" spans="1:19" ht="20.149999999999999" customHeight="1" x14ac:dyDescent="0.25">
      <c r="A103" s="21" t="s">
        <v>17</v>
      </c>
      <c r="B103" s="35" t="s">
        <v>18</v>
      </c>
      <c r="C103" s="36">
        <f t="shared" si="32"/>
        <v>248292.80363000001</v>
      </c>
      <c r="D103" s="36">
        <f t="shared" si="32"/>
        <v>302571.50641999999</v>
      </c>
      <c r="E103" s="204">
        <v>0.50504398951272966</v>
      </c>
      <c r="F103" s="204">
        <v>0.65004972112685477</v>
      </c>
      <c r="G103" s="36">
        <f t="shared" si="33"/>
        <v>36402.181879999996</v>
      </c>
      <c r="H103" s="36">
        <f t="shared" si="33"/>
        <v>31448.81151</v>
      </c>
      <c r="I103" s="204">
        <v>7.4044446294301958E-2</v>
      </c>
      <c r="J103" s="205">
        <v>6.7565156394697498E-2</v>
      </c>
      <c r="K103" s="19"/>
      <c r="L103" s="20"/>
      <c r="M103" s="19"/>
      <c r="N103" s="20"/>
      <c r="O103" s="19"/>
      <c r="P103" s="20"/>
      <c r="Q103" s="19"/>
      <c r="R103" s="172">
        <v>491626.09353999997</v>
      </c>
      <c r="S103" s="172">
        <v>465459.02042000002</v>
      </c>
    </row>
    <row r="104" spans="1:19" ht="20.149999999999999" customHeight="1" x14ac:dyDescent="0.25">
      <c r="A104" s="21" t="s">
        <v>19</v>
      </c>
      <c r="B104" s="35" t="s">
        <v>20</v>
      </c>
      <c r="C104" s="36">
        <f t="shared" si="32"/>
        <v>166902.78447000001</v>
      </c>
      <c r="D104" s="36">
        <f t="shared" si="32"/>
        <v>185874.14921</v>
      </c>
      <c r="E104" s="204">
        <v>0.18758227689019097</v>
      </c>
      <c r="F104" s="204">
        <v>0.1978612576783231</v>
      </c>
      <c r="G104" s="36">
        <f t="shared" si="33"/>
        <v>60993.007590000001</v>
      </c>
      <c r="H104" s="36">
        <f t="shared" si="33"/>
        <v>64424.737540000002</v>
      </c>
      <c r="I104" s="204">
        <v>6.855012799483523E-2</v>
      </c>
      <c r="J104" s="205">
        <v>6.8579518181727236E-2</v>
      </c>
      <c r="K104" s="19"/>
      <c r="L104" s="20"/>
      <c r="M104" s="19"/>
      <c r="N104" s="20"/>
      <c r="O104" s="19"/>
      <c r="P104" s="20"/>
      <c r="Q104" s="19"/>
      <c r="R104" s="172">
        <v>889757.74916999997</v>
      </c>
      <c r="S104" s="172">
        <v>939416.59620999999</v>
      </c>
    </row>
    <row r="105" spans="1:19" ht="20.149999999999999" customHeight="1" x14ac:dyDescent="0.25">
      <c r="A105" s="21" t="s">
        <v>21</v>
      </c>
      <c r="B105" s="35" t="s">
        <v>134</v>
      </c>
      <c r="C105" s="36">
        <f t="shared" si="32"/>
        <v>3183.7270100000001</v>
      </c>
      <c r="D105" s="36">
        <f t="shared" si="32"/>
        <v>4183.2946099999999</v>
      </c>
      <c r="E105" s="204">
        <v>0.30010607972271064</v>
      </c>
      <c r="F105" s="204">
        <v>0.29350381602530429</v>
      </c>
      <c r="G105" s="36">
        <f t="shared" si="33"/>
        <v>1517.3667499999999</v>
      </c>
      <c r="H105" s="36">
        <f t="shared" si="33"/>
        <v>1799.33365</v>
      </c>
      <c r="I105" s="204">
        <v>0.14303078920202089</v>
      </c>
      <c r="J105" s="205">
        <v>0.12624291182249278</v>
      </c>
      <c r="K105" s="19"/>
      <c r="L105" s="20"/>
      <c r="M105" s="19"/>
      <c r="N105" s="20"/>
      <c r="O105" s="19"/>
      <c r="P105" s="20"/>
      <c r="Q105" s="19"/>
      <c r="R105" s="172">
        <v>10608.67215</v>
      </c>
      <c r="S105" s="172">
        <v>14252.94794</v>
      </c>
    </row>
    <row r="106" spans="1:19" ht="20.149999999999999" customHeight="1" x14ac:dyDescent="0.25">
      <c r="A106" s="21" t="s">
        <v>22</v>
      </c>
      <c r="B106" s="35" t="s">
        <v>23</v>
      </c>
      <c r="C106" s="36">
        <f t="shared" si="32"/>
        <v>257680.60597999999</v>
      </c>
      <c r="D106" s="36">
        <f t="shared" si="32"/>
        <v>224083.32560000001</v>
      </c>
      <c r="E106" s="204">
        <v>0.29652847419132128</v>
      </c>
      <c r="F106" s="204">
        <v>0.28911577841782166</v>
      </c>
      <c r="G106" s="36">
        <f t="shared" si="33"/>
        <v>112760.11633999999</v>
      </c>
      <c r="H106" s="36">
        <f t="shared" si="33"/>
        <v>98489.731830000004</v>
      </c>
      <c r="I106" s="204">
        <v>0.12975980524716427</v>
      </c>
      <c r="J106" s="205">
        <v>0.1270729779110033</v>
      </c>
      <c r="K106" s="19"/>
      <c r="L106" s="20"/>
      <c r="M106" s="19"/>
      <c r="N106" s="20"/>
      <c r="O106" s="19"/>
      <c r="P106" s="20"/>
      <c r="Q106" s="19"/>
      <c r="R106" s="172">
        <v>868991.10340999998</v>
      </c>
      <c r="S106" s="172">
        <v>775064.32484000002</v>
      </c>
    </row>
    <row r="107" spans="1:19" ht="20.149999999999999" customHeight="1" x14ac:dyDescent="0.25">
      <c r="A107" s="21" t="s">
        <v>24</v>
      </c>
      <c r="B107" s="35" t="s">
        <v>25</v>
      </c>
      <c r="C107" s="36">
        <f t="shared" si="32"/>
        <v>342109.6813</v>
      </c>
      <c r="D107" s="36">
        <f t="shared" si="32"/>
        <v>380952.22742000001</v>
      </c>
      <c r="E107" s="204">
        <v>0.222814963162074</v>
      </c>
      <c r="F107" s="204">
        <v>0.23110583110121163</v>
      </c>
      <c r="G107" s="36">
        <f t="shared" si="33"/>
        <v>82563.0962</v>
      </c>
      <c r="H107" s="36">
        <f t="shared" si="33"/>
        <v>100674.42608</v>
      </c>
      <c r="I107" s="204">
        <v>5.3773085778937212E-2</v>
      </c>
      <c r="J107" s="205">
        <v>6.1074447752748347E-2</v>
      </c>
      <c r="K107" s="19"/>
      <c r="L107" s="20"/>
      <c r="M107" s="19"/>
      <c r="N107" s="20"/>
      <c r="O107" s="19"/>
      <c r="P107" s="20"/>
      <c r="Q107" s="19"/>
      <c r="R107" s="172">
        <v>1535398.14582</v>
      </c>
      <c r="S107" s="172">
        <v>1648388.64344</v>
      </c>
    </row>
    <row r="108" spans="1:19" ht="20.149999999999999" customHeight="1" x14ac:dyDescent="0.25">
      <c r="A108" s="21" t="s">
        <v>26</v>
      </c>
      <c r="B108" s="35" t="s">
        <v>27</v>
      </c>
      <c r="C108" s="36">
        <f t="shared" si="32"/>
        <v>94531.946379999994</v>
      </c>
      <c r="D108" s="36">
        <f t="shared" si="32"/>
        <v>93556.46355</v>
      </c>
      <c r="E108" s="204">
        <v>8.5451573661161934E-2</v>
      </c>
      <c r="F108" s="204">
        <v>0.20635768519539913</v>
      </c>
      <c r="G108" s="36">
        <f t="shared" si="33"/>
        <v>25731.459989999999</v>
      </c>
      <c r="H108" s="36">
        <f t="shared" si="33"/>
        <v>24453.878369999999</v>
      </c>
      <c r="I108" s="204">
        <v>2.3259795581760306E-2</v>
      </c>
      <c r="J108" s="205">
        <v>5.393797010920727E-2</v>
      </c>
      <c r="K108" s="19"/>
      <c r="L108" s="20"/>
      <c r="M108" s="19"/>
      <c r="N108" s="20"/>
      <c r="O108" s="19"/>
      <c r="P108" s="20"/>
      <c r="Q108" s="19"/>
      <c r="R108" s="172">
        <v>1106263.3762000001</v>
      </c>
      <c r="S108" s="172">
        <v>453370.38676999998</v>
      </c>
    </row>
    <row r="109" spans="1:19" ht="20.149999999999999" customHeight="1" x14ac:dyDescent="0.25">
      <c r="A109" s="21" t="s">
        <v>28</v>
      </c>
      <c r="B109" s="35" t="s">
        <v>29</v>
      </c>
      <c r="C109" s="36">
        <f t="shared" si="32"/>
        <v>311690.10385000001</v>
      </c>
      <c r="D109" s="36">
        <f t="shared" si="32"/>
        <v>145024.86913000001</v>
      </c>
      <c r="E109" s="204">
        <v>0.58486182065871561</v>
      </c>
      <c r="F109" s="204">
        <v>0.45480920589983836</v>
      </c>
      <c r="G109" s="36">
        <f t="shared" si="33"/>
        <v>16319.52535</v>
      </c>
      <c r="H109" s="36">
        <f t="shared" si="33"/>
        <v>18209.12442</v>
      </c>
      <c r="I109" s="204">
        <v>3.0622298207710844E-2</v>
      </c>
      <c r="J109" s="205">
        <v>5.7105222485447485E-2</v>
      </c>
      <c r="K109" s="19"/>
      <c r="L109" s="20"/>
      <c r="M109" s="19"/>
      <c r="N109" s="20"/>
      <c r="O109" s="19"/>
      <c r="P109" s="20"/>
      <c r="Q109" s="19"/>
      <c r="R109" s="172">
        <v>532929.47640000004</v>
      </c>
      <c r="S109" s="172">
        <v>318869.68699999998</v>
      </c>
    </row>
    <row r="110" spans="1:19" ht="20.149999999999999" customHeight="1" x14ac:dyDescent="0.25">
      <c r="A110" s="21" t="s">
        <v>30</v>
      </c>
      <c r="B110" s="35" t="s">
        <v>31</v>
      </c>
      <c r="C110" s="36">
        <f t="shared" si="32"/>
        <v>16285.619290000001</v>
      </c>
      <c r="D110" s="36">
        <f t="shared" si="32"/>
        <v>16776.433079999999</v>
      </c>
      <c r="E110" s="204">
        <v>0.26921561053504389</v>
      </c>
      <c r="F110" s="204">
        <v>0.26038546886297148</v>
      </c>
      <c r="G110" s="36">
        <f t="shared" si="33"/>
        <v>8716.1568299999999</v>
      </c>
      <c r="H110" s="36">
        <f t="shared" si="33"/>
        <v>8006.0615100000005</v>
      </c>
      <c r="I110" s="204">
        <v>0.14408573851093892</v>
      </c>
      <c r="J110" s="205">
        <v>0.12426134149531265</v>
      </c>
      <c r="K110" s="19"/>
      <c r="L110" s="20"/>
      <c r="M110" s="19"/>
      <c r="N110" s="20"/>
      <c r="O110" s="19"/>
      <c r="P110" s="20"/>
      <c r="Q110" s="19"/>
      <c r="R110" s="172">
        <v>60492.849049999997</v>
      </c>
      <c r="S110" s="172">
        <v>64429.221619999997</v>
      </c>
    </row>
    <row r="111" spans="1:19" ht="20.149999999999999" customHeight="1" x14ac:dyDescent="0.25">
      <c r="A111" s="21" t="s">
        <v>32</v>
      </c>
      <c r="B111" s="35" t="s">
        <v>33</v>
      </c>
      <c r="C111" s="36">
        <f t="shared" ref="C111:D120" si="34">+F30</f>
        <v>0</v>
      </c>
      <c r="D111" s="36">
        <f t="shared" si="34"/>
        <v>385.35275999999999</v>
      </c>
      <c r="E111" s="206" t="s">
        <v>93</v>
      </c>
      <c r="F111" s="204">
        <v>1.3307084245861494</v>
      </c>
      <c r="G111" s="36">
        <f t="shared" ref="G111:H120" si="35">+I30</f>
        <v>0</v>
      </c>
      <c r="H111" s="36">
        <f t="shared" si="35"/>
        <v>2444.5577199999998</v>
      </c>
      <c r="I111" s="206" t="s">
        <v>93</v>
      </c>
      <c r="J111" s="205">
        <v>8.4415992048197843</v>
      </c>
      <c r="K111" s="19"/>
      <c r="L111" s="20"/>
      <c r="M111" s="19"/>
      <c r="N111" s="20"/>
      <c r="O111" s="19"/>
      <c r="P111" s="20"/>
      <c r="Q111" s="19"/>
      <c r="R111" s="172">
        <v>0</v>
      </c>
      <c r="S111" s="172">
        <v>289.58467000000002</v>
      </c>
    </row>
    <row r="112" spans="1:19" ht="20.149999999999999" customHeight="1" x14ac:dyDescent="0.25">
      <c r="A112" s="21" t="s">
        <v>34</v>
      </c>
      <c r="B112" s="35" t="s">
        <v>35</v>
      </c>
      <c r="C112" s="36">
        <f t="shared" si="34"/>
        <v>527640.03792999999</v>
      </c>
      <c r="D112" s="36">
        <f t="shared" si="34"/>
        <v>555517.11494999996</v>
      </c>
      <c r="E112" s="204">
        <v>6.1484759362851006E-2</v>
      </c>
      <c r="F112" s="204">
        <v>6.3470639252187447E-2</v>
      </c>
      <c r="G112" s="36">
        <f t="shared" si="35"/>
        <v>715400.77194999997</v>
      </c>
      <c r="H112" s="36">
        <f t="shared" si="35"/>
        <v>715975.00188999996</v>
      </c>
      <c r="I112" s="204">
        <v>8.3364114072744203E-2</v>
      </c>
      <c r="J112" s="205">
        <v>8.1803764160595857E-2</v>
      </c>
      <c r="K112" s="19"/>
      <c r="L112" s="20"/>
      <c r="M112" s="19"/>
      <c r="N112" s="20"/>
      <c r="O112" s="19"/>
      <c r="P112" s="20"/>
      <c r="Q112" s="19"/>
      <c r="R112" s="172">
        <v>8581639.4728999995</v>
      </c>
      <c r="S112" s="172">
        <v>8752347.8807699997</v>
      </c>
    </row>
    <row r="113" spans="1:19 16384:16384" ht="20.149999999999999" customHeight="1" x14ac:dyDescent="0.25">
      <c r="A113" s="21" t="s">
        <v>36</v>
      </c>
      <c r="B113" s="35" t="s">
        <v>37</v>
      </c>
      <c r="C113" s="36">
        <f t="shared" si="34"/>
        <v>529.61428999999998</v>
      </c>
      <c r="D113" s="36">
        <f t="shared" si="34"/>
        <v>526.81070999999997</v>
      </c>
      <c r="E113" s="204">
        <v>3.0134607774659226E-2</v>
      </c>
      <c r="F113" s="204">
        <v>2.951384855965599E-2</v>
      </c>
      <c r="G113" s="36">
        <f t="shared" si="35"/>
        <v>831.45753000000002</v>
      </c>
      <c r="H113" s="36">
        <f t="shared" si="35"/>
        <v>851.73320000000001</v>
      </c>
      <c r="I113" s="204">
        <v>4.7309234325676817E-2</v>
      </c>
      <c r="J113" s="205">
        <v>4.7717186080046076E-2</v>
      </c>
      <c r="K113" s="19"/>
      <c r="L113" s="20"/>
      <c r="M113" s="19"/>
      <c r="N113" s="20"/>
      <c r="O113" s="19"/>
      <c r="P113" s="20"/>
      <c r="Q113" s="19"/>
      <c r="R113" s="172">
        <v>17574.952160000001</v>
      </c>
      <c r="S113" s="172">
        <v>17849.610799999999</v>
      </c>
    </row>
    <row r="114" spans="1:19 16384:16384" ht="20.149999999999999" customHeight="1" x14ac:dyDescent="0.25">
      <c r="A114" s="21" t="s">
        <v>38</v>
      </c>
      <c r="B114" s="35" t="s">
        <v>39</v>
      </c>
      <c r="C114" s="36">
        <f t="shared" si="34"/>
        <v>15308.875319999999</v>
      </c>
      <c r="D114" s="36">
        <f t="shared" si="34"/>
        <v>17987.83352</v>
      </c>
      <c r="E114" s="204">
        <v>0.2162870362692943</v>
      </c>
      <c r="F114" s="204">
        <v>0.24390372779971431</v>
      </c>
      <c r="G114" s="36">
        <f t="shared" si="35"/>
        <v>14913.40705</v>
      </c>
      <c r="H114" s="36">
        <f t="shared" si="35"/>
        <v>16090.985500000001</v>
      </c>
      <c r="I114" s="204">
        <v>0.2106997767045698</v>
      </c>
      <c r="J114" s="205">
        <v>0.21818365969739917</v>
      </c>
      <c r="K114" s="19"/>
      <c r="L114" s="20"/>
      <c r="M114" s="19"/>
      <c r="N114" s="20"/>
      <c r="O114" s="19"/>
      <c r="P114" s="20"/>
      <c r="Q114" s="19"/>
      <c r="R114" s="172">
        <v>70780.364759999997</v>
      </c>
      <c r="S114" s="172">
        <v>73749.727740000002</v>
      </c>
    </row>
    <row r="115" spans="1:19 16384:16384" ht="20.149999999999999" customHeight="1" x14ac:dyDescent="0.25">
      <c r="A115" s="21" t="s">
        <v>40</v>
      </c>
      <c r="B115" s="35" t="s">
        <v>41</v>
      </c>
      <c r="C115" s="36">
        <f t="shared" si="34"/>
        <v>110742.0883</v>
      </c>
      <c r="D115" s="36">
        <f t="shared" si="34"/>
        <v>141148.91579999999</v>
      </c>
      <c r="E115" s="204">
        <v>0.27559564184589352</v>
      </c>
      <c r="F115" s="204">
        <v>0.47518556694235548</v>
      </c>
      <c r="G115" s="36">
        <f t="shared" si="35"/>
        <v>9658.1586499999994</v>
      </c>
      <c r="H115" s="36">
        <f t="shared" si="35"/>
        <v>11034.225829999999</v>
      </c>
      <c r="I115" s="204">
        <v>2.4035544868772518E-2</v>
      </c>
      <c r="J115" s="205">
        <v>3.7147326474884147E-2</v>
      </c>
      <c r="K115" s="19"/>
      <c r="L115" s="20"/>
      <c r="M115" s="19"/>
      <c r="N115" s="20"/>
      <c r="O115" s="19"/>
      <c r="P115" s="20"/>
      <c r="Q115" s="19"/>
      <c r="R115" s="172">
        <v>401828.15503999998</v>
      </c>
      <c r="S115" s="172">
        <v>297039.56858000002</v>
      </c>
    </row>
    <row r="116" spans="1:19 16384:16384" ht="20.149999999999999" customHeight="1" x14ac:dyDescent="0.25">
      <c r="A116" s="21" t="s">
        <v>42</v>
      </c>
      <c r="B116" s="35" t="s">
        <v>43</v>
      </c>
      <c r="C116" s="36">
        <f t="shared" si="34"/>
        <v>11591.587149999999</v>
      </c>
      <c r="D116" s="36">
        <f t="shared" si="34"/>
        <v>11252.948270000001</v>
      </c>
      <c r="E116" s="204">
        <v>0.32827662965981147</v>
      </c>
      <c r="F116" s="204">
        <v>0.31612445428789798</v>
      </c>
      <c r="G116" s="36">
        <f t="shared" si="35"/>
        <v>7199.8871200000003</v>
      </c>
      <c r="H116" s="36">
        <f t="shared" si="35"/>
        <v>8376.41014</v>
      </c>
      <c r="I116" s="204">
        <v>0.20390259307024119</v>
      </c>
      <c r="J116" s="205">
        <v>0.2353150499641562</v>
      </c>
      <c r="K116" s="19"/>
      <c r="L116" s="20"/>
      <c r="M116" s="19"/>
      <c r="N116" s="20"/>
      <c r="O116" s="19"/>
      <c r="P116" s="20"/>
      <c r="Q116" s="19"/>
      <c r="R116" s="172">
        <v>35310.424509999997</v>
      </c>
      <c r="S116" s="172">
        <v>35596.57634</v>
      </c>
    </row>
    <row r="117" spans="1:19 16384:16384" ht="20.149999999999999" customHeight="1" x14ac:dyDescent="0.25">
      <c r="A117" s="21" t="s">
        <v>44</v>
      </c>
      <c r="B117" s="35" t="s">
        <v>45</v>
      </c>
      <c r="C117" s="36">
        <f t="shared" si="34"/>
        <v>40924.435310000001</v>
      </c>
      <c r="D117" s="36">
        <f t="shared" si="34"/>
        <v>34005.424910000002</v>
      </c>
      <c r="E117" s="204">
        <v>0.41367048812279467</v>
      </c>
      <c r="F117" s="204">
        <v>0.36265585866075528</v>
      </c>
      <c r="G117" s="36">
        <f t="shared" si="35"/>
        <v>9358.1191999999992</v>
      </c>
      <c r="H117" s="36">
        <f t="shared" si="35"/>
        <v>10603.942370000001</v>
      </c>
      <c r="I117" s="204">
        <v>9.4593308571062018E-2</v>
      </c>
      <c r="J117" s="205">
        <v>0.11308730402750067</v>
      </c>
      <c r="K117" s="19"/>
      <c r="L117" s="20"/>
      <c r="M117" s="19"/>
      <c r="N117" s="20"/>
      <c r="O117" s="19"/>
      <c r="P117" s="20"/>
      <c r="Q117" s="19"/>
      <c r="R117" s="172">
        <v>98930.033649999998</v>
      </c>
      <c r="S117" s="172">
        <v>93767.752810000005</v>
      </c>
    </row>
    <row r="118" spans="1:19 16384:16384" ht="20.149999999999999" customHeight="1" x14ac:dyDescent="0.25">
      <c r="A118" s="21" t="s">
        <v>46</v>
      </c>
      <c r="B118" s="35" t="s">
        <v>47</v>
      </c>
      <c r="C118" s="36">
        <f t="shared" si="34"/>
        <v>47017.191610000002</v>
      </c>
      <c r="D118" s="36">
        <f t="shared" si="34"/>
        <v>54301.905700000003</v>
      </c>
      <c r="E118" s="204">
        <v>0.15980833502751815</v>
      </c>
      <c r="F118" s="204">
        <v>0.16496986501692792</v>
      </c>
      <c r="G118" s="36">
        <f t="shared" si="35"/>
        <v>68748.127049999996</v>
      </c>
      <c r="H118" s="36">
        <f t="shared" si="35"/>
        <v>72355.060010000001</v>
      </c>
      <c r="I118" s="204">
        <v>0.23367035213953696</v>
      </c>
      <c r="J118" s="205">
        <v>0.21981557238683463</v>
      </c>
      <c r="K118" s="19"/>
      <c r="L118" s="20"/>
      <c r="M118" s="19"/>
      <c r="N118" s="20"/>
      <c r="O118" s="19"/>
      <c r="P118" s="20"/>
      <c r="Q118" s="19"/>
      <c r="R118" s="172">
        <v>294209.88337</v>
      </c>
      <c r="S118" s="172">
        <v>329162.57581000001</v>
      </c>
    </row>
    <row r="119" spans="1:19 16384:16384" ht="20.149999999999999" customHeight="1" x14ac:dyDescent="0.25">
      <c r="A119" s="21" t="s">
        <v>48</v>
      </c>
      <c r="B119" s="35" t="s">
        <v>49</v>
      </c>
      <c r="C119" s="36">
        <f t="shared" si="34"/>
        <v>20328.070889999999</v>
      </c>
      <c r="D119" s="36">
        <f t="shared" si="34"/>
        <v>18478.854439999999</v>
      </c>
      <c r="E119" s="204">
        <v>8.6691986693445161E-2</v>
      </c>
      <c r="F119" s="204">
        <v>7.5936102640795533E-2</v>
      </c>
      <c r="G119" s="36">
        <f t="shared" si="35"/>
        <v>30513.052629999998</v>
      </c>
      <c r="H119" s="36">
        <f t="shared" si="35"/>
        <v>25982.04178</v>
      </c>
      <c r="I119" s="204">
        <v>0.13012730853263724</v>
      </c>
      <c r="J119" s="205">
        <v>0.10676933452934964</v>
      </c>
      <c r="K119" s="19"/>
      <c r="L119" s="20"/>
      <c r="M119" s="19"/>
      <c r="N119" s="20"/>
      <c r="O119" s="19"/>
      <c r="P119" s="20"/>
      <c r="Q119" s="19"/>
      <c r="R119" s="172">
        <v>234486.15801000001</v>
      </c>
      <c r="S119" s="172">
        <v>243347.41707</v>
      </c>
    </row>
    <row r="120" spans="1:19 16384:16384" ht="20.149999999999999" customHeight="1" thickBot="1" x14ac:dyDescent="0.3">
      <c r="A120" s="21" t="s">
        <v>50</v>
      </c>
      <c r="B120" s="35" t="s">
        <v>51</v>
      </c>
      <c r="C120" s="36">
        <f t="shared" si="34"/>
        <v>211190.27291</v>
      </c>
      <c r="D120" s="36">
        <f t="shared" si="34"/>
        <v>246123.90687999999</v>
      </c>
      <c r="E120" s="204">
        <v>0.21711902333342972</v>
      </c>
      <c r="F120" s="204">
        <v>0.2502852951727973</v>
      </c>
      <c r="G120" s="36">
        <f t="shared" si="35"/>
        <v>38081.276570000002</v>
      </c>
      <c r="H120" s="36">
        <f t="shared" si="35"/>
        <v>42645.105860000003</v>
      </c>
      <c r="I120" s="204">
        <v>3.9150333309584534E-2</v>
      </c>
      <c r="J120" s="205">
        <v>4.3366136362564832E-2</v>
      </c>
      <c r="K120" s="19"/>
      <c r="L120" s="20"/>
      <c r="M120" s="19"/>
      <c r="N120" s="20"/>
      <c r="O120" s="19"/>
      <c r="P120" s="20"/>
      <c r="Q120" s="19"/>
      <c r="R120" s="172">
        <v>972693.54691999999</v>
      </c>
      <c r="S120" s="172">
        <v>983373.42076000001</v>
      </c>
    </row>
    <row r="121" spans="1:19 16384:16384" ht="20.149999999999999" customHeight="1" thickBot="1" x14ac:dyDescent="0.3">
      <c r="A121" s="125"/>
      <c r="B121" s="126" t="s">
        <v>96</v>
      </c>
      <c r="C121" s="195">
        <f>SUM(C95:C120)</f>
        <v>3454161.6520000002</v>
      </c>
      <c r="D121" s="195">
        <f>SUM(D95:D120)</f>
        <v>3403425.1484699999</v>
      </c>
      <c r="E121" s="196">
        <v>0.16247749591165542</v>
      </c>
      <c r="F121" s="196">
        <v>0.16405548222801783</v>
      </c>
      <c r="G121" s="195">
        <f>SUM(G95:G120)</f>
        <v>1707703.9526200003</v>
      </c>
      <c r="H121" s="195">
        <f>SUM(H95:H120)</f>
        <v>1722426.3349700002</v>
      </c>
      <c r="I121" s="196">
        <v>8.0327294994859119E-2</v>
      </c>
      <c r="J121" s="197">
        <v>8.3026207616985745E-2</v>
      </c>
      <c r="K121" s="19"/>
      <c r="L121" s="20"/>
      <c r="M121" s="19"/>
      <c r="N121" s="20"/>
      <c r="O121" s="19"/>
      <c r="P121" s="20"/>
      <c r="Q121" s="19"/>
      <c r="R121" s="207">
        <f>SUM(R95:R120)</f>
        <v>21259323.53043</v>
      </c>
      <c r="S121" s="207">
        <f>SUM(S95:S120)</f>
        <v>20745574.010990009</v>
      </c>
    </row>
    <row r="122" spans="1:19 16384:16384" ht="20.149999999999999" customHeight="1" x14ac:dyDescent="0.25">
      <c r="A122" s="87"/>
      <c r="B122" s="60"/>
      <c r="C122" s="20" t="b">
        <f>C121=F40</f>
        <v>1</v>
      </c>
      <c r="D122" s="20" t="b">
        <f>D121=G40</f>
        <v>1</v>
      </c>
      <c r="E122" s="198"/>
      <c r="F122" s="198"/>
      <c r="G122" s="20" t="b">
        <f>+G121=I40</f>
        <v>1</v>
      </c>
      <c r="H122" s="20" t="b">
        <f>+H121=J40</f>
        <v>1</v>
      </c>
      <c r="I122" s="198"/>
      <c r="J122" s="198"/>
      <c r="L122" s="20"/>
      <c r="N122" s="20"/>
      <c r="P122" s="20"/>
      <c r="R122" s="207" t="b">
        <f>+R121=Premium!C40</f>
        <v>1</v>
      </c>
      <c r="S122" s="207" t="b">
        <f>+S121=Premium!D40</f>
        <v>1</v>
      </c>
      <c r="XFD122" s="208"/>
    </row>
    <row r="123" spans="1:19 16384:16384" ht="20.149999999999999" customHeight="1" x14ac:dyDescent="0.25">
      <c r="A123" s="499" t="s">
        <v>203</v>
      </c>
      <c r="B123" s="499"/>
      <c r="C123" s="499"/>
      <c r="D123" s="499"/>
      <c r="E123" s="499"/>
      <c r="F123" s="499"/>
      <c r="G123" s="499"/>
      <c r="H123" s="499"/>
      <c r="I123" s="499"/>
      <c r="J123" s="499"/>
      <c r="L123" s="20"/>
      <c r="N123" s="20"/>
      <c r="P123" s="20"/>
      <c r="R123" s="172"/>
    </row>
    <row r="124" spans="1:19 16384:16384" ht="20.149999999999999" customHeight="1" thickBot="1" x14ac:dyDescent="0.3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L124" s="20"/>
      <c r="N124" s="20"/>
      <c r="P124" s="20"/>
      <c r="R124" s="209"/>
      <c r="S124" s="209"/>
    </row>
    <row r="125" spans="1:19 16384:16384" ht="20.149999999999999" customHeight="1" x14ac:dyDescent="0.25">
      <c r="A125" s="210"/>
      <c r="B125" s="210"/>
      <c r="C125" s="183" t="s">
        <v>195</v>
      </c>
      <c r="D125" s="183"/>
      <c r="E125" s="539" t="s">
        <v>201</v>
      </c>
      <c r="F125" s="540"/>
      <c r="G125" s="183" t="s">
        <v>196</v>
      </c>
      <c r="H125" s="183"/>
      <c r="I125" s="539" t="s">
        <v>201</v>
      </c>
      <c r="J125" s="540"/>
      <c r="L125" s="20"/>
      <c r="N125" s="20"/>
      <c r="P125" s="20"/>
      <c r="R125" s="209"/>
      <c r="S125" s="209"/>
    </row>
    <row r="126" spans="1:19 16384:16384" ht="20.149999999999999" customHeight="1" thickBot="1" x14ac:dyDescent="0.3">
      <c r="A126" s="211" t="s">
        <v>136</v>
      </c>
      <c r="B126" s="211" t="s">
        <v>141</v>
      </c>
      <c r="C126" s="185"/>
      <c r="D126" s="185"/>
      <c r="E126" s="541"/>
      <c r="F126" s="542"/>
      <c r="G126" s="185"/>
      <c r="H126" s="185"/>
      <c r="I126" s="541"/>
      <c r="J126" s="542"/>
      <c r="L126" s="20"/>
      <c r="N126" s="20"/>
      <c r="P126" s="20"/>
      <c r="R126" s="209" t="s">
        <v>92</v>
      </c>
      <c r="S126" s="209"/>
    </row>
    <row r="127" spans="1:19 16384:16384" ht="20.149999999999999" customHeight="1" thickBot="1" x14ac:dyDescent="0.3">
      <c r="A127" s="212"/>
      <c r="B127" s="212"/>
      <c r="C127" s="34">
        <f t="shared" ref="C127:J127" si="36">+C94</f>
        <v>2019</v>
      </c>
      <c r="D127" s="34">
        <f t="shared" si="36"/>
        <v>2020</v>
      </c>
      <c r="E127" s="34">
        <f t="shared" si="36"/>
        <v>2019</v>
      </c>
      <c r="F127" s="34">
        <f t="shared" si="36"/>
        <v>2020</v>
      </c>
      <c r="G127" s="34">
        <f t="shared" si="36"/>
        <v>2019</v>
      </c>
      <c r="H127" s="34">
        <f t="shared" si="36"/>
        <v>2020</v>
      </c>
      <c r="I127" s="34">
        <f t="shared" si="36"/>
        <v>2019</v>
      </c>
      <c r="J127" s="34">
        <f t="shared" si="36"/>
        <v>2020</v>
      </c>
      <c r="L127" s="20"/>
      <c r="N127" s="20"/>
      <c r="P127" s="20"/>
      <c r="R127" s="213" t="s">
        <v>94</v>
      </c>
      <c r="S127" s="213" t="s">
        <v>95</v>
      </c>
    </row>
    <row r="128" spans="1:19 16384:16384" ht="20.149999999999999" customHeight="1" x14ac:dyDescent="0.25">
      <c r="A128" s="8" t="s">
        <v>1</v>
      </c>
      <c r="B128" s="35" t="s">
        <v>52</v>
      </c>
      <c r="C128" s="214">
        <f t="shared" ref="C128:D160" si="37">+F46</f>
        <v>584377.40355000005</v>
      </c>
      <c r="D128" s="214">
        <f t="shared" si="37"/>
        <v>482280.66368</v>
      </c>
      <c r="E128" s="189">
        <v>0.28489995111359212</v>
      </c>
      <c r="F128" s="188">
        <v>0.27453237731296348</v>
      </c>
      <c r="G128" s="36">
        <f t="shared" ref="G128:H160" si="38">+I46</f>
        <v>88197.494940000004</v>
      </c>
      <c r="H128" s="36">
        <f t="shared" si="38"/>
        <v>49557.018029999999</v>
      </c>
      <c r="I128" s="188">
        <v>4.2998688594223435E-2</v>
      </c>
      <c r="J128" s="189">
        <v>2.8209727233319902E-2</v>
      </c>
      <c r="K128" s="19"/>
      <c r="L128" s="20"/>
      <c r="M128" s="19"/>
      <c r="N128" s="20"/>
      <c r="O128" s="19"/>
      <c r="P128" s="20"/>
      <c r="Q128" s="19"/>
      <c r="R128" s="209">
        <v>2051167.08959</v>
      </c>
      <c r="S128" s="209">
        <v>1756735.1013400001</v>
      </c>
    </row>
    <row r="129" spans="1:19" ht="20.149999999999999" customHeight="1" x14ac:dyDescent="0.25">
      <c r="A129" s="21" t="s">
        <v>2</v>
      </c>
      <c r="B129" s="35" t="s">
        <v>135</v>
      </c>
      <c r="C129" s="214">
        <f t="shared" si="37"/>
        <v>134247.04623000001</v>
      </c>
      <c r="D129" s="214">
        <f t="shared" si="37"/>
        <v>145366.27713</v>
      </c>
      <c r="E129" s="205">
        <v>0.29404673594112296</v>
      </c>
      <c r="F129" s="204">
        <v>0.29225190750309815</v>
      </c>
      <c r="G129" s="36">
        <f t="shared" si="38"/>
        <v>38975.710030000002</v>
      </c>
      <c r="H129" s="36">
        <f t="shared" si="38"/>
        <v>34203.795700000002</v>
      </c>
      <c r="I129" s="204">
        <v>8.5370074330529927E-2</v>
      </c>
      <c r="J129" s="205">
        <v>6.8765085923138861E-2</v>
      </c>
      <c r="K129" s="19"/>
      <c r="L129" s="20"/>
      <c r="M129" s="19"/>
      <c r="N129" s="20"/>
      <c r="O129" s="19"/>
      <c r="P129" s="20"/>
      <c r="Q129" s="19"/>
      <c r="R129" s="209">
        <v>456550.03039000003</v>
      </c>
      <c r="S129" s="209">
        <v>497400.61021999997</v>
      </c>
    </row>
    <row r="130" spans="1:19" ht="20.149999999999999" customHeight="1" x14ac:dyDescent="0.25">
      <c r="A130" s="21" t="s">
        <v>5</v>
      </c>
      <c r="B130" s="35" t="s">
        <v>53</v>
      </c>
      <c r="C130" s="214">
        <f t="shared" si="37"/>
        <v>411125.78107999999</v>
      </c>
      <c r="D130" s="214">
        <f t="shared" si="37"/>
        <v>394737.26747999998</v>
      </c>
      <c r="E130" s="205">
        <v>0.21612073905449472</v>
      </c>
      <c r="F130" s="204">
        <v>0.1949202165321883</v>
      </c>
      <c r="G130" s="36">
        <f t="shared" si="38"/>
        <v>190626.63274</v>
      </c>
      <c r="H130" s="36">
        <f t="shared" si="38"/>
        <v>209688.81860999999</v>
      </c>
      <c r="I130" s="204">
        <v>0.10020867249680421</v>
      </c>
      <c r="J130" s="205">
        <v>0.10354378290342406</v>
      </c>
      <c r="K130" s="19"/>
      <c r="L130" s="20"/>
      <c r="M130" s="19"/>
      <c r="N130" s="20"/>
      <c r="O130" s="19"/>
      <c r="P130" s="20"/>
      <c r="Q130" s="19"/>
      <c r="R130" s="209">
        <v>1902296.7572600001</v>
      </c>
      <c r="S130" s="209">
        <v>2025122.25003</v>
      </c>
    </row>
    <row r="131" spans="1:19" ht="20.149999999999999" customHeight="1" x14ac:dyDescent="0.25">
      <c r="A131" s="21" t="s">
        <v>7</v>
      </c>
      <c r="B131" s="35" t="s">
        <v>54</v>
      </c>
      <c r="C131" s="214">
        <f t="shared" si="37"/>
        <v>391301.39877000003</v>
      </c>
      <c r="D131" s="214">
        <f t="shared" si="37"/>
        <v>438159.58098999999</v>
      </c>
      <c r="E131" s="205">
        <v>0.21835107491874983</v>
      </c>
      <c r="F131" s="204">
        <v>0.22917002276174006</v>
      </c>
      <c r="G131" s="36">
        <f t="shared" si="38"/>
        <v>62411.767910000002</v>
      </c>
      <c r="H131" s="36">
        <f t="shared" si="38"/>
        <v>67745.691049999994</v>
      </c>
      <c r="I131" s="204">
        <v>3.4826547141320448E-2</v>
      </c>
      <c r="J131" s="205">
        <v>3.5432938667824404E-2</v>
      </c>
      <c r="K131" s="19"/>
      <c r="L131" s="20"/>
      <c r="M131" s="19"/>
      <c r="N131" s="20"/>
      <c r="O131" s="19"/>
      <c r="P131" s="20"/>
      <c r="Q131" s="19"/>
      <c r="R131" s="209">
        <v>1792074.52455</v>
      </c>
      <c r="S131" s="209">
        <v>1911941.08073</v>
      </c>
    </row>
    <row r="132" spans="1:19" ht="20.149999999999999" customHeight="1" x14ac:dyDescent="0.25">
      <c r="A132" s="21" t="s">
        <v>9</v>
      </c>
      <c r="B132" s="15" t="s">
        <v>55</v>
      </c>
      <c r="C132" s="214">
        <f t="shared" si="37"/>
        <v>98626.634439999994</v>
      </c>
      <c r="D132" s="214">
        <f t="shared" si="37"/>
        <v>107505.96520000001</v>
      </c>
      <c r="E132" s="205">
        <v>0.23367969898372529</v>
      </c>
      <c r="F132" s="204">
        <v>0.20928880106721437</v>
      </c>
      <c r="G132" s="36">
        <f t="shared" si="38"/>
        <v>30421.493190000001</v>
      </c>
      <c r="H132" s="36">
        <f t="shared" si="38"/>
        <v>32682.121770000002</v>
      </c>
      <c r="I132" s="204">
        <v>7.2078758558869555E-2</v>
      </c>
      <c r="J132" s="205">
        <v>6.3624395807722167E-2</v>
      </c>
      <c r="K132" s="19"/>
      <c r="L132" s="20"/>
      <c r="M132" s="19"/>
      <c r="N132" s="20"/>
      <c r="O132" s="19"/>
      <c r="P132" s="20"/>
      <c r="Q132" s="19"/>
      <c r="R132" s="209">
        <v>422059.06147999997</v>
      </c>
      <c r="S132" s="209">
        <v>513672.80356999999</v>
      </c>
    </row>
    <row r="133" spans="1:19" ht="20.149999999999999" customHeight="1" x14ac:dyDescent="0.25">
      <c r="A133" s="21" t="s">
        <v>11</v>
      </c>
      <c r="B133" s="35" t="s">
        <v>56</v>
      </c>
      <c r="C133" s="214">
        <f t="shared" si="37"/>
        <v>10367.687840000001</v>
      </c>
      <c r="D133" s="214">
        <f t="shared" si="37"/>
        <v>14915.52369</v>
      </c>
      <c r="E133" s="205">
        <v>0.21273291704314815</v>
      </c>
      <c r="F133" s="204">
        <v>0.2542827909329281</v>
      </c>
      <c r="G133" s="36">
        <f t="shared" si="38"/>
        <v>11730.099920000001</v>
      </c>
      <c r="H133" s="36">
        <f t="shared" si="38"/>
        <v>11847.881450000001</v>
      </c>
      <c r="I133" s="204">
        <v>0.24068803109230175</v>
      </c>
      <c r="J133" s="205">
        <v>0.20198502073167687</v>
      </c>
      <c r="K133" s="19"/>
      <c r="L133" s="20"/>
      <c r="M133" s="19"/>
      <c r="N133" s="20"/>
      <c r="O133" s="19"/>
      <c r="P133" s="20"/>
      <c r="Q133" s="19"/>
      <c r="R133" s="209">
        <v>48735.701009999997</v>
      </c>
      <c r="S133" s="209">
        <v>58657.228179999998</v>
      </c>
    </row>
    <row r="134" spans="1:19" ht="20.149999999999999" customHeight="1" x14ac:dyDescent="0.25">
      <c r="A134" s="21" t="s">
        <v>13</v>
      </c>
      <c r="B134" s="35" t="s">
        <v>57</v>
      </c>
      <c r="C134" s="214">
        <f t="shared" si="37"/>
        <v>1311.5703699999999</v>
      </c>
      <c r="D134" s="214">
        <f t="shared" si="37"/>
        <v>1370.7650699999999</v>
      </c>
      <c r="E134" s="205">
        <v>2.0470940779571456E-2</v>
      </c>
      <c r="F134" s="204">
        <v>2.030322804852314E-2</v>
      </c>
      <c r="G134" s="36">
        <f t="shared" si="38"/>
        <v>3571.9951099999998</v>
      </c>
      <c r="H134" s="36">
        <f t="shared" si="38"/>
        <v>3719.8729199999998</v>
      </c>
      <c r="I134" s="204">
        <v>5.5751564715302945E-2</v>
      </c>
      <c r="J134" s="205">
        <v>5.509728097046248E-2</v>
      </c>
      <c r="K134" s="19"/>
      <c r="L134" s="20"/>
      <c r="M134" s="19"/>
      <c r="N134" s="20"/>
      <c r="O134" s="19"/>
      <c r="P134" s="20"/>
      <c r="Q134" s="19"/>
      <c r="R134" s="209">
        <v>64069.862939999999</v>
      </c>
      <c r="S134" s="209">
        <v>67514.636920000004</v>
      </c>
    </row>
    <row r="135" spans="1:19" ht="20.149999999999999" customHeight="1" x14ac:dyDescent="0.25">
      <c r="A135" s="21" t="s">
        <v>15</v>
      </c>
      <c r="B135" s="35" t="s">
        <v>58</v>
      </c>
      <c r="C135" s="214">
        <f t="shared" si="37"/>
        <v>10097.772220000001</v>
      </c>
      <c r="D135" s="214">
        <f t="shared" si="37"/>
        <v>6477.08925</v>
      </c>
      <c r="E135" s="205">
        <v>0.98234267694435362</v>
      </c>
      <c r="F135" s="204">
        <v>0.68149380883663646</v>
      </c>
      <c r="G135" s="36">
        <f t="shared" si="38"/>
        <v>6525.5694800000001</v>
      </c>
      <c r="H135" s="36">
        <f t="shared" si="38"/>
        <v>6737.9114</v>
      </c>
      <c r="I135" s="204">
        <v>0.63482768792041266</v>
      </c>
      <c r="J135" s="205">
        <v>0.70893648772707485</v>
      </c>
      <c r="K135" s="19"/>
      <c r="L135" s="20"/>
      <c r="M135" s="19"/>
      <c r="N135" s="20"/>
      <c r="O135" s="19"/>
      <c r="P135" s="20"/>
      <c r="Q135" s="19"/>
      <c r="R135" s="209">
        <v>10279.27673</v>
      </c>
      <c r="S135" s="209">
        <v>9504.25252</v>
      </c>
    </row>
    <row r="136" spans="1:19" ht="20.149999999999999" customHeight="1" x14ac:dyDescent="0.25">
      <c r="A136" s="21" t="s">
        <v>17</v>
      </c>
      <c r="B136" s="35" t="s">
        <v>59</v>
      </c>
      <c r="C136" s="214">
        <f t="shared" si="37"/>
        <v>1729685.94099</v>
      </c>
      <c r="D136" s="214">
        <f t="shared" si="37"/>
        <v>1837232.62708</v>
      </c>
      <c r="E136" s="205">
        <v>0.27130125138262157</v>
      </c>
      <c r="F136" s="204">
        <v>0.28151875163501611</v>
      </c>
      <c r="G136" s="36">
        <f t="shared" si="38"/>
        <v>191541.41901000001</v>
      </c>
      <c r="H136" s="36">
        <f t="shared" si="38"/>
        <v>198281.90739000001</v>
      </c>
      <c r="I136" s="204">
        <v>3.0043272849447585E-2</v>
      </c>
      <c r="J136" s="205">
        <v>3.038269308822375E-2</v>
      </c>
      <c r="K136" s="19"/>
      <c r="L136" s="20"/>
      <c r="M136" s="19"/>
      <c r="N136" s="20"/>
      <c r="O136" s="19"/>
      <c r="P136" s="20"/>
      <c r="Q136" s="19"/>
      <c r="R136" s="209">
        <v>6375517.7396900002</v>
      </c>
      <c r="S136" s="209">
        <v>6526146.5405400004</v>
      </c>
    </row>
    <row r="137" spans="1:19" ht="20.149999999999999" customHeight="1" x14ac:dyDescent="0.25">
      <c r="A137" s="21" t="s">
        <v>19</v>
      </c>
      <c r="B137" s="35" t="s">
        <v>60</v>
      </c>
      <c r="C137" s="214">
        <f t="shared" si="37"/>
        <v>40676.868479999997</v>
      </c>
      <c r="D137" s="214">
        <f t="shared" si="37"/>
        <v>47151.521050000003</v>
      </c>
      <c r="E137" s="205">
        <v>0.11655678350047929</v>
      </c>
      <c r="F137" s="204">
        <v>0.14917777245827249</v>
      </c>
      <c r="G137" s="36">
        <f t="shared" si="38"/>
        <v>44316.243470000001</v>
      </c>
      <c r="H137" s="36">
        <f t="shared" si="38"/>
        <v>46906.514380000001</v>
      </c>
      <c r="I137" s="204">
        <v>0.12698516352671108</v>
      </c>
      <c r="J137" s="205">
        <v>0.14840262144608643</v>
      </c>
      <c r="K137" s="19"/>
      <c r="L137" s="20"/>
      <c r="M137" s="19"/>
      <c r="N137" s="20"/>
      <c r="O137" s="19"/>
      <c r="P137" s="20"/>
      <c r="Q137" s="19"/>
      <c r="R137" s="209">
        <v>348987.56861999998</v>
      </c>
      <c r="S137" s="209">
        <v>316076.04989000002</v>
      </c>
    </row>
    <row r="138" spans="1:19" ht="20.149999999999999" customHeight="1" x14ac:dyDescent="0.25">
      <c r="A138" s="21" t="s">
        <v>21</v>
      </c>
      <c r="B138" s="35" t="s">
        <v>61</v>
      </c>
      <c r="C138" s="214">
        <f t="shared" si="37"/>
        <v>252651.65715000001</v>
      </c>
      <c r="D138" s="214">
        <f t="shared" si="37"/>
        <v>211336.59030000001</v>
      </c>
      <c r="E138" s="205">
        <v>0.7492326465390895</v>
      </c>
      <c r="F138" s="204">
        <v>0.9339953780108976</v>
      </c>
      <c r="G138" s="36">
        <f t="shared" si="38"/>
        <v>36777.687530000003</v>
      </c>
      <c r="H138" s="36">
        <f t="shared" si="38"/>
        <v>36795.13826</v>
      </c>
      <c r="I138" s="204">
        <v>0.10906338186149345</v>
      </c>
      <c r="J138" s="205">
        <v>0.1626149500156478</v>
      </c>
      <c r="K138" s="19"/>
      <c r="L138" s="20"/>
      <c r="M138" s="19"/>
      <c r="N138" s="20"/>
      <c r="O138" s="19"/>
      <c r="P138" s="20"/>
      <c r="Q138" s="19"/>
      <c r="R138" s="209">
        <v>337213.89253000001</v>
      </c>
      <c r="S138" s="209">
        <v>226271.55901999999</v>
      </c>
    </row>
    <row r="139" spans="1:19" ht="20.149999999999999" customHeight="1" x14ac:dyDescent="0.25">
      <c r="A139" s="21" t="s">
        <v>22</v>
      </c>
      <c r="B139" s="35" t="s">
        <v>62</v>
      </c>
      <c r="C139" s="214">
        <f t="shared" si="37"/>
        <v>375556.57416000002</v>
      </c>
      <c r="D139" s="214">
        <f t="shared" si="37"/>
        <v>408307.88234000001</v>
      </c>
      <c r="E139" s="205">
        <v>0.23219236975240251</v>
      </c>
      <c r="F139" s="204">
        <v>0.23584814892209641</v>
      </c>
      <c r="G139" s="36">
        <f t="shared" si="38"/>
        <v>96078.447260000001</v>
      </c>
      <c r="H139" s="36">
        <f t="shared" si="38"/>
        <v>102832.20806999999</v>
      </c>
      <c r="I139" s="204">
        <v>5.9401655799337323E-2</v>
      </c>
      <c r="J139" s="205">
        <v>5.9398280003534067E-2</v>
      </c>
      <c r="K139" s="19"/>
      <c r="L139" s="20"/>
      <c r="M139" s="19"/>
      <c r="N139" s="20"/>
      <c r="O139" s="19"/>
      <c r="P139" s="20"/>
      <c r="Q139" s="19"/>
      <c r="R139" s="209">
        <v>1617437.19038</v>
      </c>
      <c r="S139" s="209">
        <v>1731232.0838899999</v>
      </c>
    </row>
    <row r="140" spans="1:19" ht="20.149999999999999" customHeight="1" x14ac:dyDescent="0.25">
      <c r="A140" s="21" t="s">
        <v>24</v>
      </c>
      <c r="B140" s="35" t="s">
        <v>63</v>
      </c>
      <c r="C140" s="214">
        <f t="shared" si="37"/>
        <v>43914.686860000002</v>
      </c>
      <c r="D140" s="214">
        <f t="shared" si="37"/>
        <v>45547.407879999999</v>
      </c>
      <c r="E140" s="205">
        <v>0.31635626018118279</v>
      </c>
      <c r="F140" s="204">
        <v>0.31640138955868852</v>
      </c>
      <c r="G140" s="36">
        <f t="shared" si="38"/>
        <v>20861.167839999998</v>
      </c>
      <c r="H140" s="36">
        <f t="shared" si="38"/>
        <v>21838.227200000001</v>
      </c>
      <c r="I140" s="204">
        <v>0.15028140954104396</v>
      </c>
      <c r="J140" s="205">
        <v>0.15170227578664017</v>
      </c>
      <c r="K140" s="19"/>
      <c r="L140" s="20"/>
      <c r="M140" s="19"/>
      <c r="N140" s="20"/>
      <c r="O140" s="19"/>
      <c r="P140" s="20"/>
      <c r="Q140" s="19"/>
      <c r="R140" s="209">
        <v>138814.02832000001</v>
      </c>
      <c r="S140" s="209">
        <v>143954.51279000001</v>
      </c>
    </row>
    <row r="141" spans="1:19" ht="20.149999999999999" customHeight="1" x14ac:dyDescent="0.25">
      <c r="A141" s="21" t="s">
        <v>26</v>
      </c>
      <c r="B141" s="35" t="s">
        <v>64</v>
      </c>
      <c r="C141" s="214">
        <f t="shared" si="37"/>
        <v>318278.47016999999</v>
      </c>
      <c r="D141" s="214">
        <f t="shared" si="37"/>
        <v>316082.54814000003</v>
      </c>
      <c r="E141" s="205">
        <v>0.23445048814043112</v>
      </c>
      <c r="F141" s="204">
        <v>0.23544066610022704</v>
      </c>
      <c r="G141" s="36">
        <f t="shared" si="38"/>
        <v>64735.449229999998</v>
      </c>
      <c r="H141" s="36">
        <f t="shared" si="38"/>
        <v>75377.675950000004</v>
      </c>
      <c r="I141" s="204">
        <v>4.7685467583959001E-2</v>
      </c>
      <c r="J141" s="205">
        <v>5.6146631122748779E-2</v>
      </c>
      <c r="K141" s="19"/>
      <c r="L141" s="20"/>
      <c r="M141" s="19"/>
      <c r="N141" s="20"/>
      <c r="O141" s="19"/>
      <c r="P141" s="20"/>
      <c r="Q141" s="19"/>
      <c r="R141" s="209">
        <v>1357550.8956899999</v>
      </c>
      <c r="S141" s="209">
        <v>1342514.6699399999</v>
      </c>
    </row>
    <row r="142" spans="1:19" ht="20.149999999999999" customHeight="1" x14ac:dyDescent="0.25">
      <c r="A142" s="21" t="s">
        <v>28</v>
      </c>
      <c r="B142" s="35" t="s">
        <v>65</v>
      </c>
      <c r="C142" s="214">
        <f t="shared" si="37"/>
        <v>15338.66804</v>
      </c>
      <c r="D142" s="214">
        <f t="shared" si="37"/>
        <v>19406.304599999999</v>
      </c>
      <c r="E142" s="205">
        <v>0.15444835056212233</v>
      </c>
      <c r="F142" s="204">
        <v>0.15691584791214844</v>
      </c>
      <c r="G142" s="36">
        <f t="shared" si="38"/>
        <v>15388.178330000001</v>
      </c>
      <c r="H142" s="36">
        <f t="shared" si="38"/>
        <v>15183.747429999999</v>
      </c>
      <c r="I142" s="204">
        <v>0.15494688033057494</v>
      </c>
      <c r="J142" s="205">
        <v>0.12277301895294143</v>
      </c>
      <c r="K142" s="19"/>
      <c r="L142" s="20"/>
      <c r="M142" s="19"/>
      <c r="N142" s="20"/>
      <c r="O142" s="19"/>
      <c r="P142" s="20"/>
      <c r="Q142" s="19"/>
      <c r="R142" s="209">
        <v>99312.605049999998</v>
      </c>
      <c r="S142" s="209">
        <v>123673.32464000001</v>
      </c>
    </row>
    <row r="143" spans="1:19" ht="20.149999999999999" customHeight="1" x14ac:dyDescent="0.25">
      <c r="A143" s="21" t="s">
        <v>30</v>
      </c>
      <c r="B143" s="35" t="s">
        <v>66</v>
      </c>
      <c r="C143" s="214">
        <f t="shared" si="37"/>
        <v>210405.59941</v>
      </c>
      <c r="D143" s="214">
        <f t="shared" si="37"/>
        <v>220284.02236999999</v>
      </c>
      <c r="E143" s="205">
        <v>0.20615580136028067</v>
      </c>
      <c r="F143" s="204">
        <v>0.20301646722389147</v>
      </c>
      <c r="G143" s="36">
        <f t="shared" si="38"/>
        <v>60453.809430000001</v>
      </c>
      <c r="H143" s="36">
        <f t="shared" si="38"/>
        <v>68625.660229999994</v>
      </c>
      <c r="I143" s="204">
        <v>5.9232755987819095E-2</v>
      </c>
      <c r="J143" s="205">
        <v>6.3246253409158251E-2</v>
      </c>
      <c r="K143" s="19"/>
      <c r="L143" s="20"/>
      <c r="M143" s="19"/>
      <c r="N143" s="20"/>
      <c r="O143" s="19"/>
      <c r="P143" s="20"/>
      <c r="Q143" s="19"/>
      <c r="R143" s="209">
        <v>1020614.49652</v>
      </c>
      <c r="S143" s="209">
        <v>1085054.94841</v>
      </c>
    </row>
    <row r="144" spans="1:19" s="217" customFormat="1" ht="20.149999999999999" customHeight="1" x14ac:dyDescent="0.25">
      <c r="A144" s="21" t="s">
        <v>32</v>
      </c>
      <c r="B144" s="35" t="s">
        <v>67</v>
      </c>
      <c r="C144" s="214">
        <f t="shared" si="37"/>
        <v>13224.35626</v>
      </c>
      <c r="D144" s="214">
        <f t="shared" si="37"/>
        <v>16715.436699999998</v>
      </c>
      <c r="E144" s="205">
        <v>0.27727022297997311</v>
      </c>
      <c r="F144" s="204">
        <v>0.38285617846629993</v>
      </c>
      <c r="G144" s="36">
        <f t="shared" si="38"/>
        <v>18452.24697</v>
      </c>
      <c r="H144" s="36">
        <f t="shared" si="38"/>
        <v>22956.910510000002</v>
      </c>
      <c r="I144" s="204">
        <v>0.38688148831324914</v>
      </c>
      <c r="J144" s="205">
        <v>0.52581306638859393</v>
      </c>
      <c r="K144" s="215"/>
      <c r="L144" s="216"/>
      <c r="M144" s="215"/>
      <c r="N144" s="216"/>
      <c r="O144" s="215"/>
      <c r="P144" s="216"/>
      <c r="Q144" s="215"/>
      <c r="R144" s="209">
        <v>47694.830399999999</v>
      </c>
      <c r="S144" s="209">
        <v>43659.832699999999</v>
      </c>
    </row>
    <row r="145" spans="1:19" ht="20.149999999999999" customHeight="1" x14ac:dyDescent="0.25">
      <c r="A145" s="21" t="s">
        <v>34</v>
      </c>
      <c r="B145" s="35" t="s">
        <v>68</v>
      </c>
      <c r="C145" s="214">
        <f t="shared" si="37"/>
        <v>243.74663000000001</v>
      </c>
      <c r="D145" s="214">
        <f t="shared" si="37"/>
        <v>280.67372</v>
      </c>
      <c r="E145" s="205">
        <v>0.37502712541388183</v>
      </c>
      <c r="F145" s="206">
        <v>7.7498172043998531E-2</v>
      </c>
      <c r="G145" s="36">
        <f t="shared" si="38"/>
        <v>1009.63903</v>
      </c>
      <c r="H145" s="214">
        <f t="shared" si="38"/>
        <v>1006.61058</v>
      </c>
      <c r="I145" s="204">
        <v>1.5534246488928278</v>
      </c>
      <c r="J145" s="205">
        <v>0.27794009325186964</v>
      </c>
      <c r="K145" s="19"/>
      <c r="L145" s="20"/>
      <c r="M145" s="19"/>
      <c r="N145" s="20"/>
      <c r="O145" s="19"/>
      <c r="P145" s="20"/>
      <c r="Q145" s="19"/>
      <c r="R145" s="209">
        <v>649.94399999999996</v>
      </c>
      <c r="S145" s="209">
        <v>3621.68181</v>
      </c>
    </row>
    <row r="146" spans="1:19" ht="20.149999999999999" customHeight="1" x14ac:dyDescent="0.25">
      <c r="A146" s="21" t="s">
        <v>36</v>
      </c>
      <c r="B146" s="35" t="s">
        <v>69</v>
      </c>
      <c r="C146" s="214">
        <f t="shared" si="37"/>
        <v>258558.29748000001</v>
      </c>
      <c r="D146" s="214">
        <f t="shared" si="37"/>
        <v>327093.50414999999</v>
      </c>
      <c r="E146" s="205">
        <v>0.38374952785171101</v>
      </c>
      <c r="F146" s="204">
        <v>0.63161637975908924</v>
      </c>
      <c r="G146" s="36">
        <f t="shared" si="38"/>
        <v>21019.22752</v>
      </c>
      <c r="H146" s="214">
        <f t="shared" si="38"/>
        <v>28115.091499999999</v>
      </c>
      <c r="I146" s="204">
        <v>3.1196518213582453E-2</v>
      </c>
      <c r="J146" s="205">
        <v>5.4290140539391511E-2</v>
      </c>
      <c r="K146" s="19"/>
      <c r="L146" s="20"/>
      <c r="M146" s="19"/>
      <c r="N146" s="20"/>
      <c r="O146" s="19"/>
      <c r="P146" s="20"/>
      <c r="Q146" s="19"/>
      <c r="R146" s="209">
        <v>673768.37941000005</v>
      </c>
      <c r="S146" s="209">
        <v>517867.3553</v>
      </c>
    </row>
    <row r="147" spans="1:19" ht="20.149999999999999" customHeight="1" x14ac:dyDescent="0.25">
      <c r="A147" s="21" t="s">
        <v>38</v>
      </c>
      <c r="B147" s="35" t="s">
        <v>70</v>
      </c>
      <c r="C147" s="214">
        <f t="shared" si="37"/>
        <v>42749.918709999998</v>
      </c>
      <c r="D147" s="214">
        <f t="shared" si="37"/>
        <v>46226.639289999999</v>
      </c>
      <c r="E147" s="205">
        <v>0.16208092305376912</v>
      </c>
      <c r="F147" s="206">
        <v>0.15175928357547916</v>
      </c>
      <c r="G147" s="36">
        <f t="shared" si="38"/>
        <v>24239.668269999998</v>
      </c>
      <c r="H147" s="214">
        <f t="shared" si="38"/>
        <v>24984.6777</v>
      </c>
      <c r="I147" s="204">
        <v>9.1901643939260688E-2</v>
      </c>
      <c r="J147" s="205">
        <v>8.2023198016397486E-2</v>
      </c>
      <c r="K147" s="19"/>
      <c r="L147" s="20"/>
      <c r="M147" s="19"/>
      <c r="N147" s="20"/>
      <c r="O147" s="19"/>
      <c r="P147" s="20"/>
      <c r="Q147" s="19"/>
      <c r="R147" s="209">
        <v>263756.63406000001</v>
      </c>
      <c r="S147" s="209">
        <v>304605.01789999998</v>
      </c>
    </row>
    <row r="148" spans="1:19" ht="20.149999999999999" customHeight="1" x14ac:dyDescent="0.25">
      <c r="A148" s="21" t="s">
        <v>40</v>
      </c>
      <c r="B148" s="35" t="s">
        <v>71</v>
      </c>
      <c r="C148" s="214">
        <f t="shared" si="37"/>
        <v>2114.9464200000002</v>
      </c>
      <c r="D148" s="214">
        <f t="shared" si="37"/>
        <v>1911.94982</v>
      </c>
      <c r="E148" s="205">
        <v>1.8218808606662317E-2</v>
      </c>
      <c r="F148" s="204">
        <v>1.327470367333641E-2</v>
      </c>
      <c r="G148" s="36">
        <f t="shared" si="38"/>
        <v>10933.77931</v>
      </c>
      <c r="H148" s="214">
        <f t="shared" si="38"/>
        <v>10442.688980000001</v>
      </c>
      <c r="I148" s="204">
        <v>9.4186987770770253E-2</v>
      </c>
      <c r="J148" s="205">
        <v>7.2503786612096152E-2</v>
      </c>
      <c r="K148" s="19"/>
      <c r="L148" s="20"/>
      <c r="M148" s="19"/>
      <c r="N148" s="20"/>
      <c r="O148" s="19"/>
      <c r="P148" s="20"/>
      <c r="Q148" s="19"/>
      <c r="R148" s="209">
        <v>116085.87947</v>
      </c>
      <c r="S148" s="209">
        <v>144029.56684000001</v>
      </c>
    </row>
    <row r="149" spans="1:19" ht="20.149999999999999" customHeight="1" x14ac:dyDescent="0.25">
      <c r="A149" s="21" t="s">
        <v>42</v>
      </c>
      <c r="B149" s="35" t="s">
        <v>72</v>
      </c>
      <c r="C149" s="214">
        <f t="shared" si="37"/>
        <v>74828.670920000004</v>
      </c>
      <c r="D149" s="214">
        <f t="shared" si="37"/>
        <v>93413.458339999997</v>
      </c>
      <c r="E149" s="205">
        <v>0.21670850460158603</v>
      </c>
      <c r="F149" s="206">
        <v>0.20832683142754108</v>
      </c>
      <c r="G149" s="36">
        <f t="shared" si="38"/>
        <v>16246.218650000001</v>
      </c>
      <c r="H149" s="214">
        <f t="shared" si="38"/>
        <v>18207.471119999998</v>
      </c>
      <c r="I149" s="204">
        <v>4.7050063909806747E-2</v>
      </c>
      <c r="J149" s="205">
        <v>4.0605549073369877E-2</v>
      </c>
      <c r="K149" s="19"/>
      <c r="L149" s="20"/>
      <c r="M149" s="19"/>
      <c r="N149" s="20"/>
      <c r="O149" s="19"/>
      <c r="P149" s="20"/>
      <c r="Q149" s="19"/>
      <c r="R149" s="209">
        <v>345296.42044999998</v>
      </c>
      <c r="S149" s="209">
        <v>448398.59417</v>
      </c>
    </row>
    <row r="150" spans="1:19" ht="20.149999999999999" customHeight="1" x14ac:dyDescent="0.25">
      <c r="A150" s="21" t="s">
        <v>44</v>
      </c>
      <c r="B150" s="35" t="s">
        <v>73</v>
      </c>
      <c r="C150" s="214">
        <f t="shared" si="37"/>
        <v>2489124.58971</v>
      </c>
      <c r="D150" s="214">
        <f t="shared" si="37"/>
        <v>2461548.29666</v>
      </c>
      <c r="E150" s="205">
        <v>0.19089279647398646</v>
      </c>
      <c r="F150" s="204">
        <v>0.19634775040584321</v>
      </c>
      <c r="G150" s="36">
        <f t="shared" si="38"/>
        <v>703514.02949999995</v>
      </c>
      <c r="H150" s="214">
        <f t="shared" si="38"/>
        <v>724834.06137999997</v>
      </c>
      <c r="I150" s="204">
        <v>5.3953008622032853E-2</v>
      </c>
      <c r="J150" s="205">
        <v>5.7817081047161628E-2</v>
      </c>
      <c r="K150" s="19"/>
      <c r="L150" s="20"/>
      <c r="M150" s="19"/>
      <c r="N150" s="20"/>
      <c r="O150" s="19"/>
      <c r="P150" s="20"/>
      <c r="Q150" s="19"/>
      <c r="R150" s="209">
        <v>13039384.59537</v>
      </c>
      <c r="S150" s="209">
        <v>12536676.84795</v>
      </c>
    </row>
    <row r="151" spans="1:19" ht="20.149999999999999" customHeight="1" x14ac:dyDescent="0.25">
      <c r="A151" s="21" t="s">
        <v>46</v>
      </c>
      <c r="B151" s="35" t="s">
        <v>74</v>
      </c>
      <c r="C151" s="214">
        <f t="shared" si="37"/>
        <v>37188.755429999997</v>
      </c>
      <c r="D151" s="214">
        <f t="shared" si="37"/>
        <v>46621.111989999998</v>
      </c>
      <c r="E151" s="205">
        <v>5.3909614857856149E-2</v>
      </c>
      <c r="F151" s="204">
        <v>7.3628565863704004E-2</v>
      </c>
      <c r="G151" s="214">
        <f t="shared" si="38"/>
        <v>18155.218939999999</v>
      </c>
      <c r="H151" s="214">
        <f t="shared" si="38"/>
        <v>22962.953740000001</v>
      </c>
      <c r="I151" s="204">
        <v>2.6318193480761382E-2</v>
      </c>
      <c r="J151" s="205">
        <v>3.6265315855903042E-2</v>
      </c>
      <c r="K151" s="19"/>
      <c r="L151" s="20"/>
      <c r="M151" s="19"/>
      <c r="N151" s="20"/>
      <c r="O151" s="19"/>
      <c r="P151" s="20"/>
      <c r="Q151" s="19"/>
      <c r="R151" s="209">
        <v>689835.30169999995</v>
      </c>
      <c r="S151" s="209">
        <v>633193.26463999995</v>
      </c>
    </row>
    <row r="152" spans="1:19" ht="20.149999999999999" customHeight="1" x14ac:dyDescent="0.25">
      <c r="A152" s="21" t="s">
        <v>48</v>
      </c>
      <c r="B152" s="35" t="s">
        <v>75</v>
      </c>
      <c r="C152" s="214">
        <f t="shared" si="37"/>
        <v>121900.06479</v>
      </c>
      <c r="D152" s="214">
        <f t="shared" si="37"/>
        <v>132524.93622999999</v>
      </c>
      <c r="E152" s="205">
        <v>0.52675553636757899</v>
      </c>
      <c r="F152" s="204">
        <v>0.58334220625757349</v>
      </c>
      <c r="G152" s="214">
        <f t="shared" si="38"/>
        <v>28451.202840000002</v>
      </c>
      <c r="H152" s="214">
        <f t="shared" si="38"/>
        <v>33152.342069999999</v>
      </c>
      <c r="I152" s="204">
        <v>0.12294356560109412</v>
      </c>
      <c r="J152" s="218">
        <v>0.14592846384891689</v>
      </c>
      <c r="K152" s="19"/>
      <c r="L152" s="20"/>
      <c r="M152" s="19"/>
      <c r="N152" s="20"/>
      <c r="O152" s="19"/>
      <c r="P152" s="20"/>
      <c r="Q152" s="19"/>
      <c r="R152" s="209">
        <v>231416.76996999999</v>
      </c>
      <c r="S152" s="209">
        <v>227182.14936000001</v>
      </c>
    </row>
    <row r="153" spans="1:19" ht="20.149999999999999" customHeight="1" x14ac:dyDescent="0.25">
      <c r="A153" s="21" t="s">
        <v>50</v>
      </c>
      <c r="B153" s="35" t="s">
        <v>76</v>
      </c>
      <c r="C153" s="214">
        <f t="shared" si="37"/>
        <v>75228.061329999997</v>
      </c>
      <c r="D153" s="214">
        <f t="shared" si="37"/>
        <v>65102.82329</v>
      </c>
      <c r="E153" s="205">
        <v>0.61367912520609624</v>
      </c>
      <c r="F153" s="204">
        <v>0.55889602908144775</v>
      </c>
      <c r="G153" s="214">
        <f t="shared" si="38"/>
        <v>11371.99835</v>
      </c>
      <c r="H153" s="214">
        <f t="shared" si="38"/>
        <v>9791.9390399999993</v>
      </c>
      <c r="I153" s="204">
        <v>9.2768016028749234E-2</v>
      </c>
      <c r="J153" s="218">
        <v>8.4062035560049569E-2</v>
      </c>
      <c r="K153" s="19"/>
      <c r="L153" s="20"/>
      <c r="M153" s="19"/>
      <c r="N153" s="20"/>
      <c r="O153" s="19"/>
      <c r="P153" s="20"/>
      <c r="Q153" s="19"/>
      <c r="R153" s="209">
        <v>122585.33530000001</v>
      </c>
      <c r="S153" s="209">
        <v>116484.67676</v>
      </c>
    </row>
    <row r="154" spans="1:19" ht="20.149999999999999" customHeight="1" x14ac:dyDescent="0.25">
      <c r="A154" s="21" t="s">
        <v>77</v>
      </c>
      <c r="B154" s="35" t="s">
        <v>78</v>
      </c>
      <c r="C154" s="214">
        <f t="shared" si="37"/>
        <v>11710.07402</v>
      </c>
      <c r="D154" s="214">
        <f t="shared" si="37"/>
        <v>10214.618399999999</v>
      </c>
      <c r="E154" s="205">
        <v>0.19166231820732074</v>
      </c>
      <c r="F154" s="204">
        <v>0.21747323047072165</v>
      </c>
      <c r="G154" s="214">
        <f t="shared" si="38"/>
        <v>12633.40739</v>
      </c>
      <c r="H154" s="214">
        <f t="shared" si="38"/>
        <v>13758.38068</v>
      </c>
      <c r="I154" s="204">
        <v>0.20677479434283688</v>
      </c>
      <c r="J154" s="218">
        <v>0.29292131877638855</v>
      </c>
      <c r="K154" s="19"/>
      <c r="L154" s="20"/>
      <c r="M154" s="19"/>
      <c r="N154" s="20"/>
      <c r="O154" s="19"/>
      <c r="P154" s="20"/>
      <c r="Q154" s="19"/>
      <c r="R154" s="209">
        <v>61097.42452</v>
      </c>
      <c r="S154" s="209">
        <v>46969.543689999999</v>
      </c>
    </row>
    <row r="155" spans="1:19" ht="20.149999999999999" customHeight="1" x14ac:dyDescent="0.25">
      <c r="A155" s="21" t="s">
        <v>79</v>
      </c>
      <c r="B155" s="35" t="s">
        <v>80</v>
      </c>
      <c r="C155" s="214">
        <f t="shared" si="37"/>
        <v>115383.84725000001</v>
      </c>
      <c r="D155" s="214">
        <f t="shared" si="37"/>
        <v>124144.56692</v>
      </c>
      <c r="E155" s="205">
        <v>0.19608528204106701</v>
      </c>
      <c r="F155" s="204">
        <v>0.19950317042324175</v>
      </c>
      <c r="G155" s="214">
        <f t="shared" si="38"/>
        <v>56463.746070000001</v>
      </c>
      <c r="H155" s="214">
        <f t="shared" si="38"/>
        <v>63718.592120000001</v>
      </c>
      <c r="I155" s="204">
        <v>9.5955455092793657E-2</v>
      </c>
      <c r="J155" s="218">
        <v>0.10239724104106118</v>
      </c>
      <c r="K155" s="19"/>
      <c r="L155" s="20"/>
      <c r="M155" s="19"/>
      <c r="N155" s="20"/>
      <c r="O155" s="19"/>
      <c r="P155" s="20"/>
      <c r="Q155" s="19"/>
      <c r="R155" s="209">
        <v>588437.06192000001</v>
      </c>
      <c r="S155" s="209">
        <v>622268.64193000004</v>
      </c>
    </row>
    <row r="156" spans="1:19" ht="20.149999999999999" customHeight="1" x14ac:dyDescent="0.25">
      <c r="A156" s="21" t="s">
        <v>81</v>
      </c>
      <c r="B156" s="35" t="s">
        <v>82</v>
      </c>
      <c r="C156" s="214">
        <f t="shared" si="37"/>
        <v>63932.637779999997</v>
      </c>
      <c r="D156" s="214">
        <f t="shared" si="37"/>
        <v>82540.80816</v>
      </c>
      <c r="E156" s="205">
        <v>0.24927741262226744</v>
      </c>
      <c r="F156" s="204">
        <v>0.23739227294210741</v>
      </c>
      <c r="G156" s="36">
        <f t="shared" si="38"/>
        <v>16298.482669999999</v>
      </c>
      <c r="H156" s="36">
        <f t="shared" si="38"/>
        <v>19593.789250000002</v>
      </c>
      <c r="I156" s="204">
        <v>6.3548818423966882E-2</v>
      </c>
      <c r="J156" s="205">
        <v>5.6352903119020421E-2</v>
      </c>
      <c r="K156" s="19"/>
      <c r="L156" s="20"/>
      <c r="M156" s="19"/>
      <c r="N156" s="20"/>
      <c r="O156" s="19"/>
      <c r="P156" s="20"/>
      <c r="Q156" s="19"/>
      <c r="R156" s="209">
        <v>256471.84439000001</v>
      </c>
      <c r="S156" s="209">
        <v>347697.95637000003</v>
      </c>
    </row>
    <row r="157" spans="1:19" ht="20.149999999999999" customHeight="1" x14ac:dyDescent="0.25">
      <c r="A157" s="21" t="s">
        <v>83</v>
      </c>
      <c r="B157" s="35" t="s">
        <v>84</v>
      </c>
      <c r="C157" s="214">
        <f t="shared" si="37"/>
        <v>303814.62185</v>
      </c>
      <c r="D157" s="214">
        <f t="shared" si="37"/>
        <v>311356.40603000001</v>
      </c>
      <c r="E157" s="205">
        <v>0.26200804806171518</v>
      </c>
      <c r="F157" s="204">
        <v>0.2687521189076037</v>
      </c>
      <c r="G157" s="36">
        <f t="shared" si="38"/>
        <v>50419.526440000001</v>
      </c>
      <c r="H157" s="36">
        <f t="shared" si="38"/>
        <v>64569.061399999999</v>
      </c>
      <c r="I157" s="204">
        <v>4.3481520495292914E-2</v>
      </c>
      <c r="J157" s="205">
        <v>5.5733788452880427E-2</v>
      </c>
      <c r="K157" s="19"/>
      <c r="L157" s="20"/>
      <c r="M157" s="19"/>
      <c r="N157" s="20"/>
      <c r="O157" s="19"/>
      <c r="P157" s="20"/>
      <c r="Q157" s="19"/>
      <c r="R157" s="209">
        <v>1159562.1741299999</v>
      </c>
      <c r="S157" s="209">
        <v>1158526.3301200001</v>
      </c>
    </row>
    <row r="158" spans="1:19" ht="20.149999999999999" customHeight="1" x14ac:dyDescent="0.25">
      <c r="A158" s="21" t="s">
        <v>85</v>
      </c>
      <c r="B158" s="35" t="s">
        <v>86</v>
      </c>
      <c r="C158" s="214">
        <f t="shared" si="37"/>
        <v>1244116.997</v>
      </c>
      <c r="D158" s="214">
        <f t="shared" si="37"/>
        <v>1397225.2330100001</v>
      </c>
      <c r="E158" s="205">
        <v>0.20633553328884185</v>
      </c>
      <c r="F158" s="204">
        <v>0.22368870481697153</v>
      </c>
      <c r="G158" s="36">
        <f t="shared" si="38"/>
        <v>209370.93252999999</v>
      </c>
      <c r="H158" s="36">
        <f t="shared" si="38"/>
        <v>204670.62013</v>
      </c>
      <c r="I158" s="204">
        <v>3.4723955321671149E-2</v>
      </c>
      <c r="J158" s="205">
        <v>3.2766732842591323E-2</v>
      </c>
      <c r="K158" s="19"/>
      <c r="L158" s="20"/>
      <c r="M158" s="19"/>
      <c r="N158" s="20"/>
      <c r="O158" s="19"/>
      <c r="P158" s="20"/>
      <c r="Q158" s="19"/>
      <c r="R158" s="209">
        <v>6029581.90075</v>
      </c>
      <c r="S158" s="209">
        <v>6246293.1874599997</v>
      </c>
    </row>
    <row r="159" spans="1:19" ht="20.149999999999999" customHeight="1" x14ac:dyDescent="0.25">
      <c r="A159" s="21" t="s">
        <v>87</v>
      </c>
      <c r="B159" s="15" t="s">
        <v>88</v>
      </c>
      <c r="C159" s="214">
        <f t="shared" si="37"/>
        <v>196020.09302999999</v>
      </c>
      <c r="D159" s="214">
        <f t="shared" si="37"/>
        <v>205735.23172000001</v>
      </c>
      <c r="E159" s="205">
        <v>0.23783758210685987</v>
      </c>
      <c r="F159" s="204">
        <v>0.23752121152297367</v>
      </c>
      <c r="G159" s="36">
        <f t="shared" si="38"/>
        <v>50990.578500000003</v>
      </c>
      <c r="H159" s="36">
        <f t="shared" si="38"/>
        <v>55879.222370000003</v>
      </c>
      <c r="I159" s="204">
        <v>6.1868534563005131E-2</v>
      </c>
      <c r="J159" s="205">
        <v>6.4512531399325709E-2</v>
      </c>
      <c r="K159" s="19"/>
      <c r="L159" s="20"/>
      <c r="M159" s="19"/>
      <c r="N159" s="20"/>
      <c r="O159" s="19"/>
      <c r="P159" s="20"/>
      <c r="Q159" s="19"/>
      <c r="R159" s="209">
        <v>824176.27732999995</v>
      </c>
      <c r="S159" s="209">
        <v>866176.24759000004</v>
      </c>
    </row>
    <row r="160" spans="1:19" ht="20.149999999999999" customHeight="1" thickBot="1" x14ac:dyDescent="0.3">
      <c r="A160" s="21" t="s">
        <v>89</v>
      </c>
      <c r="B160" s="35" t="s">
        <v>90</v>
      </c>
      <c r="C160" s="214">
        <f t="shared" si="37"/>
        <v>9012.0080699999999</v>
      </c>
      <c r="D160" s="214">
        <f t="shared" si="37"/>
        <v>9811.6492699999999</v>
      </c>
      <c r="E160" s="205">
        <v>0.14249564338460241</v>
      </c>
      <c r="F160" s="204">
        <v>0.12780319472968968</v>
      </c>
      <c r="G160" s="36">
        <f t="shared" si="38"/>
        <v>3397.7891399999999</v>
      </c>
      <c r="H160" s="36">
        <f t="shared" si="38"/>
        <v>3724.6043500000001</v>
      </c>
      <c r="I160" s="204">
        <v>5.3725001778600817E-2</v>
      </c>
      <c r="J160" s="205">
        <v>4.8515425076348997E-2</v>
      </c>
      <c r="K160" s="19"/>
      <c r="L160" s="20"/>
      <c r="M160" s="19"/>
      <c r="N160" s="20"/>
      <c r="O160" s="19"/>
      <c r="P160" s="20"/>
      <c r="Q160" s="19"/>
      <c r="R160" s="209">
        <v>63244.095439999997</v>
      </c>
      <c r="S160" s="209">
        <v>76771.549339999998</v>
      </c>
    </row>
    <row r="161" spans="1:19" ht="20.149999999999999" customHeight="1" thickBot="1" x14ac:dyDescent="0.3">
      <c r="A161" s="25"/>
      <c r="B161" s="39" t="s">
        <v>96</v>
      </c>
      <c r="C161" s="86">
        <f>SUM(C128:C160)</f>
        <v>9687115.4464400001</v>
      </c>
      <c r="D161" s="86">
        <f>SUM(D128:D160)</f>
        <v>10028629.37995</v>
      </c>
      <c r="E161" s="197">
        <v>0.22763365709976338</v>
      </c>
      <c r="F161" s="197">
        <v>0.23499517918145699</v>
      </c>
      <c r="G161" s="86">
        <f>SUM(G128:G160)</f>
        <v>2215580.8575399998</v>
      </c>
      <c r="H161" s="86">
        <f>SUM(H128:H160)</f>
        <v>2304393.20676</v>
      </c>
      <c r="I161" s="196">
        <v>5.2063049727295703E-2</v>
      </c>
      <c r="J161" s="197">
        <v>5.3997537849962737E-2</v>
      </c>
      <c r="K161" s="19"/>
      <c r="L161" s="20"/>
      <c r="M161" s="19"/>
      <c r="N161" s="20"/>
      <c r="O161" s="19"/>
      <c r="P161" s="20"/>
      <c r="Q161" s="19"/>
      <c r="R161" s="209">
        <f>SUM(R128:R160)</f>
        <v>42555725.589359999</v>
      </c>
      <c r="S161" s="209">
        <f>SUM(S128:S160)</f>
        <v>42675894.096560001</v>
      </c>
    </row>
    <row r="162" spans="1:19" ht="20.149999999999999" customHeight="1" x14ac:dyDescent="0.25">
      <c r="C162" s="20" t="b">
        <f>+C161=F79</f>
        <v>1</v>
      </c>
      <c r="D162" s="20" t="b">
        <f>+D161=G79</f>
        <v>1</v>
      </c>
      <c r="E162" s="20"/>
      <c r="F162" s="20"/>
      <c r="G162" s="20" t="b">
        <f>+I79=G161</f>
        <v>1</v>
      </c>
      <c r="H162" s="20" t="b">
        <f>+J79=H161</f>
        <v>1</v>
      </c>
      <c r="I162" s="219"/>
      <c r="R162" s="177" t="b">
        <f>R161=Premium!C79</f>
        <v>1</v>
      </c>
      <c r="S162" s="177" t="b">
        <f>S161=Premium!D79</f>
        <v>1</v>
      </c>
    </row>
    <row r="163" spans="1:19" ht="20.149999999999999" customHeight="1" x14ac:dyDescent="0.25">
      <c r="C163" s="20"/>
      <c r="D163" s="20"/>
      <c r="E163" s="198"/>
      <c r="F163" s="198"/>
      <c r="G163" s="20"/>
      <c r="H163" s="20"/>
    </row>
    <row r="164" spans="1:19" ht="20.149999999999999" customHeight="1" x14ac:dyDescent="0.25"/>
    <row r="165" spans="1:19" ht="20.149999999999999" customHeight="1" x14ac:dyDescent="0.25"/>
    <row r="166" spans="1:19" ht="20.149999999999999" customHeight="1" x14ac:dyDescent="0.25"/>
    <row r="167" spans="1:19" ht="20.149999999999999" customHeight="1" x14ac:dyDescent="0.25">
      <c r="C167" s="219"/>
      <c r="D167" s="219"/>
      <c r="E167" s="220"/>
      <c r="F167" s="219"/>
      <c r="G167" s="38"/>
      <c r="H167" s="38"/>
      <c r="I167" s="220"/>
    </row>
    <row r="168" spans="1:19" ht="20.149999999999999" customHeight="1" x14ac:dyDescent="0.25">
      <c r="C168" s="219"/>
      <c r="D168" s="219"/>
      <c r="E168" s="220"/>
      <c r="F168" s="219"/>
      <c r="G168" s="38"/>
      <c r="H168" s="38"/>
      <c r="I168" s="220"/>
    </row>
    <row r="169" spans="1:19" ht="20.149999999999999" customHeight="1" x14ac:dyDescent="0.25"/>
    <row r="170" spans="1:19" ht="20.149999999999999" customHeight="1" x14ac:dyDescent="0.25"/>
    <row r="171" spans="1:19" ht="20.149999999999999" customHeight="1" x14ac:dyDescent="0.25"/>
    <row r="172" spans="1:19" ht="20.149999999999999" customHeight="1" x14ac:dyDescent="0.25"/>
    <row r="173" spans="1:19" ht="20.149999999999999" customHeight="1" x14ac:dyDescent="0.25"/>
    <row r="174" spans="1:19" ht="20.149999999999999" customHeight="1" x14ac:dyDescent="0.25"/>
    <row r="175" spans="1:19" ht="20.149999999999999" customHeight="1" x14ac:dyDescent="0.25"/>
    <row r="176" spans="1:19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spans="1:1" ht="20.149999999999999" customHeight="1" x14ac:dyDescent="0.25"/>
    <row r="194" spans="1:1" ht="20.149999999999999" customHeight="1" x14ac:dyDescent="0.25"/>
    <row r="195" spans="1:1" ht="20.149999999999999" customHeight="1" x14ac:dyDescent="0.25"/>
    <row r="196" spans="1:1" ht="20.149999999999999" customHeight="1" x14ac:dyDescent="0.25"/>
    <row r="197" spans="1:1" ht="20.149999999999999" customHeight="1" x14ac:dyDescent="0.25"/>
    <row r="198" spans="1:1" ht="20.149999999999999" customHeight="1" x14ac:dyDescent="0.25"/>
    <row r="199" spans="1:1" ht="20.149999999999999" customHeight="1" x14ac:dyDescent="0.25"/>
    <row r="200" spans="1:1" ht="20.149999999999999" customHeight="1" x14ac:dyDescent="0.25">
      <c r="A200" s="15"/>
    </row>
    <row r="201" spans="1:1" ht="20.149999999999999" customHeight="1" x14ac:dyDescent="0.25">
      <c r="A201" s="15"/>
    </row>
    <row r="202" spans="1:1" ht="20.149999999999999" customHeight="1" x14ac:dyDescent="0.25">
      <c r="A202" s="15"/>
    </row>
    <row r="203" spans="1:1" ht="20.149999999999999" customHeight="1" x14ac:dyDescent="0.25">
      <c r="A203" s="15"/>
    </row>
    <row r="204" spans="1:1" ht="20.149999999999999" customHeight="1" x14ac:dyDescent="0.25">
      <c r="A204" s="15"/>
    </row>
    <row r="205" spans="1:1" ht="20.149999999999999" customHeight="1" x14ac:dyDescent="0.25">
      <c r="A205" s="15"/>
    </row>
    <row r="206" spans="1:1" ht="20.149999999999999" customHeight="1" x14ac:dyDescent="0.25">
      <c r="A206" s="15"/>
    </row>
    <row r="207" spans="1:1" ht="20.149999999999999" customHeight="1" x14ac:dyDescent="0.25">
      <c r="A207" s="15"/>
    </row>
    <row r="208" spans="1:1" ht="20.149999999999999" customHeight="1" x14ac:dyDescent="0.25">
      <c r="A208" s="15"/>
    </row>
    <row r="209" spans="1:1" ht="20.149999999999999" customHeight="1" x14ac:dyDescent="0.25">
      <c r="A209" s="15"/>
    </row>
    <row r="210" spans="1:1" ht="20.149999999999999" customHeight="1" x14ac:dyDescent="0.25">
      <c r="A210" s="15"/>
    </row>
    <row r="211" spans="1:1" ht="20.149999999999999" customHeight="1" x14ac:dyDescent="0.25">
      <c r="A211" s="15"/>
    </row>
    <row r="212" spans="1:1" ht="20.149999999999999" customHeight="1" x14ac:dyDescent="0.25">
      <c r="A212" s="15"/>
    </row>
    <row r="213" spans="1:1" ht="20.149999999999999" customHeight="1" x14ac:dyDescent="0.25">
      <c r="A213" s="15"/>
    </row>
    <row r="214" spans="1:1" ht="20.149999999999999" customHeight="1" x14ac:dyDescent="0.25">
      <c r="A214" s="15"/>
    </row>
    <row r="215" spans="1:1" ht="20.149999999999999" customHeight="1" x14ac:dyDescent="0.25">
      <c r="A215" s="15"/>
    </row>
    <row r="216" spans="1:1" ht="20.149999999999999" customHeight="1" x14ac:dyDescent="0.25">
      <c r="A216" s="15"/>
    </row>
    <row r="217" spans="1:1" ht="20.149999999999999" customHeight="1" x14ac:dyDescent="0.25">
      <c r="A217" s="15"/>
    </row>
    <row r="218" spans="1:1" ht="20.149999999999999" customHeight="1" x14ac:dyDescent="0.25">
      <c r="A218" s="15"/>
    </row>
    <row r="219" spans="1:1" ht="20.149999999999999" customHeight="1" x14ac:dyDescent="0.25">
      <c r="A219" s="15"/>
    </row>
    <row r="220" spans="1:1" ht="20.149999999999999" customHeight="1" x14ac:dyDescent="0.25">
      <c r="A220" s="15"/>
    </row>
    <row r="221" spans="1:1" ht="20.149999999999999" customHeight="1" x14ac:dyDescent="0.25">
      <c r="A221" s="15"/>
    </row>
    <row r="222" spans="1:1" ht="20.149999999999999" customHeight="1" x14ac:dyDescent="0.25">
      <c r="A222" s="15"/>
    </row>
    <row r="223" spans="1:1" ht="20.149999999999999" customHeight="1" x14ac:dyDescent="0.25">
      <c r="A223" s="15"/>
    </row>
    <row r="224" spans="1:1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</sheetData>
  <mergeCells count="20">
    <mergeCell ref="E92:F93"/>
    <mergeCell ref="I92:J93"/>
    <mergeCell ref="E125:F126"/>
    <mergeCell ref="I125:J126"/>
    <mergeCell ref="A123:J123"/>
    <mergeCell ref="A1:N1"/>
    <mergeCell ref="C4:D4"/>
    <mergeCell ref="I4:J4"/>
    <mergeCell ref="L4:M4"/>
    <mergeCell ref="A10:N10"/>
    <mergeCell ref="C12:D12"/>
    <mergeCell ref="I12:J12"/>
    <mergeCell ref="L12:M12"/>
    <mergeCell ref="A44:A45"/>
    <mergeCell ref="B44:B45"/>
    <mergeCell ref="C44:D44"/>
    <mergeCell ref="I44:J44"/>
    <mergeCell ref="L44:M44"/>
    <mergeCell ref="E83:F84"/>
    <mergeCell ref="I83:J84"/>
  </mergeCells>
  <conditionalFormatting sqref="F9:M9 G163:H163 R6:R39 R41:R93 V6:V79 T6:T79 R126:R161 L86:L161 N86:N161 S128:S160 P6:P161 R95:R124 S95:S122">
    <cfRule type="cellIs" dxfId="11" priority="3" operator="notEqual">
      <formula>0</formula>
    </cfRule>
  </conditionalFormatting>
  <conditionalFormatting sqref="XFD122">
    <cfRule type="cellIs" dxfId="10" priority="2" operator="notEqual">
      <formula>0</formula>
    </cfRule>
  </conditionalFormatting>
  <conditionalFormatting sqref="S122">
    <cfRule type="cellIs" dxfId="9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fitToHeight="9" orientation="portrait" horizontalDpi="300" verticalDpi="300" r:id="rId1"/>
  <headerFooter alignWithMargins="0">
    <oddHeader>&amp;A</oddHeader>
  </headerFooter>
  <rowBreaks count="1" manualBreakCount="1">
    <brk id="89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D7E9-D123-48C3-BE03-1C2A77B73B7A}">
  <dimension ref="A2:P270"/>
  <sheetViews>
    <sheetView view="pageBreakPreview" zoomScale="80" zoomScaleNormal="80" zoomScaleSheetLayoutView="80" workbookViewId="0">
      <selection activeCell="A2" sqref="A2:E2"/>
    </sheetView>
  </sheetViews>
  <sheetFormatPr defaultColWidth="9.1796875" defaultRowHeight="12.5" x14ac:dyDescent="0.25"/>
  <cols>
    <col min="1" max="1" width="3.81640625" style="243" customWidth="1"/>
    <col min="2" max="2" width="35.7265625" style="221" bestFit="1" customWidth="1"/>
    <col min="3" max="3" width="21.81640625" style="114" customWidth="1"/>
    <col min="4" max="4" width="20.81640625" style="114" customWidth="1"/>
    <col min="5" max="5" width="12.81640625" style="114" customWidth="1"/>
    <col min="6" max="6" width="8.7265625" style="114" customWidth="1"/>
    <col min="7" max="7" width="15.1796875" style="114" customWidth="1"/>
    <col min="8" max="8" width="14.81640625" style="114" customWidth="1"/>
    <col min="9" max="9" width="11.54296875" style="114" bestFit="1" customWidth="1"/>
    <col min="10" max="10" width="9.1796875" style="114"/>
    <col min="11" max="11" width="16.453125" style="114" customWidth="1"/>
    <col min="12" max="12" width="10.453125" style="114" bestFit="1" customWidth="1"/>
    <col min="13" max="13" width="13.7265625" style="114" customWidth="1"/>
    <col min="14" max="14" width="16" style="114" customWidth="1"/>
    <col min="15" max="15" width="11.81640625" style="114" customWidth="1"/>
    <col min="16" max="16" width="12.54296875" style="114" customWidth="1"/>
    <col min="17" max="18" width="13.54296875" style="114" customWidth="1"/>
    <col min="19" max="16384" width="9.1796875" style="114"/>
  </cols>
  <sheetData>
    <row r="2" spans="1:16" ht="20.149999999999999" customHeight="1" x14ac:dyDescent="0.25">
      <c r="A2" s="504" t="s">
        <v>207</v>
      </c>
      <c r="B2" s="504"/>
      <c r="C2" s="504"/>
      <c r="D2" s="504"/>
      <c r="E2" s="504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20.149999999999999" customHeight="1" thickBot="1" x14ac:dyDescent="0.3">
      <c r="A3" s="222"/>
      <c r="B3" s="222"/>
      <c r="C3" s="222"/>
      <c r="D3" s="222"/>
      <c r="E3" s="222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20.149999999999999" customHeight="1" thickBot="1" x14ac:dyDescent="0.3">
      <c r="A4" s="223" t="s">
        <v>136</v>
      </c>
      <c r="B4" s="223" t="s">
        <v>137</v>
      </c>
      <c r="C4" s="224" t="s">
        <v>208</v>
      </c>
      <c r="D4" s="225"/>
      <c r="E4" s="226" t="s">
        <v>138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pans="1:16" ht="20.149999999999999" customHeight="1" thickBot="1" x14ac:dyDescent="0.3">
      <c r="A5" s="227"/>
      <c r="B5" s="155"/>
      <c r="C5" s="34">
        <f>+Costs!C5</f>
        <v>2019</v>
      </c>
      <c r="D5" s="34">
        <f>+Costs!D5</f>
        <v>2020</v>
      </c>
      <c r="E5" s="34" t="str">
        <f>+Costs!E5</f>
        <v>20/19</v>
      </c>
      <c r="F5" s="228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6" ht="20.149999999999999" customHeight="1" x14ac:dyDescent="0.25">
      <c r="A6" s="229" t="s">
        <v>1</v>
      </c>
      <c r="B6" s="230" t="s">
        <v>139</v>
      </c>
      <c r="C6" s="142">
        <f>+C40</f>
        <v>78924218.919579983</v>
      </c>
      <c r="D6" s="142">
        <f t="shared" ref="D6" si="0">+D40</f>
        <v>78828737.125050023</v>
      </c>
      <c r="E6" s="231">
        <f>+D6/C6</f>
        <v>0.9987902091926022</v>
      </c>
      <c r="F6" s="19"/>
      <c r="G6" s="20"/>
    </row>
    <row r="7" spans="1:16" ht="20.149999999999999" customHeight="1" thickBot="1" x14ac:dyDescent="0.3">
      <c r="A7" s="232" t="s">
        <v>2</v>
      </c>
      <c r="B7" s="233" t="s">
        <v>140</v>
      </c>
      <c r="C7" s="23">
        <f>+C79</f>
        <v>70294516.193729997</v>
      </c>
      <c r="D7" s="23">
        <f t="shared" ref="D7" si="1">+D79</f>
        <v>73921672.168229997</v>
      </c>
      <c r="E7" s="231">
        <f>+D7/C7</f>
        <v>1.0515994158705588</v>
      </c>
      <c r="F7" s="19"/>
      <c r="G7" s="20"/>
    </row>
    <row r="8" spans="1:16" s="90" customFormat="1" ht="20.149999999999999" customHeight="1" thickBot="1" x14ac:dyDescent="0.3">
      <c r="A8" s="100"/>
      <c r="B8" s="234" t="s">
        <v>96</v>
      </c>
      <c r="C8" s="27">
        <f>SUM(C6:C7)</f>
        <v>149218735.11330998</v>
      </c>
      <c r="D8" s="27">
        <f>SUM(D6:D7)</f>
        <v>152750409.29328001</v>
      </c>
      <c r="E8" s="235">
        <f>+D8/C8</f>
        <v>1.0236677664992149</v>
      </c>
      <c r="F8" s="19"/>
      <c r="G8" s="20"/>
    </row>
    <row r="9" spans="1:16" ht="20.149999999999999" customHeight="1" x14ac:dyDescent="0.25">
      <c r="A9" s="236"/>
      <c r="B9" s="237"/>
      <c r="C9" s="238"/>
      <c r="D9" s="238"/>
      <c r="E9" s="238"/>
      <c r="F9" s="238"/>
      <c r="G9" s="20"/>
      <c r="H9" s="238"/>
      <c r="I9" s="238"/>
      <c r="J9" s="238"/>
      <c r="K9" s="238"/>
      <c r="L9" s="238"/>
      <c r="M9" s="238"/>
      <c r="N9" s="238"/>
      <c r="O9" s="238"/>
      <c r="P9" s="238"/>
    </row>
    <row r="10" spans="1:16" s="240" customFormat="1" ht="20.149999999999999" customHeight="1" x14ac:dyDescent="0.25">
      <c r="A10" s="505" t="s">
        <v>205</v>
      </c>
      <c r="B10" s="505"/>
      <c r="C10" s="505"/>
      <c r="D10" s="505"/>
      <c r="E10" s="505"/>
      <c r="F10" s="239"/>
      <c r="G10" s="20"/>
      <c r="H10" s="239"/>
      <c r="I10" s="239"/>
      <c r="J10" s="239"/>
      <c r="K10" s="239"/>
      <c r="L10" s="239"/>
      <c r="M10" s="239"/>
      <c r="N10" s="239"/>
      <c r="O10" s="239"/>
      <c r="P10" s="239"/>
    </row>
    <row r="11" spans="1:16" ht="20.149999999999999" customHeight="1" thickBot="1" x14ac:dyDescent="0.3">
      <c r="A11" s="222"/>
      <c r="B11" s="222"/>
      <c r="C11" s="222"/>
      <c r="D11" s="222"/>
      <c r="E11" s="222"/>
      <c r="F11" s="221"/>
      <c r="G11" s="20"/>
      <c r="H11" s="221"/>
      <c r="I11" s="221"/>
      <c r="J11" s="221"/>
      <c r="K11" s="221"/>
      <c r="L11" s="221"/>
      <c r="M11" s="221"/>
      <c r="N11" s="221"/>
      <c r="O11" s="221"/>
      <c r="P11" s="221"/>
    </row>
    <row r="12" spans="1:16" ht="20.149999999999999" customHeight="1" thickBot="1" x14ac:dyDescent="0.3">
      <c r="A12" s="223" t="s">
        <v>136</v>
      </c>
      <c r="B12" s="223" t="s">
        <v>141</v>
      </c>
      <c r="C12" s="225" t="s">
        <v>208</v>
      </c>
      <c r="D12" s="225"/>
      <c r="E12" s="226" t="s">
        <v>138</v>
      </c>
      <c r="F12" s="221"/>
      <c r="G12" s="20"/>
      <c r="H12" s="221"/>
      <c r="I12" s="221"/>
      <c r="J12" s="221"/>
      <c r="K12" s="221"/>
      <c r="L12" s="221"/>
      <c r="M12" s="221"/>
      <c r="N12" s="221"/>
      <c r="O12" s="221"/>
      <c r="P12" s="221"/>
    </row>
    <row r="13" spans="1:16" ht="20.149999999999999" customHeight="1" thickBot="1" x14ac:dyDescent="0.3">
      <c r="A13" s="227"/>
      <c r="B13" s="241"/>
      <c r="C13" s="34">
        <f>+C5</f>
        <v>2019</v>
      </c>
      <c r="D13" s="34">
        <f t="shared" ref="D13:E13" si="2">+D5</f>
        <v>2020</v>
      </c>
      <c r="E13" s="34" t="str">
        <f t="shared" si="2"/>
        <v>20/19</v>
      </c>
      <c r="F13" s="221"/>
      <c r="G13" s="20"/>
      <c r="H13" s="221"/>
      <c r="I13" s="221"/>
      <c r="J13" s="221"/>
      <c r="K13" s="221"/>
      <c r="L13" s="221"/>
      <c r="M13" s="221"/>
      <c r="N13" s="221"/>
      <c r="O13" s="221"/>
      <c r="P13" s="221"/>
    </row>
    <row r="14" spans="1:16" ht="20.149999999999999" customHeight="1" x14ac:dyDescent="0.25">
      <c r="A14" s="8" t="s">
        <v>1</v>
      </c>
      <c r="B14" s="35" t="s">
        <v>3</v>
      </c>
      <c r="C14" s="242">
        <v>2615545.3622099999</v>
      </c>
      <c r="D14" s="242">
        <v>2583311.2584500001</v>
      </c>
      <c r="E14" s="24">
        <f>+IF(C14=0,"X",D14/C14)</f>
        <v>0.98767595308201284</v>
      </c>
      <c r="F14" s="19"/>
      <c r="G14" s="20"/>
    </row>
    <row r="15" spans="1:16" ht="20.149999999999999" customHeight="1" x14ac:dyDescent="0.25">
      <c r="A15" s="21" t="s">
        <v>2</v>
      </c>
      <c r="B15" s="35" t="s">
        <v>4</v>
      </c>
      <c r="C15" s="242">
        <v>2039951.58812</v>
      </c>
      <c r="D15" s="242">
        <v>2140183.76834</v>
      </c>
      <c r="E15" s="24">
        <f t="shared" ref="E15:E40" si="3">+IF(C15=0,"X",D15/C15)</f>
        <v>1.0491345877047862</v>
      </c>
      <c r="F15" s="19"/>
      <c r="G15" s="20"/>
    </row>
    <row r="16" spans="1:16" ht="20.149999999999999" customHeight="1" x14ac:dyDescent="0.25">
      <c r="A16" s="21" t="s">
        <v>5</v>
      </c>
      <c r="B16" s="35" t="s">
        <v>6</v>
      </c>
      <c r="C16" s="242">
        <v>13151473.24855</v>
      </c>
      <c r="D16" s="242">
        <v>13371994.400490001</v>
      </c>
      <c r="E16" s="24">
        <f t="shared" si="3"/>
        <v>1.0167677907845278</v>
      </c>
      <c r="F16" s="19"/>
      <c r="G16" s="20"/>
    </row>
    <row r="17" spans="1:7" ht="20.149999999999999" customHeight="1" x14ac:dyDescent="0.25">
      <c r="A17" s="21" t="s">
        <v>7</v>
      </c>
      <c r="B17" s="35" t="s">
        <v>8</v>
      </c>
      <c r="C17" s="242">
        <v>2990250.6047200002</v>
      </c>
      <c r="D17" s="242">
        <v>2720772.80693</v>
      </c>
      <c r="E17" s="24">
        <f t="shared" si="3"/>
        <v>0.90988119946714852</v>
      </c>
      <c r="F17" s="19"/>
      <c r="G17" s="20"/>
    </row>
    <row r="18" spans="1:7" ht="20.149999999999999" customHeight="1" x14ac:dyDescent="0.25">
      <c r="A18" s="21" t="s">
        <v>9</v>
      </c>
      <c r="B18" s="35" t="s">
        <v>10</v>
      </c>
      <c r="C18" s="242">
        <v>0</v>
      </c>
      <c r="D18" s="242">
        <v>830800.31174999999</v>
      </c>
      <c r="E18" s="24" t="str">
        <f t="shared" si="3"/>
        <v>X</v>
      </c>
      <c r="F18" s="19"/>
      <c r="G18" s="20"/>
    </row>
    <row r="19" spans="1:7" ht="20.149999999999999" customHeight="1" x14ac:dyDescent="0.25">
      <c r="A19" s="21" t="s">
        <v>11</v>
      </c>
      <c r="B19" s="35" t="s">
        <v>12</v>
      </c>
      <c r="C19" s="242">
        <v>595124.37919999997</v>
      </c>
      <c r="D19" s="242">
        <v>581389.19801000005</v>
      </c>
      <c r="E19" s="24">
        <f t="shared" si="3"/>
        <v>0.97692048642258023</v>
      </c>
      <c r="F19" s="19"/>
      <c r="G19" s="20"/>
    </row>
    <row r="20" spans="1:7" ht="20.149999999999999" customHeight="1" x14ac:dyDescent="0.25">
      <c r="A20" s="21" t="s">
        <v>13</v>
      </c>
      <c r="B20" s="35" t="s">
        <v>14</v>
      </c>
      <c r="C20" s="242">
        <v>1749275.0271999999</v>
      </c>
      <c r="D20" s="242">
        <v>1891949.40506</v>
      </c>
      <c r="E20" s="24">
        <f t="shared" si="3"/>
        <v>1.0815620046256385</v>
      </c>
      <c r="F20" s="19"/>
      <c r="G20" s="20"/>
    </row>
    <row r="21" spans="1:7" ht="20.149999999999999" customHeight="1" x14ac:dyDescent="0.25">
      <c r="A21" s="21" t="s">
        <v>15</v>
      </c>
      <c r="B21" s="35" t="s">
        <v>16</v>
      </c>
      <c r="C21" s="242">
        <v>1028799.85976</v>
      </c>
      <c r="D21" s="242">
        <v>1087177.2984499999</v>
      </c>
      <c r="E21" s="24">
        <f t="shared" si="3"/>
        <v>1.0567432412982816</v>
      </c>
      <c r="F21" s="19"/>
      <c r="G21" s="20"/>
    </row>
    <row r="22" spans="1:7" ht="20.149999999999999" customHeight="1" x14ac:dyDescent="0.25">
      <c r="A22" s="21" t="s">
        <v>17</v>
      </c>
      <c r="B22" s="35" t="s">
        <v>18</v>
      </c>
      <c r="C22" s="242">
        <v>1825917.5338300001</v>
      </c>
      <c r="D22" s="242">
        <v>1659501.7250000001</v>
      </c>
      <c r="E22" s="24">
        <f t="shared" si="3"/>
        <v>0.90885907728760884</v>
      </c>
      <c r="F22" s="19"/>
      <c r="G22" s="20"/>
    </row>
    <row r="23" spans="1:7" ht="20.149999999999999" customHeight="1" x14ac:dyDescent="0.25">
      <c r="A23" s="21" t="s">
        <v>19</v>
      </c>
      <c r="B23" s="35" t="s">
        <v>20</v>
      </c>
      <c r="C23" s="242">
        <v>3632892.4103000001</v>
      </c>
      <c r="D23" s="242">
        <v>3466823.0275500002</v>
      </c>
      <c r="E23" s="24">
        <f t="shared" si="3"/>
        <v>0.95428728297068233</v>
      </c>
      <c r="F23" s="19"/>
      <c r="G23" s="20"/>
    </row>
    <row r="24" spans="1:7" ht="20.149999999999999" customHeight="1" x14ac:dyDescent="0.25">
      <c r="A24" s="21" t="s">
        <v>21</v>
      </c>
      <c r="B24" s="35" t="s">
        <v>134</v>
      </c>
      <c r="C24" s="242">
        <v>14228.320540000001</v>
      </c>
      <c r="D24" s="242">
        <v>13818.450940000001</v>
      </c>
      <c r="E24" s="24">
        <f t="shared" si="3"/>
        <v>0.9711933956753549</v>
      </c>
      <c r="F24" s="19"/>
      <c r="G24" s="20"/>
    </row>
    <row r="25" spans="1:7" ht="20.149999999999999" customHeight="1" x14ac:dyDescent="0.25">
      <c r="A25" s="21" t="s">
        <v>22</v>
      </c>
      <c r="B25" s="35" t="s">
        <v>23</v>
      </c>
      <c r="C25" s="242">
        <v>4926015.6783400001</v>
      </c>
      <c r="D25" s="242">
        <v>4758785.4890099997</v>
      </c>
      <c r="E25" s="24">
        <f t="shared" si="3"/>
        <v>0.96605163274950134</v>
      </c>
      <c r="F25" s="19"/>
      <c r="G25" s="20"/>
    </row>
    <row r="26" spans="1:7" ht="20.149999999999999" customHeight="1" x14ac:dyDescent="0.25">
      <c r="A26" s="21" t="s">
        <v>24</v>
      </c>
      <c r="B26" s="35" t="s">
        <v>25</v>
      </c>
      <c r="C26" s="242">
        <v>7448775.5348699996</v>
      </c>
      <c r="D26" s="242">
        <v>7601786.4118900001</v>
      </c>
      <c r="E26" s="24">
        <f t="shared" si="3"/>
        <v>1.0205417489497046</v>
      </c>
      <c r="F26" s="19"/>
      <c r="G26" s="20"/>
    </row>
    <row r="27" spans="1:7" ht="20.149999999999999" customHeight="1" x14ac:dyDescent="0.25">
      <c r="A27" s="21" t="s">
        <v>26</v>
      </c>
      <c r="B27" s="35" t="s">
        <v>27</v>
      </c>
      <c r="C27" s="242">
        <v>6217355.8629000001</v>
      </c>
      <c r="D27" s="242">
        <v>5348232.5250000004</v>
      </c>
      <c r="E27" s="24">
        <f t="shared" si="3"/>
        <v>0.86021013481209851</v>
      </c>
      <c r="F27" s="19"/>
      <c r="G27" s="20"/>
    </row>
    <row r="28" spans="1:7" ht="20.149999999999999" customHeight="1" x14ac:dyDescent="0.25">
      <c r="A28" s="21" t="s">
        <v>28</v>
      </c>
      <c r="B28" s="35" t="s">
        <v>29</v>
      </c>
      <c r="C28" s="242">
        <v>2094822.8586299999</v>
      </c>
      <c r="D28" s="242">
        <v>1949909.3088199999</v>
      </c>
      <c r="E28" s="24">
        <f t="shared" si="3"/>
        <v>0.93082300528992101</v>
      </c>
      <c r="F28" s="19"/>
      <c r="G28" s="20"/>
    </row>
    <row r="29" spans="1:7" ht="20.149999999999999" customHeight="1" x14ac:dyDescent="0.25">
      <c r="A29" s="21" t="s">
        <v>30</v>
      </c>
      <c r="B29" s="35" t="s">
        <v>31</v>
      </c>
      <c r="C29" s="242">
        <v>13734.94022</v>
      </c>
      <c r="D29" s="242">
        <v>13460.559730000001</v>
      </c>
      <c r="E29" s="24">
        <f t="shared" si="3"/>
        <v>0.98002317552132745</v>
      </c>
      <c r="F29" s="19"/>
      <c r="G29" s="20"/>
    </row>
    <row r="30" spans="1:7" ht="20.149999999999999" customHeight="1" x14ac:dyDescent="0.25">
      <c r="A30" s="21" t="s">
        <v>32</v>
      </c>
      <c r="B30" s="35" t="s">
        <v>33</v>
      </c>
      <c r="C30" s="242">
        <v>0</v>
      </c>
      <c r="D30" s="242">
        <v>9362.0504799999999</v>
      </c>
      <c r="E30" s="24" t="str">
        <f t="shared" si="3"/>
        <v>X</v>
      </c>
      <c r="F30" s="19"/>
      <c r="G30" s="20"/>
    </row>
    <row r="31" spans="1:7" ht="20.149999999999999" customHeight="1" x14ac:dyDescent="0.25">
      <c r="A31" s="21" t="s">
        <v>34</v>
      </c>
      <c r="B31" s="35" t="s">
        <v>35</v>
      </c>
      <c r="C31" s="242">
        <v>22783276.272840001</v>
      </c>
      <c r="D31" s="242">
        <v>23047672.769370001</v>
      </c>
      <c r="E31" s="24">
        <f t="shared" si="3"/>
        <v>1.0116048496872765</v>
      </c>
      <c r="F31" s="19"/>
      <c r="G31" s="20"/>
    </row>
    <row r="32" spans="1:7" ht="20.149999999999999" customHeight="1" x14ac:dyDescent="0.25">
      <c r="A32" s="21" t="s">
        <v>36</v>
      </c>
      <c r="B32" s="35" t="s">
        <v>37</v>
      </c>
      <c r="C32" s="242">
        <v>299243.79739000002</v>
      </c>
      <c r="D32" s="242">
        <v>319536.31261999998</v>
      </c>
      <c r="E32" s="24">
        <f t="shared" si="3"/>
        <v>1.067812651112541</v>
      </c>
      <c r="F32" s="19"/>
      <c r="G32" s="20"/>
    </row>
    <row r="33" spans="1:7" ht="20.149999999999999" customHeight="1" x14ac:dyDescent="0.25">
      <c r="A33" s="21" t="s">
        <v>38</v>
      </c>
      <c r="B33" s="35" t="s">
        <v>39</v>
      </c>
      <c r="C33" s="242">
        <v>112157.71606999999</v>
      </c>
      <c r="D33" s="242">
        <v>149338.58906999999</v>
      </c>
      <c r="E33" s="24">
        <f t="shared" si="3"/>
        <v>1.3315052615443295</v>
      </c>
      <c r="F33" s="19"/>
      <c r="G33" s="20"/>
    </row>
    <row r="34" spans="1:7" ht="20.149999999999999" customHeight="1" x14ac:dyDescent="0.25">
      <c r="A34" s="21" t="s">
        <v>40</v>
      </c>
      <c r="B34" s="35" t="s">
        <v>41</v>
      </c>
      <c r="C34" s="242">
        <v>838510.41666999995</v>
      </c>
      <c r="D34" s="242">
        <v>827295.43125000002</v>
      </c>
      <c r="E34" s="24">
        <f t="shared" si="3"/>
        <v>0.98662510900635159</v>
      </c>
      <c r="F34" s="19"/>
      <c r="G34" s="20"/>
    </row>
    <row r="35" spans="1:7" ht="20.149999999999999" customHeight="1" x14ac:dyDescent="0.25">
      <c r="A35" s="21" t="s">
        <v>42</v>
      </c>
      <c r="B35" s="35" t="s">
        <v>43</v>
      </c>
      <c r="C35" s="242">
        <v>20864.11275</v>
      </c>
      <c r="D35" s="242">
        <v>21597.22869</v>
      </c>
      <c r="E35" s="24">
        <f t="shared" si="3"/>
        <v>1.0351376523307947</v>
      </c>
      <c r="F35" s="19"/>
      <c r="G35" s="20"/>
    </row>
    <row r="36" spans="1:7" ht="20.149999999999999" customHeight="1" x14ac:dyDescent="0.25">
      <c r="A36" s="21" t="s">
        <v>44</v>
      </c>
      <c r="B36" s="35" t="s">
        <v>45</v>
      </c>
      <c r="C36" s="242">
        <v>288918.00594</v>
      </c>
      <c r="D36" s="242">
        <v>213385.25927000001</v>
      </c>
      <c r="E36" s="24">
        <f t="shared" si="3"/>
        <v>0.73856684208984202</v>
      </c>
      <c r="F36" s="19"/>
      <c r="G36" s="20"/>
    </row>
    <row r="37" spans="1:7" ht="20.149999999999999" customHeight="1" x14ac:dyDescent="0.25">
      <c r="A37" s="21" t="s">
        <v>46</v>
      </c>
      <c r="B37" s="35" t="s">
        <v>47</v>
      </c>
      <c r="C37" s="242">
        <v>762453.12008999998</v>
      </c>
      <c r="D37" s="242">
        <v>857416.71602000005</v>
      </c>
      <c r="E37" s="24">
        <f t="shared" si="3"/>
        <v>1.1245500784609428</v>
      </c>
      <c r="F37" s="19"/>
      <c r="G37" s="20"/>
    </row>
    <row r="38" spans="1:7" ht="20.149999999999999" customHeight="1" x14ac:dyDescent="0.25">
      <c r="A38" s="21" t="s">
        <v>48</v>
      </c>
      <c r="B38" s="35" t="s">
        <v>49</v>
      </c>
      <c r="C38" s="242">
        <v>2099542.7978400001</v>
      </c>
      <c r="D38" s="242">
        <v>2061178.92402</v>
      </c>
      <c r="E38" s="24">
        <f t="shared" si="3"/>
        <v>0.98172751045633899</v>
      </c>
      <c r="F38" s="19"/>
      <c r="G38" s="20"/>
    </row>
    <row r="39" spans="1:7" ht="20.149999999999999" customHeight="1" thickBot="1" x14ac:dyDescent="0.3">
      <c r="A39" s="21" t="s">
        <v>50</v>
      </c>
      <c r="B39" s="35" t="s">
        <v>51</v>
      </c>
      <c r="C39" s="242">
        <v>1375089.4705999999</v>
      </c>
      <c r="D39" s="242">
        <v>1302057.8988399999</v>
      </c>
      <c r="E39" s="24">
        <f t="shared" si="3"/>
        <v>0.94688958549865576</v>
      </c>
      <c r="F39" s="19"/>
      <c r="G39" s="20"/>
    </row>
    <row r="40" spans="1:7" s="90" customFormat="1" ht="20.149999999999999" customHeight="1" thickBot="1" x14ac:dyDescent="0.3">
      <c r="A40" s="125"/>
      <c r="B40" s="126" t="s">
        <v>96</v>
      </c>
      <c r="C40" s="86">
        <f>SUM(C14:C39)</f>
        <v>78924218.919579983</v>
      </c>
      <c r="D40" s="86">
        <f>SUM(D14:D39)</f>
        <v>78828737.125050023</v>
      </c>
      <c r="E40" s="28">
        <f t="shared" si="3"/>
        <v>0.9987902091926022</v>
      </c>
      <c r="F40" s="19"/>
      <c r="G40" s="20"/>
    </row>
    <row r="41" spans="1:7" ht="20.149999999999999" customHeight="1" x14ac:dyDescent="0.25">
      <c r="B41" s="244"/>
      <c r="C41" s="116">
        <v>0</v>
      </c>
      <c r="D41" s="116">
        <v>0</v>
      </c>
      <c r="E41" s="109"/>
      <c r="G41" s="20"/>
    </row>
    <row r="42" spans="1:7" ht="20.149999999999999" customHeight="1" x14ac:dyDescent="0.25">
      <c r="A42" s="506" t="s">
        <v>206</v>
      </c>
      <c r="B42" s="506"/>
      <c r="C42" s="506"/>
      <c r="D42" s="506"/>
      <c r="E42" s="506"/>
      <c r="G42" s="20"/>
    </row>
    <row r="43" spans="1:7" ht="20.149999999999999" customHeight="1" thickBot="1" x14ac:dyDescent="0.3">
      <c r="A43" s="222"/>
      <c r="B43" s="222"/>
      <c r="C43" s="222"/>
      <c r="D43" s="222"/>
      <c r="E43" s="222"/>
      <c r="G43" s="20"/>
    </row>
    <row r="44" spans="1:7" ht="20.149999999999999" customHeight="1" thickBot="1" x14ac:dyDescent="0.3">
      <c r="A44" s="223" t="s">
        <v>136</v>
      </c>
      <c r="B44" s="245" t="s">
        <v>141</v>
      </c>
      <c r="C44" s="224" t="s">
        <v>208</v>
      </c>
      <c r="D44" s="225"/>
      <c r="E44" s="229" t="s">
        <v>138</v>
      </c>
      <c r="G44" s="20"/>
    </row>
    <row r="45" spans="1:7" ht="20.149999999999999" customHeight="1" thickBot="1" x14ac:dyDescent="0.3">
      <c r="A45" s="227"/>
      <c r="B45" s="246"/>
      <c r="C45" s="34">
        <f>+C13</f>
        <v>2019</v>
      </c>
      <c r="D45" s="34">
        <f>+D13</f>
        <v>2020</v>
      </c>
      <c r="E45" s="34" t="str">
        <f>+E13</f>
        <v>20/19</v>
      </c>
      <c r="G45" s="20"/>
    </row>
    <row r="46" spans="1:7" ht="20.149999999999999" customHeight="1" x14ac:dyDescent="0.25">
      <c r="A46" s="8" t="s">
        <v>1</v>
      </c>
      <c r="B46" s="35" t="s">
        <v>52</v>
      </c>
      <c r="C46" s="247">
        <v>2900080.4111199998</v>
      </c>
      <c r="D46" s="247">
        <v>2710555.5039599999</v>
      </c>
      <c r="E46" s="18">
        <f t="shared" ref="E46:E79" si="4">+IF(C46=0,"X",D46/C46)</f>
        <v>0.93464839580540937</v>
      </c>
      <c r="F46" s="19"/>
      <c r="G46" s="20"/>
    </row>
    <row r="47" spans="1:7" ht="20.149999999999999" customHeight="1" x14ac:dyDescent="0.25">
      <c r="A47" s="21" t="s">
        <v>2</v>
      </c>
      <c r="B47" s="35" t="s">
        <v>135</v>
      </c>
      <c r="C47" s="247">
        <v>733522.83918999997</v>
      </c>
      <c r="D47" s="247">
        <v>790896.94761000003</v>
      </c>
      <c r="E47" s="51">
        <f t="shared" si="4"/>
        <v>1.0782172079104666</v>
      </c>
      <c r="F47" s="19"/>
      <c r="G47" s="20"/>
    </row>
    <row r="48" spans="1:7" ht="20.149999999999999" customHeight="1" x14ac:dyDescent="0.25">
      <c r="A48" s="21" t="s">
        <v>5</v>
      </c>
      <c r="B48" s="35" t="s">
        <v>53</v>
      </c>
      <c r="C48" s="247">
        <v>2933712.6036299998</v>
      </c>
      <c r="D48" s="247">
        <v>3401858.6028200001</v>
      </c>
      <c r="E48" s="51">
        <f t="shared" si="4"/>
        <v>1.1595745945293838</v>
      </c>
      <c r="F48" s="19"/>
      <c r="G48" s="20"/>
    </row>
    <row r="49" spans="1:7" ht="20.149999999999999" customHeight="1" x14ac:dyDescent="0.25">
      <c r="A49" s="21" t="s">
        <v>7</v>
      </c>
      <c r="B49" s="35" t="s">
        <v>54</v>
      </c>
      <c r="C49" s="247">
        <v>2122965.7059200001</v>
      </c>
      <c r="D49" s="247">
        <v>2307132.55596</v>
      </c>
      <c r="E49" s="51">
        <f t="shared" si="4"/>
        <v>1.0867497998325837</v>
      </c>
      <c r="F49" s="19"/>
      <c r="G49" s="20"/>
    </row>
    <row r="50" spans="1:7" ht="20.149999999999999" customHeight="1" x14ac:dyDescent="0.25">
      <c r="A50" s="21" t="s">
        <v>9</v>
      </c>
      <c r="B50" s="15" t="s">
        <v>55</v>
      </c>
      <c r="C50" s="247">
        <v>464696.73603999999</v>
      </c>
      <c r="D50" s="247">
        <v>488817.00150999997</v>
      </c>
      <c r="E50" s="51">
        <f t="shared" si="4"/>
        <v>1.0519053903316502</v>
      </c>
      <c r="F50" s="19"/>
      <c r="G50" s="20"/>
    </row>
    <row r="51" spans="1:7" ht="20.149999999999999" customHeight="1" x14ac:dyDescent="0.25">
      <c r="A51" s="21" t="s">
        <v>11</v>
      </c>
      <c r="B51" s="35" t="s">
        <v>56</v>
      </c>
      <c r="C51" s="247">
        <v>37419.10656</v>
      </c>
      <c r="D51" s="247">
        <v>61929.485970000002</v>
      </c>
      <c r="E51" s="51">
        <f t="shared" si="4"/>
        <v>1.6550231061957241</v>
      </c>
      <c r="F51" s="19"/>
      <c r="G51" s="20"/>
    </row>
    <row r="52" spans="1:7" ht="20.149999999999999" customHeight="1" x14ac:dyDescent="0.25">
      <c r="A52" s="21" t="s">
        <v>13</v>
      </c>
      <c r="B52" s="35" t="s">
        <v>57</v>
      </c>
      <c r="C52" s="247">
        <v>19778.333569999999</v>
      </c>
      <c r="D52" s="247">
        <v>25185.057870000001</v>
      </c>
      <c r="E52" s="51">
        <f t="shared" si="4"/>
        <v>1.2733660184698767</v>
      </c>
      <c r="F52" s="19"/>
      <c r="G52" s="20"/>
    </row>
    <row r="53" spans="1:7" ht="20.149999999999999" customHeight="1" x14ac:dyDescent="0.25">
      <c r="A53" s="21" t="s">
        <v>15</v>
      </c>
      <c r="B53" s="35" t="s">
        <v>58</v>
      </c>
      <c r="C53" s="247">
        <v>13332.16331</v>
      </c>
      <c r="D53" s="247">
        <v>12856.112209999999</v>
      </c>
      <c r="E53" s="51">
        <f t="shared" si="4"/>
        <v>0.96429303415125955</v>
      </c>
      <c r="F53" s="19"/>
      <c r="G53" s="20"/>
    </row>
    <row r="54" spans="1:7" ht="20.149999999999999" customHeight="1" x14ac:dyDescent="0.25">
      <c r="A54" s="21" t="s">
        <v>17</v>
      </c>
      <c r="B54" s="35" t="s">
        <v>59</v>
      </c>
      <c r="C54" s="247">
        <v>9783897.5575300008</v>
      </c>
      <c r="D54" s="247">
        <v>10389634.38046</v>
      </c>
      <c r="E54" s="51">
        <f t="shared" si="4"/>
        <v>1.0619116072473391</v>
      </c>
      <c r="F54" s="19"/>
      <c r="G54" s="20"/>
    </row>
    <row r="55" spans="1:7" ht="20.149999999999999" customHeight="1" x14ac:dyDescent="0.25">
      <c r="A55" s="21" t="s">
        <v>19</v>
      </c>
      <c r="B55" s="35" t="s">
        <v>60</v>
      </c>
      <c r="C55" s="247">
        <v>555247.88113999995</v>
      </c>
      <c r="D55" s="247">
        <v>518686.36638999998</v>
      </c>
      <c r="E55" s="51">
        <f t="shared" si="4"/>
        <v>0.93415280635572318</v>
      </c>
      <c r="F55" s="19"/>
      <c r="G55" s="20"/>
    </row>
    <row r="56" spans="1:7" ht="20.149999999999999" customHeight="1" x14ac:dyDescent="0.25">
      <c r="A56" s="21" t="s">
        <v>21</v>
      </c>
      <c r="B56" s="35" t="s">
        <v>61</v>
      </c>
      <c r="C56" s="247">
        <v>785550.72926000005</v>
      </c>
      <c r="D56" s="247">
        <v>666022.27214000002</v>
      </c>
      <c r="E56" s="51">
        <f t="shared" si="4"/>
        <v>0.8478411989603809</v>
      </c>
      <c r="F56" s="19"/>
      <c r="G56" s="20"/>
    </row>
    <row r="57" spans="1:7" ht="20.149999999999999" customHeight="1" x14ac:dyDescent="0.25">
      <c r="A57" s="21" t="s">
        <v>22</v>
      </c>
      <c r="B57" s="35" t="s">
        <v>62</v>
      </c>
      <c r="C57" s="247">
        <v>3947103.2231299998</v>
      </c>
      <c r="D57" s="247">
        <v>4138981.6223499998</v>
      </c>
      <c r="E57" s="51">
        <f t="shared" si="4"/>
        <v>1.0486124604230247</v>
      </c>
      <c r="F57" s="19"/>
      <c r="G57" s="20"/>
    </row>
    <row r="58" spans="1:7" ht="20.149999999999999" customHeight="1" x14ac:dyDescent="0.25">
      <c r="A58" s="21" t="s">
        <v>24</v>
      </c>
      <c r="B58" s="35" t="s">
        <v>63</v>
      </c>
      <c r="C58" s="247">
        <v>316793.72135000001</v>
      </c>
      <c r="D58" s="247">
        <v>353485.29431999999</v>
      </c>
      <c r="E58" s="51">
        <f t="shared" si="4"/>
        <v>1.1158216545884834</v>
      </c>
      <c r="F58" s="19"/>
      <c r="G58" s="20"/>
    </row>
    <row r="59" spans="1:7" ht="20.149999999999999" customHeight="1" x14ac:dyDescent="0.25">
      <c r="A59" s="21" t="s">
        <v>26</v>
      </c>
      <c r="B59" s="35" t="s">
        <v>64</v>
      </c>
      <c r="C59" s="247">
        <v>1896469.0583599999</v>
      </c>
      <c r="D59" s="247">
        <v>2008730.8252900001</v>
      </c>
      <c r="E59" s="51">
        <f t="shared" si="4"/>
        <v>1.059195148180841</v>
      </c>
      <c r="F59" s="19"/>
      <c r="G59" s="20"/>
    </row>
    <row r="60" spans="1:7" ht="20.149999999999999" customHeight="1" x14ac:dyDescent="0.25">
      <c r="A60" s="21" t="s">
        <v>28</v>
      </c>
      <c r="B60" s="35" t="s">
        <v>65</v>
      </c>
      <c r="C60" s="247">
        <v>130423.98491</v>
      </c>
      <c r="D60" s="247">
        <v>169504.46117</v>
      </c>
      <c r="E60" s="51">
        <f t="shared" si="4"/>
        <v>1.2996417897135082</v>
      </c>
      <c r="F60" s="19"/>
      <c r="G60" s="20"/>
    </row>
    <row r="61" spans="1:7" ht="20.149999999999999" customHeight="1" x14ac:dyDescent="0.25">
      <c r="A61" s="21" t="s">
        <v>30</v>
      </c>
      <c r="B61" s="35" t="s">
        <v>66</v>
      </c>
      <c r="C61" s="247">
        <v>1468151.88142</v>
      </c>
      <c r="D61" s="247">
        <v>1605866.85916</v>
      </c>
      <c r="E61" s="51">
        <f t="shared" si="4"/>
        <v>1.0938015878893959</v>
      </c>
      <c r="F61" s="19"/>
      <c r="G61" s="20"/>
    </row>
    <row r="62" spans="1:7" ht="20.149999999999999" customHeight="1" x14ac:dyDescent="0.25">
      <c r="A62" s="21" t="s">
        <v>32</v>
      </c>
      <c r="B62" s="35" t="s">
        <v>67</v>
      </c>
      <c r="C62" s="247">
        <v>77297.616080000007</v>
      </c>
      <c r="D62" s="247">
        <v>89815.271609999996</v>
      </c>
      <c r="E62" s="51">
        <f t="shared" si="4"/>
        <v>1.1619410295531587</v>
      </c>
      <c r="F62" s="19"/>
      <c r="G62" s="20"/>
    </row>
    <row r="63" spans="1:7" ht="20.149999999999999" customHeight="1" x14ac:dyDescent="0.25">
      <c r="A63" s="21" t="s">
        <v>34</v>
      </c>
      <c r="B63" s="180" t="s">
        <v>68</v>
      </c>
      <c r="C63" s="247">
        <v>3220.9583299999999</v>
      </c>
      <c r="D63" s="247">
        <v>5408.17389</v>
      </c>
      <c r="E63" s="51">
        <f t="shared" si="4"/>
        <v>1.679057390972208</v>
      </c>
      <c r="F63" s="19"/>
      <c r="G63" s="20"/>
    </row>
    <row r="64" spans="1:7" ht="20.149999999999999" customHeight="1" x14ac:dyDescent="0.25">
      <c r="A64" s="21" t="s">
        <v>36</v>
      </c>
      <c r="B64" s="35" t="s">
        <v>69</v>
      </c>
      <c r="C64" s="247">
        <v>1285464.9503899999</v>
      </c>
      <c r="D64" s="247">
        <v>1304088.29446</v>
      </c>
      <c r="E64" s="51">
        <f t="shared" si="4"/>
        <v>1.014487632715579</v>
      </c>
      <c r="F64" s="19"/>
      <c r="G64" s="20"/>
    </row>
    <row r="65" spans="1:7" ht="20.149999999999999" customHeight="1" x14ac:dyDescent="0.25">
      <c r="A65" s="21" t="s">
        <v>38</v>
      </c>
      <c r="B65" s="35" t="s">
        <v>70</v>
      </c>
      <c r="C65" s="247">
        <v>355816.52178000001</v>
      </c>
      <c r="D65" s="247">
        <v>408038.07146000001</v>
      </c>
      <c r="E65" s="51">
        <f t="shared" si="4"/>
        <v>1.1467653874495698</v>
      </c>
      <c r="F65" s="19"/>
      <c r="G65" s="20"/>
    </row>
    <row r="66" spans="1:7" ht="20.149999999999999" customHeight="1" x14ac:dyDescent="0.25">
      <c r="A66" s="21" t="s">
        <v>40</v>
      </c>
      <c r="B66" s="35" t="s">
        <v>71</v>
      </c>
      <c r="C66" s="247">
        <v>205094.82175</v>
      </c>
      <c r="D66" s="247">
        <v>266569.29719999997</v>
      </c>
      <c r="E66" s="51">
        <f t="shared" si="4"/>
        <v>1.2997368481830038</v>
      </c>
      <c r="F66" s="19"/>
      <c r="G66" s="20"/>
    </row>
    <row r="67" spans="1:7" ht="20.149999999999999" customHeight="1" x14ac:dyDescent="0.25">
      <c r="A67" s="21" t="s">
        <v>42</v>
      </c>
      <c r="B67" s="35" t="s">
        <v>72</v>
      </c>
      <c r="C67" s="247">
        <v>603650.76973000006</v>
      </c>
      <c r="D67" s="247">
        <v>645434.48355</v>
      </c>
      <c r="E67" s="51">
        <f t="shared" si="4"/>
        <v>1.0692183559025177</v>
      </c>
      <c r="F67" s="19"/>
      <c r="G67" s="20"/>
    </row>
    <row r="68" spans="1:7" ht="20.149999999999999" customHeight="1" x14ac:dyDescent="0.25">
      <c r="A68" s="21" t="s">
        <v>44</v>
      </c>
      <c r="B68" s="35" t="s">
        <v>73</v>
      </c>
      <c r="C68" s="247">
        <v>23114021.379000001</v>
      </c>
      <c r="D68" s="247">
        <v>23421703.973999999</v>
      </c>
      <c r="E68" s="51">
        <f t="shared" si="4"/>
        <v>1.013311512953758</v>
      </c>
      <c r="F68" s="19"/>
      <c r="G68" s="20"/>
    </row>
    <row r="69" spans="1:7" ht="20.149999999999999" customHeight="1" x14ac:dyDescent="0.25">
      <c r="A69" s="21" t="s">
        <v>46</v>
      </c>
      <c r="B69" s="35" t="s">
        <v>74</v>
      </c>
      <c r="C69" s="247">
        <v>907366.67839999998</v>
      </c>
      <c r="D69" s="247">
        <v>1033757.43646</v>
      </c>
      <c r="E69" s="51">
        <f t="shared" si="4"/>
        <v>1.1392940264049265</v>
      </c>
      <c r="F69" s="19"/>
      <c r="G69" s="20"/>
    </row>
    <row r="70" spans="1:7" ht="20.149999999999999" customHeight="1" x14ac:dyDescent="0.25">
      <c r="A70" s="21" t="s">
        <v>48</v>
      </c>
      <c r="B70" s="35" t="s">
        <v>75</v>
      </c>
      <c r="C70" s="247">
        <v>558563.66157999996</v>
      </c>
      <c r="D70" s="247">
        <v>584909.56970999995</v>
      </c>
      <c r="E70" s="51">
        <f t="shared" si="4"/>
        <v>1.0471672433102357</v>
      </c>
      <c r="F70" s="19"/>
      <c r="G70" s="20"/>
    </row>
    <row r="71" spans="1:7" ht="20.149999999999999" customHeight="1" x14ac:dyDescent="0.25">
      <c r="A71" s="21" t="s">
        <v>50</v>
      </c>
      <c r="B71" s="35" t="s">
        <v>76</v>
      </c>
      <c r="C71" s="247">
        <v>217004.82284000001</v>
      </c>
      <c r="D71" s="247">
        <v>169354.11983000001</v>
      </c>
      <c r="E71" s="51">
        <f t="shared" si="4"/>
        <v>0.78041638712733419</v>
      </c>
      <c r="F71" s="19"/>
      <c r="G71" s="20"/>
    </row>
    <row r="72" spans="1:7" ht="20.149999999999999" customHeight="1" x14ac:dyDescent="0.25">
      <c r="A72" s="21" t="s">
        <v>77</v>
      </c>
      <c r="B72" s="35" t="s">
        <v>78</v>
      </c>
      <c r="C72" s="247">
        <v>37857.425649999997</v>
      </c>
      <c r="D72" s="247">
        <v>38197.855799999998</v>
      </c>
      <c r="E72" s="51">
        <f t="shared" si="4"/>
        <v>1.0089924273548696</v>
      </c>
      <c r="F72" s="19"/>
      <c r="G72" s="20"/>
    </row>
    <row r="73" spans="1:7" ht="20.149999999999999" customHeight="1" x14ac:dyDescent="0.25">
      <c r="A73" s="21" t="s">
        <v>79</v>
      </c>
      <c r="B73" s="35" t="s">
        <v>80</v>
      </c>
      <c r="C73" s="247">
        <v>945584.69998000003</v>
      </c>
      <c r="D73" s="247">
        <v>973611.04997000005</v>
      </c>
      <c r="E73" s="51">
        <f t="shared" si="4"/>
        <v>1.0296391745663744</v>
      </c>
      <c r="F73" s="19"/>
      <c r="G73" s="20"/>
    </row>
    <row r="74" spans="1:7" ht="20.149999999999999" customHeight="1" x14ac:dyDescent="0.25">
      <c r="A74" s="21" t="s">
        <v>81</v>
      </c>
      <c r="B74" s="35" t="s">
        <v>82</v>
      </c>
      <c r="C74" s="247">
        <v>484348.11329000001</v>
      </c>
      <c r="D74" s="247">
        <v>594873.32250999997</v>
      </c>
      <c r="E74" s="51">
        <f t="shared" si="4"/>
        <v>1.2281937436882793</v>
      </c>
      <c r="F74" s="19"/>
      <c r="G74" s="20"/>
    </row>
    <row r="75" spans="1:7" ht="20.149999999999999" customHeight="1" x14ac:dyDescent="0.25">
      <c r="A75" s="21" t="s">
        <v>83</v>
      </c>
      <c r="B75" s="35" t="s">
        <v>84</v>
      </c>
      <c r="C75" s="247">
        <v>1879298.1566900001</v>
      </c>
      <c r="D75" s="247">
        <v>2024920.1978</v>
      </c>
      <c r="E75" s="51">
        <f t="shared" si="4"/>
        <v>1.0774874601944395</v>
      </c>
      <c r="F75" s="19"/>
      <c r="G75" s="20"/>
    </row>
    <row r="76" spans="1:7" ht="20.149999999999999" customHeight="1" x14ac:dyDescent="0.25">
      <c r="A76" s="21" t="s">
        <v>85</v>
      </c>
      <c r="B76" s="35" t="s">
        <v>86</v>
      </c>
      <c r="C76" s="247">
        <v>10216923.553230001</v>
      </c>
      <c r="D76" s="247">
        <v>11251943.883470001</v>
      </c>
      <c r="E76" s="51">
        <f t="shared" si="4"/>
        <v>1.1013044998181265</v>
      </c>
      <c r="F76" s="19"/>
      <c r="G76" s="20"/>
    </row>
    <row r="77" spans="1:7" ht="20.149999999999999" customHeight="1" x14ac:dyDescent="0.25">
      <c r="A77" s="21" t="s">
        <v>87</v>
      </c>
      <c r="B77" s="15" t="s">
        <v>88</v>
      </c>
      <c r="C77" s="247">
        <v>1229793.3104399999</v>
      </c>
      <c r="D77" s="247">
        <v>1385688.6076499999</v>
      </c>
      <c r="E77" s="51">
        <f t="shared" si="4"/>
        <v>1.126765445775781</v>
      </c>
      <c r="F77" s="19"/>
      <c r="G77" s="20"/>
    </row>
    <row r="78" spans="1:7" ht="20.149999999999999" customHeight="1" thickBot="1" x14ac:dyDescent="0.3">
      <c r="A78" s="21" t="s">
        <v>89</v>
      </c>
      <c r="B78" s="35" t="s">
        <v>90</v>
      </c>
      <c r="C78" s="247">
        <v>64062.81813</v>
      </c>
      <c r="D78" s="247">
        <v>73215.209669999997</v>
      </c>
      <c r="E78" s="51">
        <f t="shared" si="4"/>
        <v>1.1428658901865265</v>
      </c>
      <c r="F78" s="19"/>
      <c r="G78" s="20"/>
    </row>
    <row r="79" spans="1:7" ht="20.149999999999999" customHeight="1" thickBot="1" x14ac:dyDescent="0.3">
      <c r="A79" s="85"/>
      <c r="B79" s="39" t="s">
        <v>96</v>
      </c>
      <c r="C79" s="86">
        <f>SUM(C46:C78)</f>
        <v>70294516.193729997</v>
      </c>
      <c r="D79" s="86">
        <f>SUM(D46:D78)</f>
        <v>73921672.168229997</v>
      </c>
      <c r="E79" s="28">
        <f t="shared" si="4"/>
        <v>1.0515994158705588</v>
      </c>
      <c r="F79" s="19"/>
      <c r="G79" s="20"/>
    </row>
    <row r="80" spans="1:7" s="90" customFormat="1" ht="13" x14ac:dyDescent="0.25">
      <c r="A80" s="107"/>
      <c r="B80" s="244"/>
      <c r="C80" s="41" t="b">
        <v>1</v>
      </c>
      <c r="D80" s="41" t="b">
        <v>1</v>
      </c>
      <c r="E80" s="20"/>
    </row>
    <row r="81" spans="1:12" ht="13" x14ac:dyDescent="0.25">
      <c r="C81" s="20"/>
      <c r="D81" s="20"/>
    </row>
    <row r="82" spans="1:12" s="221" customFormat="1" x14ac:dyDescent="0.25">
      <c r="A82" s="248"/>
      <c r="B82" s="248"/>
      <c r="C82" s="248"/>
      <c r="D82" s="248"/>
    </row>
    <row r="83" spans="1:12" x14ac:dyDescent="0.25">
      <c r="A83" s="114"/>
      <c r="C83" s="236"/>
      <c r="E83" s="236"/>
      <c r="F83" s="236"/>
      <c r="G83" s="236"/>
      <c r="I83" s="238"/>
      <c r="J83" s="238"/>
      <c r="K83" s="238"/>
      <c r="L83" s="238"/>
    </row>
    <row r="84" spans="1:12" x14ac:dyDescent="0.25">
      <c r="C84" s="238"/>
      <c r="D84" s="221"/>
      <c r="E84" s="238"/>
      <c r="F84" s="249"/>
      <c r="G84" s="249"/>
    </row>
    <row r="85" spans="1:12" x14ac:dyDescent="0.25">
      <c r="C85" s="238"/>
      <c r="D85" s="221"/>
      <c r="E85" s="238"/>
      <c r="F85" s="249"/>
      <c r="G85" s="249"/>
    </row>
    <row r="86" spans="1:12" x14ac:dyDescent="0.25">
      <c r="C86" s="238"/>
      <c r="D86" s="221"/>
      <c r="E86" s="238"/>
      <c r="F86" s="249"/>
      <c r="G86" s="249"/>
    </row>
    <row r="87" spans="1:12" x14ac:dyDescent="0.25">
      <c r="C87" s="238"/>
      <c r="D87" s="221"/>
      <c r="E87" s="238"/>
      <c r="F87" s="249"/>
      <c r="G87" s="249"/>
    </row>
    <row r="88" spans="1:12" x14ac:dyDescent="0.25">
      <c r="C88" s="238"/>
      <c r="D88" s="221"/>
      <c r="E88" s="238"/>
      <c r="F88" s="249"/>
      <c r="G88" s="249"/>
    </row>
    <row r="89" spans="1:12" ht="12" customHeight="1" x14ac:dyDescent="0.25">
      <c r="C89" s="238"/>
      <c r="D89" s="221"/>
      <c r="E89" s="238"/>
      <c r="F89" s="249"/>
      <c r="G89" s="249"/>
    </row>
    <row r="90" spans="1:12" x14ac:dyDescent="0.25">
      <c r="C90" s="238"/>
      <c r="D90" s="238"/>
      <c r="E90" s="238"/>
      <c r="F90" s="249"/>
      <c r="G90" s="249"/>
    </row>
    <row r="91" spans="1:12" x14ac:dyDescent="0.25">
      <c r="C91" s="238"/>
      <c r="D91" s="238"/>
      <c r="E91" s="238"/>
      <c r="F91" s="249"/>
      <c r="G91" s="249"/>
    </row>
    <row r="92" spans="1:12" x14ac:dyDescent="0.25">
      <c r="A92" s="250"/>
      <c r="B92" s="248"/>
      <c r="C92" s="250"/>
      <c r="D92" s="250"/>
    </row>
    <row r="93" spans="1:12" x14ac:dyDescent="0.25">
      <c r="A93" s="114"/>
      <c r="C93" s="236"/>
      <c r="E93" s="236"/>
      <c r="F93" s="236"/>
      <c r="G93" s="236"/>
    </row>
    <row r="94" spans="1:12" x14ac:dyDescent="0.25">
      <c r="C94" s="238"/>
      <c r="D94" s="221"/>
      <c r="E94" s="238"/>
      <c r="F94" s="249"/>
      <c r="G94" s="249"/>
    </row>
    <row r="95" spans="1:12" x14ac:dyDescent="0.25">
      <c r="C95" s="238"/>
      <c r="D95" s="221"/>
      <c r="E95" s="238"/>
      <c r="F95" s="249"/>
      <c r="G95" s="249"/>
    </row>
    <row r="96" spans="1:12" x14ac:dyDescent="0.25">
      <c r="C96" s="238"/>
      <c r="D96" s="221"/>
      <c r="E96" s="238"/>
      <c r="F96" s="249"/>
      <c r="G96" s="249"/>
    </row>
    <row r="97" spans="1:7" x14ac:dyDescent="0.25">
      <c r="C97" s="238"/>
      <c r="D97" s="221"/>
      <c r="E97" s="238"/>
      <c r="F97" s="249"/>
      <c r="G97" s="249"/>
    </row>
    <row r="98" spans="1:7" x14ac:dyDescent="0.25">
      <c r="C98" s="238"/>
      <c r="D98" s="221"/>
      <c r="E98" s="238"/>
      <c r="F98" s="249"/>
      <c r="G98" s="249"/>
    </row>
    <row r="99" spans="1:7" x14ac:dyDescent="0.25">
      <c r="C99" s="238"/>
      <c r="D99" s="238"/>
      <c r="E99" s="238"/>
      <c r="F99" s="249"/>
      <c r="G99" s="249"/>
    </row>
    <row r="100" spans="1:7" x14ac:dyDescent="0.25">
      <c r="C100" s="238"/>
      <c r="D100" s="238"/>
      <c r="E100" s="238"/>
      <c r="F100" s="249"/>
      <c r="G100" s="249"/>
    </row>
    <row r="101" spans="1:7" x14ac:dyDescent="0.25">
      <c r="A101" s="250"/>
      <c r="B101" s="248"/>
      <c r="C101" s="250"/>
      <c r="E101" s="251"/>
      <c r="F101" s="249"/>
      <c r="G101" s="249"/>
    </row>
    <row r="102" spans="1:7" x14ac:dyDescent="0.25">
      <c r="A102" s="114"/>
      <c r="C102" s="236"/>
      <c r="E102" s="236"/>
      <c r="F102" s="236"/>
      <c r="G102" s="236"/>
    </row>
    <row r="103" spans="1:7" x14ac:dyDescent="0.25">
      <c r="C103" s="238"/>
      <c r="D103" s="221"/>
      <c r="E103" s="238"/>
      <c r="F103" s="249"/>
      <c r="G103" s="249"/>
    </row>
    <row r="104" spans="1:7" x14ac:dyDescent="0.25">
      <c r="C104" s="238"/>
      <c r="D104" s="221"/>
      <c r="E104" s="238"/>
      <c r="F104" s="249"/>
      <c r="G104" s="249"/>
    </row>
    <row r="105" spans="1:7" x14ac:dyDescent="0.25">
      <c r="C105" s="238"/>
      <c r="D105" s="221"/>
      <c r="E105" s="238"/>
      <c r="F105" s="249"/>
      <c r="G105" s="249"/>
    </row>
    <row r="106" spans="1:7" x14ac:dyDescent="0.25">
      <c r="C106" s="238"/>
      <c r="D106" s="221"/>
      <c r="E106" s="238"/>
      <c r="F106" s="249"/>
      <c r="G106" s="249"/>
    </row>
    <row r="107" spans="1:7" x14ac:dyDescent="0.25">
      <c r="C107" s="238"/>
      <c r="D107" s="238"/>
      <c r="E107" s="238"/>
      <c r="F107" s="249"/>
      <c r="G107" s="249"/>
    </row>
    <row r="108" spans="1:7" x14ac:dyDescent="0.25">
      <c r="C108" s="238"/>
      <c r="E108" s="238"/>
    </row>
    <row r="113" spans="2:5" x14ac:dyDescent="0.25">
      <c r="B113" s="248"/>
    </row>
    <row r="115" spans="2:5" x14ac:dyDescent="0.25">
      <c r="C115" s="249"/>
      <c r="D115" s="221"/>
      <c r="E115" s="249"/>
    </row>
    <row r="116" spans="2:5" x14ac:dyDescent="0.25">
      <c r="C116" s="249"/>
      <c r="D116" s="221"/>
      <c r="E116" s="249"/>
    </row>
    <row r="117" spans="2:5" x14ac:dyDescent="0.25">
      <c r="C117" s="249"/>
      <c r="D117" s="221"/>
      <c r="E117" s="249"/>
    </row>
    <row r="118" spans="2:5" x14ac:dyDescent="0.25">
      <c r="C118" s="249"/>
      <c r="D118" s="221"/>
      <c r="E118" s="249"/>
    </row>
    <row r="119" spans="2:5" x14ac:dyDescent="0.25">
      <c r="C119" s="249"/>
      <c r="D119" s="221"/>
      <c r="E119" s="249"/>
    </row>
    <row r="120" spans="2:5" x14ac:dyDescent="0.25">
      <c r="C120" s="249"/>
      <c r="D120" s="221"/>
      <c r="E120" s="249"/>
    </row>
    <row r="190" spans="2:6" x14ac:dyDescent="0.25">
      <c r="B190" s="250"/>
      <c r="C190" s="250"/>
      <c r="D190" s="250"/>
    </row>
    <row r="192" spans="2:6" x14ac:dyDescent="0.25">
      <c r="C192" s="249"/>
      <c r="D192" s="221"/>
      <c r="E192" s="249"/>
      <c r="F192" s="249"/>
    </row>
    <row r="193" spans="3:5" x14ac:dyDescent="0.25">
      <c r="C193" s="249"/>
      <c r="D193" s="221"/>
      <c r="E193" s="249"/>
    </row>
    <row r="194" spans="3:5" x14ac:dyDescent="0.25">
      <c r="C194" s="249"/>
      <c r="D194" s="221"/>
      <c r="E194" s="249"/>
    </row>
    <row r="195" spans="3:5" x14ac:dyDescent="0.25">
      <c r="C195" s="249"/>
      <c r="D195" s="221"/>
      <c r="E195" s="249"/>
    </row>
    <row r="196" spans="3:5" x14ac:dyDescent="0.25">
      <c r="C196" s="249"/>
      <c r="D196" s="221"/>
      <c r="E196" s="249"/>
    </row>
    <row r="265" spans="2:5" x14ac:dyDescent="0.25">
      <c r="B265" s="250"/>
    </row>
    <row r="267" spans="2:5" x14ac:dyDescent="0.25">
      <c r="C267" s="249"/>
      <c r="D267" s="221"/>
      <c r="E267" s="249"/>
    </row>
    <row r="268" spans="2:5" x14ac:dyDescent="0.25">
      <c r="C268" s="249"/>
      <c r="D268" s="221"/>
      <c r="E268" s="249"/>
    </row>
    <row r="269" spans="2:5" x14ac:dyDescent="0.25">
      <c r="C269" s="249"/>
      <c r="D269" s="221"/>
      <c r="E269" s="249"/>
    </row>
    <row r="270" spans="2:5" x14ac:dyDescent="0.25">
      <c r="C270" s="249"/>
      <c r="D270" s="221"/>
      <c r="E270" s="249"/>
    </row>
  </sheetData>
  <mergeCells count="3">
    <mergeCell ref="A2:E2"/>
    <mergeCell ref="A10:E10"/>
    <mergeCell ref="A42:E42"/>
  </mergeCells>
  <conditionalFormatting sqref="G6:G79">
    <cfRule type="cellIs" dxfId="8" priority="2" operator="notEqual">
      <formula>0</formula>
    </cfRule>
  </conditionalFormatting>
  <conditionalFormatting sqref="C81:D81">
    <cfRule type="cellIs" dxfId="7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1" fitToHeight="5" orientation="portrait" r:id="rId1"/>
  <headerFooter alignWithMargins="0"/>
  <rowBreaks count="1" manualBreakCount="1">
    <brk id="4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FE42-705B-4205-9E3A-9C7ED1767099}">
  <dimension ref="A1:X88"/>
  <sheetViews>
    <sheetView view="pageBreakPreview" zoomScale="80" zoomScaleNormal="80" zoomScaleSheetLayoutView="80" workbookViewId="0">
      <selection activeCell="A3" sqref="A3"/>
    </sheetView>
  </sheetViews>
  <sheetFormatPr defaultColWidth="9.1796875" defaultRowHeight="14" x14ac:dyDescent="0.25"/>
  <cols>
    <col min="1" max="1" width="4.26953125" style="252" bestFit="1" customWidth="1"/>
    <col min="2" max="2" width="34.1796875" style="43" bestFit="1" customWidth="1"/>
    <col min="3" max="4" width="13.54296875" style="43" bestFit="1" customWidth="1"/>
    <col min="5" max="5" width="12.1796875" style="43" customWidth="1"/>
    <col min="6" max="6" width="11.7265625" style="43" customWidth="1"/>
    <col min="7" max="7" width="12" style="43" customWidth="1"/>
    <col min="8" max="8" width="11.54296875" style="43" customWidth="1"/>
    <col min="9" max="9" width="11.1796875" style="43" customWidth="1"/>
    <col min="10" max="10" width="11.453125" style="43" customWidth="1"/>
    <col min="11" max="11" width="3.1796875" style="43" customWidth="1"/>
    <col min="12" max="14" width="9.1796875" style="43"/>
    <col min="15" max="15" width="15.54296875" style="253" bestFit="1" customWidth="1"/>
    <col min="16" max="16" width="15.54296875" style="43" bestFit="1" customWidth="1"/>
    <col min="17" max="17" width="13.54296875" style="43" bestFit="1" customWidth="1"/>
    <col min="18" max="18" width="9.1796875" style="43"/>
    <col min="19" max="19" width="16.7265625" style="43" bestFit="1" customWidth="1"/>
    <col min="20" max="20" width="13.54296875" style="43" bestFit="1" customWidth="1"/>
    <col min="21" max="23" width="9.1796875" style="43"/>
    <col min="24" max="24" width="10.26953125" style="43" bestFit="1" customWidth="1"/>
    <col min="25" max="16384" width="9.1796875" style="43"/>
  </cols>
  <sheetData>
    <row r="1" spans="1:23" ht="20.149999999999999" customHeight="1" x14ac:dyDescent="0.25">
      <c r="C1" s="44"/>
      <c r="D1" s="44"/>
    </row>
    <row r="2" spans="1:23" s="254" customFormat="1" ht="20.149999999999999" customHeight="1" x14ac:dyDescent="0.25">
      <c r="A2" s="480" t="s">
        <v>214</v>
      </c>
      <c r="B2" s="480"/>
      <c r="C2" s="480"/>
      <c r="D2" s="480"/>
      <c r="E2" s="480"/>
      <c r="F2" s="480"/>
      <c r="G2" s="480"/>
      <c r="H2" s="480"/>
      <c r="I2" s="480"/>
      <c r="J2" s="480"/>
      <c r="O2" s="255"/>
    </row>
    <row r="3" spans="1:23" s="254" customFormat="1" ht="20.149999999999999" customHeight="1" thickBot="1" x14ac:dyDescent="0.3">
      <c r="A3" s="256"/>
      <c r="B3" s="256"/>
      <c r="C3" s="256"/>
      <c r="D3" s="256"/>
      <c r="E3" s="256"/>
      <c r="F3" s="179"/>
      <c r="G3" s="179"/>
      <c r="H3" s="179"/>
      <c r="I3" s="179"/>
      <c r="J3" s="179"/>
      <c r="O3" s="255"/>
    </row>
    <row r="4" spans="1:23" s="254" customFormat="1" ht="20.149999999999999" customHeight="1" thickBot="1" x14ac:dyDescent="0.3">
      <c r="A4" s="257" t="s">
        <v>136</v>
      </c>
      <c r="B4" s="257" t="s">
        <v>137</v>
      </c>
      <c r="C4" s="543" t="s">
        <v>209</v>
      </c>
      <c r="D4" s="544"/>
      <c r="E4" s="229" t="s">
        <v>138</v>
      </c>
      <c r="F4" s="543" t="s">
        <v>210</v>
      </c>
      <c r="G4" s="544"/>
      <c r="H4" s="229" t="s">
        <v>138</v>
      </c>
      <c r="I4" s="545" t="s">
        <v>211</v>
      </c>
      <c r="J4" s="546"/>
      <c r="O4" s="255"/>
    </row>
    <row r="5" spans="1:23" s="254" customFormat="1" ht="34.5" customHeight="1" thickBot="1" x14ac:dyDescent="0.3">
      <c r="A5" s="259"/>
      <c r="B5" s="260"/>
      <c r="C5" s="261">
        <f>+Provisions!C45</f>
        <v>2019</v>
      </c>
      <c r="D5" s="261">
        <f>+Provisions!D45</f>
        <v>2020</v>
      </c>
      <c r="E5" s="261" t="str">
        <f>+Provisions!E45</f>
        <v>20/19</v>
      </c>
      <c r="F5" s="261">
        <f>+C5</f>
        <v>2019</v>
      </c>
      <c r="G5" s="261">
        <f t="shared" ref="G5:H5" si="0">+D5</f>
        <v>2020</v>
      </c>
      <c r="H5" s="261" t="str">
        <f t="shared" si="0"/>
        <v>20/19</v>
      </c>
      <c r="I5" s="262">
        <f>+F5</f>
        <v>2019</v>
      </c>
      <c r="J5" s="262">
        <f>+G5</f>
        <v>2020</v>
      </c>
      <c r="O5" s="255"/>
    </row>
    <row r="6" spans="1:23" ht="20.149999999999999" customHeight="1" x14ac:dyDescent="0.25">
      <c r="A6" s="258" t="s">
        <v>1</v>
      </c>
      <c r="B6" s="263" t="s">
        <v>139</v>
      </c>
      <c r="C6" s="264">
        <f>+C40</f>
        <v>89386015.995930031</v>
      </c>
      <c r="D6" s="264">
        <f t="shared" ref="D6" si="1">+D40</f>
        <v>89812441.885170013</v>
      </c>
      <c r="E6" s="265">
        <f t="shared" ref="E6:E8" si="2">+IF(C6=0,"X",D6/C6)</f>
        <v>1.004770610754812</v>
      </c>
      <c r="F6" s="264">
        <f>+F40</f>
        <v>4389718.37249</v>
      </c>
      <c r="G6" s="264">
        <f t="shared" ref="G6" si="3">+G40</f>
        <v>3984154.71685</v>
      </c>
      <c r="H6" s="266">
        <f t="shared" ref="H6" si="4">+IFERROR(IF(G6/F6&gt;0,G6/F6,"X"),"X")</f>
        <v>0.90761055238039101</v>
      </c>
      <c r="I6" s="267">
        <f t="shared" ref="I6:J6" si="5">+I40</f>
        <v>4.8796465740675803E-2</v>
      </c>
      <c r="J6" s="267">
        <f t="shared" si="5"/>
        <v>4.446639512370721E-2</v>
      </c>
      <c r="K6" s="268"/>
      <c r="L6" s="68"/>
    </row>
    <row r="7" spans="1:23" ht="20.149999999999999" customHeight="1" thickBot="1" x14ac:dyDescent="0.3">
      <c r="A7" s="269" t="s">
        <v>2</v>
      </c>
      <c r="B7" s="270" t="s">
        <v>140</v>
      </c>
      <c r="C7" s="271">
        <f>+C79</f>
        <v>79477601.285579994</v>
      </c>
      <c r="D7" s="271">
        <f t="shared" ref="D7" si="6">+D79</f>
        <v>88903937.544250026</v>
      </c>
      <c r="E7" s="265">
        <f t="shared" si="2"/>
        <v>1.1186036833799147</v>
      </c>
      <c r="F7" s="271">
        <f>+F79</f>
        <v>3475008.9612300005</v>
      </c>
      <c r="G7" s="271">
        <f t="shared" ref="G7" si="7">+G79</f>
        <v>2445131.7442800007</v>
      </c>
      <c r="H7" s="265">
        <f t="shared" ref="H7:H8" si="8">+IF(F7=0,"X",G7/F7)</f>
        <v>0.70363321981608118</v>
      </c>
      <c r="I7" s="272">
        <f t="shared" ref="I7:J7" si="9">+I79</f>
        <v>4.4425049725005293E-2</v>
      </c>
      <c r="J7" s="272">
        <f t="shared" si="9"/>
        <v>2.9042753276546582E-2</v>
      </c>
      <c r="K7" s="268"/>
      <c r="L7" s="68"/>
    </row>
    <row r="8" spans="1:23" ht="20.149999999999999" customHeight="1" thickBot="1" x14ac:dyDescent="0.3">
      <c r="A8" s="273"/>
      <c r="B8" s="274" t="s">
        <v>96</v>
      </c>
      <c r="C8" s="275">
        <f>SUM(C6:C7)</f>
        <v>168863617.28151003</v>
      </c>
      <c r="D8" s="275">
        <f>SUM(D6:D7)</f>
        <v>178716379.42942005</v>
      </c>
      <c r="E8" s="276">
        <f t="shared" si="2"/>
        <v>1.058347454037329</v>
      </c>
      <c r="F8" s="275">
        <f>SUM(F6:F7)</f>
        <v>7864727.3337200005</v>
      </c>
      <c r="G8" s="275">
        <f>SUM(G6:G7)</f>
        <v>6429286.4611300007</v>
      </c>
      <c r="H8" s="276">
        <f t="shared" si="8"/>
        <v>0.8174837077395487</v>
      </c>
      <c r="I8" s="277">
        <f>+I83</f>
        <v>0</v>
      </c>
      <c r="J8" s="277">
        <f>+J83</f>
        <v>0</v>
      </c>
      <c r="K8" s="268"/>
      <c r="L8" s="68"/>
    </row>
    <row r="9" spans="1:23" ht="20.149999999999999" customHeight="1" x14ac:dyDescent="0.25">
      <c r="L9" s="68"/>
    </row>
    <row r="10" spans="1:23" s="254" customFormat="1" ht="20.149999999999999" customHeight="1" x14ac:dyDescent="0.25">
      <c r="A10" s="499" t="s">
        <v>212</v>
      </c>
      <c r="B10" s="499"/>
      <c r="C10" s="499"/>
      <c r="D10" s="499"/>
      <c r="E10" s="499"/>
      <c r="F10" s="499"/>
      <c r="G10" s="499"/>
      <c r="H10" s="499"/>
      <c r="I10" s="499"/>
      <c r="J10" s="499"/>
      <c r="L10" s="68"/>
      <c r="O10" s="255"/>
    </row>
    <row r="11" spans="1:23" s="254" customFormat="1" ht="20.149999999999999" customHeight="1" thickBot="1" x14ac:dyDescent="0.3">
      <c r="A11" s="256"/>
      <c r="B11" s="256"/>
      <c r="C11" s="256"/>
      <c r="D11" s="256"/>
      <c r="E11" s="256"/>
      <c r="F11" s="179"/>
      <c r="G11" s="179"/>
      <c r="H11" s="179"/>
      <c r="I11" s="179"/>
      <c r="J11" s="179"/>
      <c r="L11" s="68"/>
      <c r="O11" s="255"/>
    </row>
    <row r="12" spans="1:23" ht="20.149999999999999" customHeight="1" thickBot="1" x14ac:dyDescent="0.3">
      <c r="A12" s="258" t="s">
        <v>136</v>
      </c>
      <c r="B12" s="258" t="s">
        <v>141</v>
      </c>
      <c r="C12" s="543" t="s">
        <v>209</v>
      </c>
      <c r="D12" s="544"/>
      <c r="E12" s="229" t="s">
        <v>138</v>
      </c>
      <c r="F12" s="543" t="s">
        <v>210</v>
      </c>
      <c r="G12" s="544"/>
      <c r="H12" s="229" t="s">
        <v>138</v>
      </c>
      <c r="I12" s="545" t="s">
        <v>211</v>
      </c>
      <c r="J12" s="546"/>
      <c r="L12" s="68"/>
      <c r="S12" s="43" t="s">
        <v>97</v>
      </c>
      <c r="V12" s="507"/>
      <c r="W12" s="508"/>
    </row>
    <row r="13" spans="1:23" s="252" customFormat="1" ht="20.149999999999999" customHeight="1" thickBot="1" x14ac:dyDescent="0.3">
      <c r="A13" s="278"/>
      <c r="B13" s="278"/>
      <c r="C13" s="261">
        <f>+C5</f>
        <v>2019</v>
      </c>
      <c r="D13" s="261">
        <f t="shared" ref="D13:J13" si="10">+D5</f>
        <v>2020</v>
      </c>
      <c r="E13" s="261" t="str">
        <f t="shared" si="10"/>
        <v>20/19</v>
      </c>
      <c r="F13" s="261">
        <f t="shared" si="10"/>
        <v>2019</v>
      </c>
      <c r="G13" s="261">
        <f t="shared" si="10"/>
        <v>2020</v>
      </c>
      <c r="H13" s="261" t="str">
        <f t="shared" si="10"/>
        <v>20/19</v>
      </c>
      <c r="I13" s="261">
        <f t="shared" si="10"/>
        <v>2019</v>
      </c>
      <c r="J13" s="261">
        <f t="shared" si="10"/>
        <v>2020</v>
      </c>
      <c r="L13" s="68"/>
      <c r="O13" s="279">
        <v>2018</v>
      </c>
      <c r="P13" s="261">
        <f>+C13</f>
        <v>2019</v>
      </c>
      <c r="Q13" s="261">
        <f t="shared" ref="Q13" si="11">+D13</f>
        <v>2020</v>
      </c>
      <c r="S13" s="261" t="s">
        <v>98</v>
      </c>
      <c r="T13" s="261" t="str">
        <f>+H13</f>
        <v>20/19</v>
      </c>
      <c r="V13" s="262"/>
      <c r="W13" s="280"/>
    </row>
    <row r="14" spans="1:23" ht="20.149999999999999" customHeight="1" x14ac:dyDescent="0.25">
      <c r="A14" s="8" t="s">
        <v>1</v>
      </c>
      <c r="B14" s="35" t="s">
        <v>3</v>
      </c>
      <c r="C14" s="281">
        <v>2655845.00233</v>
      </c>
      <c r="D14" s="281">
        <v>2605756.36154</v>
      </c>
      <c r="E14" s="265">
        <f>+IF(C14=0,"X",D14/C14)</f>
        <v>0.98114022439334492</v>
      </c>
      <c r="F14" s="281">
        <v>192870.39684</v>
      </c>
      <c r="G14" s="281">
        <v>113484.66408</v>
      </c>
      <c r="H14" s="266">
        <f t="shared" ref="H14:H40" si="12">+IFERROR(IF(G14/F14&gt;0,G14/F14,"X"),"X")</f>
        <v>0.58839856162137605</v>
      </c>
      <c r="I14" s="266">
        <f>+F14/S14</f>
        <v>7.059563693154762E-2</v>
      </c>
      <c r="J14" s="266">
        <f t="shared" ref="J14:J39" si="13">(G14/T14)</f>
        <v>4.3136929703290951E-2</v>
      </c>
      <c r="K14" s="268"/>
      <c r="L14" s="282"/>
      <c r="O14" s="283">
        <v>2808243.2961300001</v>
      </c>
      <c r="P14" s="44">
        <f>+C14</f>
        <v>2655845.00233</v>
      </c>
      <c r="Q14" s="44">
        <f>+D14</f>
        <v>2605756.36154</v>
      </c>
      <c r="S14" s="44">
        <f>+AVERAGE(O14:P14)</f>
        <v>2732044.1492300001</v>
      </c>
      <c r="T14" s="44">
        <f>+AVERAGE(P14:Q14)</f>
        <v>2630800.6819350002</v>
      </c>
      <c r="V14" s="266"/>
      <c r="W14" s="284"/>
    </row>
    <row r="15" spans="1:23" ht="20.149999999999999" customHeight="1" x14ac:dyDescent="0.25">
      <c r="A15" s="21" t="s">
        <v>2</v>
      </c>
      <c r="B15" s="35" t="s">
        <v>4</v>
      </c>
      <c r="C15" s="281">
        <v>2534205.9038800001</v>
      </c>
      <c r="D15" s="281">
        <v>2734174.4422999998</v>
      </c>
      <c r="E15" s="265">
        <f t="shared" ref="E15:E40" si="14">+IF(C15=0,"X",D15/C15)</f>
        <v>1.0789077707197499</v>
      </c>
      <c r="F15" s="281">
        <v>119782.80482999998</v>
      </c>
      <c r="G15" s="281">
        <v>183740.60634999999</v>
      </c>
      <c r="H15" s="266">
        <f t="shared" si="12"/>
        <v>1.5339481039099994</v>
      </c>
      <c r="I15" s="266">
        <f>+F15/S15</f>
        <v>4.7170861115513038E-2</v>
      </c>
      <c r="J15" s="266">
        <f t="shared" si="13"/>
        <v>6.9752217674726821E-2</v>
      </c>
      <c r="K15" s="268"/>
      <c r="L15" s="68"/>
      <c r="O15" s="283">
        <v>2544471.9916399997</v>
      </c>
      <c r="P15" s="44">
        <f t="shared" ref="P15:Q39" si="15">+C15</f>
        <v>2534205.9038800001</v>
      </c>
      <c r="Q15" s="44">
        <f t="shared" si="15"/>
        <v>2734174.4422999998</v>
      </c>
      <c r="S15" s="44">
        <f t="shared" ref="S15:T40" si="16">+AVERAGE(O15:P15)</f>
        <v>2539338.9477599999</v>
      </c>
      <c r="T15" s="44">
        <f t="shared" si="16"/>
        <v>2634190.1730899997</v>
      </c>
      <c r="V15" s="266"/>
      <c r="W15" s="285"/>
    </row>
    <row r="16" spans="1:23" ht="20.149999999999999" customHeight="1" x14ac:dyDescent="0.25">
      <c r="A16" s="21" t="s">
        <v>5</v>
      </c>
      <c r="B16" s="35" t="s">
        <v>6</v>
      </c>
      <c r="C16" s="281">
        <v>14655653.61788</v>
      </c>
      <c r="D16" s="281">
        <v>14825075.114289999</v>
      </c>
      <c r="E16" s="265">
        <f t="shared" si="14"/>
        <v>1.0115601460588086</v>
      </c>
      <c r="F16" s="281">
        <v>714218.99821999995</v>
      </c>
      <c r="G16" s="281">
        <v>762699.23733000003</v>
      </c>
      <c r="H16" s="266">
        <f t="shared" si="12"/>
        <v>1.0678786747913793</v>
      </c>
      <c r="I16" s="266">
        <f>+F16/S16</f>
        <v>4.8757700761307886E-2</v>
      </c>
      <c r="J16" s="266">
        <f t="shared" si="13"/>
        <v>5.1742224166780947E-2</v>
      </c>
      <c r="K16" s="268"/>
      <c r="L16" s="68"/>
      <c r="O16" s="283">
        <v>14641010.788690001</v>
      </c>
      <c r="P16" s="44">
        <f t="shared" si="15"/>
        <v>14655653.61788</v>
      </c>
      <c r="Q16" s="44">
        <f t="shared" si="15"/>
        <v>14825075.114289999</v>
      </c>
      <c r="S16" s="44">
        <f t="shared" si="16"/>
        <v>14648332.203285001</v>
      </c>
      <c r="T16" s="44">
        <f t="shared" si="16"/>
        <v>14740364.366085</v>
      </c>
      <c r="V16" s="266"/>
      <c r="W16" s="285"/>
    </row>
    <row r="17" spans="1:23" ht="20.149999999999999" customHeight="1" x14ac:dyDescent="0.25">
      <c r="A17" s="21" t="s">
        <v>7</v>
      </c>
      <c r="B17" s="35" t="s">
        <v>8</v>
      </c>
      <c r="C17" s="281">
        <v>3407817.8562700003</v>
      </c>
      <c r="D17" s="281">
        <v>3204711.9631500002</v>
      </c>
      <c r="E17" s="265">
        <f t="shared" si="14"/>
        <v>0.94040001499895065</v>
      </c>
      <c r="F17" s="281">
        <v>188247.03367</v>
      </c>
      <c r="G17" s="281">
        <v>194676.46267000004</v>
      </c>
      <c r="H17" s="266">
        <f t="shared" si="12"/>
        <v>1.0341542114882454</v>
      </c>
      <c r="I17" s="266">
        <f>+F17/S17</f>
        <v>5.3385251676801797E-2</v>
      </c>
      <c r="J17" s="266">
        <f t="shared" si="13"/>
        <v>5.8881084240486811E-2</v>
      </c>
      <c r="K17" s="268"/>
      <c r="L17" s="68"/>
      <c r="O17" s="283">
        <v>3644580.6154900002</v>
      </c>
      <c r="P17" s="44">
        <f t="shared" si="15"/>
        <v>3407817.8562700003</v>
      </c>
      <c r="Q17" s="44">
        <f t="shared" si="15"/>
        <v>3204711.9631500002</v>
      </c>
      <c r="S17" s="44">
        <f t="shared" si="16"/>
        <v>3526199.2358800005</v>
      </c>
      <c r="T17" s="44">
        <f t="shared" si="16"/>
        <v>3306264.9097100003</v>
      </c>
      <c r="V17" s="266"/>
      <c r="W17" s="285"/>
    </row>
    <row r="18" spans="1:23" ht="20.149999999999999" customHeight="1" x14ac:dyDescent="0.25">
      <c r="A18" s="21" t="s">
        <v>9</v>
      </c>
      <c r="B18" s="35" t="s">
        <v>10</v>
      </c>
      <c r="C18" s="281">
        <v>0</v>
      </c>
      <c r="D18" s="281">
        <v>856168.97143999999</v>
      </c>
      <c r="E18" s="265" t="str">
        <f t="shared" si="14"/>
        <v>X</v>
      </c>
      <c r="F18" s="281">
        <v>0</v>
      </c>
      <c r="G18" s="281">
        <v>3537.45831</v>
      </c>
      <c r="H18" s="266" t="str">
        <f t="shared" si="12"/>
        <v>X</v>
      </c>
      <c r="I18" s="266" t="s">
        <v>99</v>
      </c>
      <c r="J18" s="266">
        <f t="shared" si="13"/>
        <v>8.2634583312457821E-3</v>
      </c>
      <c r="K18" s="268"/>
      <c r="L18" s="68"/>
      <c r="O18" s="283">
        <v>0</v>
      </c>
      <c r="P18" s="44">
        <f t="shared" si="15"/>
        <v>0</v>
      </c>
      <c r="Q18" s="44">
        <f t="shared" si="15"/>
        <v>856168.97143999999</v>
      </c>
      <c r="S18" s="44">
        <f t="shared" si="16"/>
        <v>0</v>
      </c>
      <c r="T18" s="44">
        <f t="shared" si="16"/>
        <v>428084.48572</v>
      </c>
      <c r="V18" s="266"/>
      <c r="W18" s="285"/>
    </row>
    <row r="19" spans="1:23" ht="20.149999999999999" customHeight="1" x14ac:dyDescent="0.25">
      <c r="A19" s="21" t="s">
        <v>11</v>
      </c>
      <c r="B19" s="35" t="s">
        <v>12</v>
      </c>
      <c r="C19" s="281">
        <v>318640.70423000003</v>
      </c>
      <c r="D19" s="281">
        <v>308862.68278999999</v>
      </c>
      <c r="E19" s="265">
        <f t="shared" si="14"/>
        <v>0.96931333219455196</v>
      </c>
      <c r="F19" s="281">
        <v>6622.5430200000001</v>
      </c>
      <c r="G19" s="281">
        <v>6836.4084199999998</v>
      </c>
      <c r="H19" s="266">
        <f t="shared" si="12"/>
        <v>1.0322935463543428</v>
      </c>
      <c r="I19" s="266">
        <f t="shared" ref="I19:I29" si="17">+F19/S19</f>
        <v>2.1572314428686092E-2</v>
      </c>
      <c r="J19" s="266">
        <f t="shared" si="13"/>
        <v>2.1789231935355615E-2</v>
      </c>
      <c r="K19" s="268"/>
      <c r="L19" s="68"/>
      <c r="O19" s="283">
        <v>295344.69283000001</v>
      </c>
      <c r="P19" s="44">
        <f t="shared" si="15"/>
        <v>318640.70423000003</v>
      </c>
      <c r="Q19" s="44">
        <f t="shared" si="15"/>
        <v>308862.68278999999</v>
      </c>
      <c r="S19" s="44">
        <f t="shared" si="16"/>
        <v>306992.69853000005</v>
      </c>
      <c r="T19" s="44">
        <f t="shared" si="16"/>
        <v>313751.69351000001</v>
      </c>
      <c r="V19" s="266"/>
      <c r="W19" s="285"/>
    </row>
    <row r="20" spans="1:23" ht="20.149999999999999" customHeight="1" x14ac:dyDescent="0.25">
      <c r="A20" s="21" t="s">
        <v>13</v>
      </c>
      <c r="B20" s="35" t="s">
        <v>14</v>
      </c>
      <c r="C20" s="281">
        <v>2023996.87781</v>
      </c>
      <c r="D20" s="281">
        <v>2201949.41964</v>
      </c>
      <c r="E20" s="265">
        <f t="shared" si="14"/>
        <v>1.08792135194524</v>
      </c>
      <c r="F20" s="281">
        <v>94162.496360000005</v>
      </c>
      <c r="G20" s="281">
        <v>75722.220220000003</v>
      </c>
      <c r="H20" s="266">
        <f t="shared" si="12"/>
        <v>0.80416538587189168</v>
      </c>
      <c r="I20" s="266">
        <f t="shared" si="17"/>
        <v>4.7995188423244919E-2</v>
      </c>
      <c r="J20" s="266">
        <f t="shared" si="13"/>
        <v>3.5836811398049201E-2</v>
      </c>
      <c r="K20" s="268"/>
      <c r="L20" s="68"/>
      <c r="O20" s="283">
        <v>1899833.7999499999</v>
      </c>
      <c r="P20" s="44">
        <f t="shared" si="15"/>
        <v>2023996.87781</v>
      </c>
      <c r="Q20" s="44">
        <f t="shared" si="15"/>
        <v>2201949.41964</v>
      </c>
      <c r="S20" s="44">
        <f t="shared" si="16"/>
        <v>1961915.3388799999</v>
      </c>
      <c r="T20" s="44">
        <f t="shared" si="16"/>
        <v>2112973.1487250002</v>
      </c>
      <c r="V20" s="266"/>
      <c r="W20" s="285"/>
    </row>
    <row r="21" spans="1:23" ht="20.149999999999999" customHeight="1" x14ac:dyDescent="0.25">
      <c r="A21" s="21" t="s">
        <v>15</v>
      </c>
      <c r="B21" s="35" t="s">
        <v>16</v>
      </c>
      <c r="C21" s="281">
        <v>1136878.7502000001</v>
      </c>
      <c r="D21" s="281">
        <v>1181641.8180200001</v>
      </c>
      <c r="E21" s="265">
        <f t="shared" si="14"/>
        <v>1.0393736515984007</v>
      </c>
      <c r="F21" s="281">
        <v>57368.911289999996</v>
      </c>
      <c r="G21" s="281">
        <v>51956.631850000005</v>
      </c>
      <c r="H21" s="266">
        <f t="shared" si="12"/>
        <v>0.90565832053808892</v>
      </c>
      <c r="I21" s="266">
        <f t="shared" si="17"/>
        <v>4.3291560459578438E-2</v>
      </c>
      <c r="J21" s="266">
        <f t="shared" si="13"/>
        <v>4.4818780184373103E-2</v>
      </c>
      <c r="K21" s="268"/>
      <c r="L21" s="68"/>
      <c r="O21" s="283">
        <v>1513472.0655700001</v>
      </c>
      <c r="P21" s="44">
        <f t="shared" si="15"/>
        <v>1136878.7502000001</v>
      </c>
      <c r="Q21" s="44">
        <f t="shared" si="15"/>
        <v>1181641.8180200001</v>
      </c>
      <c r="S21" s="44">
        <f t="shared" si="16"/>
        <v>1325175.4078850001</v>
      </c>
      <c r="T21" s="44">
        <f t="shared" si="16"/>
        <v>1159260.2841100001</v>
      </c>
      <c r="V21" s="266"/>
      <c r="W21" s="285"/>
    </row>
    <row r="22" spans="1:23" ht="20.149999999999999" customHeight="1" x14ac:dyDescent="0.25">
      <c r="A22" s="21" t="s">
        <v>17</v>
      </c>
      <c r="B22" s="35" t="s">
        <v>18</v>
      </c>
      <c r="C22" s="281">
        <v>2340984.22034</v>
      </c>
      <c r="D22" s="281">
        <v>2201943.6420499999</v>
      </c>
      <c r="E22" s="265">
        <f t="shared" si="14"/>
        <v>0.94060593100887879</v>
      </c>
      <c r="F22" s="281">
        <v>81900.539690000005</v>
      </c>
      <c r="G22" s="281">
        <v>44206.095789999992</v>
      </c>
      <c r="H22" s="266">
        <f t="shared" si="12"/>
        <v>0.53975341258218257</v>
      </c>
      <c r="I22" s="266">
        <f t="shared" si="17"/>
        <v>3.3418708597394847E-2</v>
      </c>
      <c r="J22" s="266">
        <f t="shared" si="13"/>
        <v>1.9461500217061996E-2</v>
      </c>
      <c r="K22" s="268"/>
      <c r="L22" s="68"/>
      <c r="O22" s="283">
        <v>2560494.2105999999</v>
      </c>
      <c r="P22" s="44">
        <f t="shared" si="15"/>
        <v>2340984.22034</v>
      </c>
      <c r="Q22" s="44">
        <f t="shared" si="15"/>
        <v>2201943.6420499999</v>
      </c>
      <c r="S22" s="44">
        <f t="shared" si="16"/>
        <v>2450739.2154700002</v>
      </c>
      <c r="T22" s="44">
        <f t="shared" si="16"/>
        <v>2271463.9311950002</v>
      </c>
      <c r="V22" s="266"/>
      <c r="W22" s="285"/>
    </row>
    <row r="23" spans="1:23" ht="20.149999999999999" customHeight="1" x14ac:dyDescent="0.25">
      <c r="A23" s="21" t="s">
        <v>19</v>
      </c>
      <c r="B23" s="35" t="s">
        <v>20</v>
      </c>
      <c r="C23" s="281">
        <v>4072559.2165800002</v>
      </c>
      <c r="D23" s="281">
        <v>3764764.8770300001</v>
      </c>
      <c r="E23" s="265">
        <f t="shared" si="14"/>
        <v>0.9244223783666734</v>
      </c>
      <c r="F23" s="281">
        <v>243425.36191000004</v>
      </c>
      <c r="G23" s="281">
        <v>152355.24112999998</v>
      </c>
      <c r="H23" s="266">
        <f t="shared" si="12"/>
        <v>0.62588072144400975</v>
      </c>
      <c r="I23" s="266">
        <f t="shared" si="17"/>
        <v>5.8134298263952874E-2</v>
      </c>
      <c r="J23" s="266">
        <f t="shared" si="13"/>
        <v>3.8879403048859409E-2</v>
      </c>
      <c r="K23" s="268"/>
      <c r="L23" s="68"/>
      <c r="O23" s="283">
        <v>4302027.5309800003</v>
      </c>
      <c r="P23" s="44">
        <f t="shared" si="15"/>
        <v>4072559.2165800002</v>
      </c>
      <c r="Q23" s="44">
        <f t="shared" si="15"/>
        <v>3764764.8770300001</v>
      </c>
      <c r="S23" s="44">
        <f t="shared" si="16"/>
        <v>4187293.37378</v>
      </c>
      <c r="T23" s="44">
        <f t="shared" si="16"/>
        <v>3918662.0468049999</v>
      </c>
      <c r="V23" s="266"/>
      <c r="W23" s="285"/>
    </row>
    <row r="24" spans="1:23" ht="20.149999999999999" customHeight="1" x14ac:dyDescent="0.25">
      <c r="A24" s="21" t="s">
        <v>21</v>
      </c>
      <c r="B24" s="35" t="s">
        <v>134</v>
      </c>
      <c r="C24" s="281">
        <v>38559.885190000001</v>
      </c>
      <c r="D24" s="281">
        <v>38976.392169999999</v>
      </c>
      <c r="E24" s="265">
        <f t="shared" si="14"/>
        <v>1.010801561725293</v>
      </c>
      <c r="F24" s="281">
        <v>1415.8510900000001</v>
      </c>
      <c r="G24" s="281">
        <v>1293.52793</v>
      </c>
      <c r="H24" s="266">
        <f t="shared" si="12"/>
        <v>0.91360450201016541</v>
      </c>
      <c r="I24" s="266">
        <f t="shared" si="17"/>
        <v>3.6633051598354213E-2</v>
      </c>
      <c r="J24" s="266">
        <f t="shared" si="13"/>
        <v>3.3365747596938791E-2</v>
      </c>
      <c r="K24" s="268"/>
      <c r="L24" s="68"/>
      <c r="O24" s="283">
        <v>38739.221940000003</v>
      </c>
      <c r="P24" s="44">
        <f t="shared" si="15"/>
        <v>38559.885190000001</v>
      </c>
      <c r="Q24" s="44">
        <f t="shared" si="15"/>
        <v>38976.392169999999</v>
      </c>
      <c r="S24" s="44">
        <f t="shared" si="16"/>
        <v>38649.553565000002</v>
      </c>
      <c r="T24" s="44">
        <f t="shared" si="16"/>
        <v>38768.138680000004</v>
      </c>
      <c r="V24" s="266"/>
      <c r="W24" s="285"/>
    </row>
    <row r="25" spans="1:23" ht="20.149999999999999" customHeight="1" x14ac:dyDescent="0.25">
      <c r="A25" s="21" t="s">
        <v>22</v>
      </c>
      <c r="B25" s="35" t="s">
        <v>23</v>
      </c>
      <c r="C25" s="281">
        <v>5445205.5006499998</v>
      </c>
      <c r="D25" s="281">
        <v>5401781.03957</v>
      </c>
      <c r="E25" s="265">
        <f t="shared" si="14"/>
        <v>0.9920251933421399</v>
      </c>
      <c r="F25" s="281">
        <v>331398.22732000001</v>
      </c>
      <c r="G25" s="281">
        <v>324674.69741000002</v>
      </c>
      <c r="H25" s="266">
        <f t="shared" si="12"/>
        <v>0.97971162982864202</v>
      </c>
      <c r="I25" s="266">
        <f t="shared" si="17"/>
        <v>5.8210077361500551E-2</v>
      </c>
      <c r="J25" s="266">
        <f t="shared" si="13"/>
        <v>5.9864497149715264E-2</v>
      </c>
      <c r="K25" s="268"/>
      <c r="L25" s="68"/>
      <c r="O25" s="283">
        <v>5941078.1925300006</v>
      </c>
      <c r="P25" s="44">
        <f t="shared" si="15"/>
        <v>5445205.5006499998</v>
      </c>
      <c r="Q25" s="44">
        <f t="shared" si="15"/>
        <v>5401781.03957</v>
      </c>
      <c r="S25" s="44">
        <f t="shared" si="16"/>
        <v>5693141.8465900002</v>
      </c>
      <c r="T25" s="44">
        <f t="shared" si="16"/>
        <v>5423493.2701099999</v>
      </c>
      <c r="V25" s="266"/>
      <c r="W25" s="285"/>
    </row>
    <row r="26" spans="1:23" ht="20.149999999999999" customHeight="1" x14ac:dyDescent="0.25">
      <c r="A26" s="21" t="s">
        <v>24</v>
      </c>
      <c r="B26" s="35" t="s">
        <v>25</v>
      </c>
      <c r="C26" s="281">
        <v>8216949.6536599994</v>
      </c>
      <c r="D26" s="281">
        <v>8451981.6505900007</v>
      </c>
      <c r="E26" s="265">
        <f t="shared" si="14"/>
        <v>1.0286033147136679</v>
      </c>
      <c r="F26" s="281">
        <v>313637.99974999996</v>
      </c>
      <c r="G26" s="281">
        <v>253309.32165000029</v>
      </c>
      <c r="H26" s="266">
        <f t="shared" si="12"/>
        <v>0.80764869643318893</v>
      </c>
      <c r="I26" s="266">
        <f t="shared" si="17"/>
        <v>3.8425193966656154E-2</v>
      </c>
      <c r="J26" s="266">
        <f t="shared" si="13"/>
        <v>3.0392988851710628E-2</v>
      </c>
      <c r="K26" s="268"/>
      <c r="L26" s="68"/>
      <c r="O26" s="283">
        <v>8107652.3781300001</v>
      </c>
      <c r="P26" s="44">
        <f t="shared" si="15"/>
        <v>8216949.6536599994</v>
      </c>
      <c r="Q26" s="44">
        <f t="shared" si="15"/>
        <v>8451981.6505900007</v>
      </c>
      <c r="S26" s="44">
        <f t="shared" si="16"/>
        <v>8162301.0158949997</v>
      </c>
      <c r="T26" s="44">
        <f t="shared" si="16"/>
        <v>8334465.652125</v>
      </c>
      <c r="V26" s="266"/>
      <c r="W26" s="285"/>
    </row>
    <row r="27" spans="1:23" ht="20.149999999999999" customHeight="1" x14ac:dyDescent="0.25">
      <c r="A27" s="21" t="s">
        <v>26</v>
      </c>
      <c r="B27" s="35" t="s">
        <v>27</v>
      </c>
      <c r="C27" s="281">
        <v>6278683.6518899994</v>
      </c>
      <c r="D27" s="281">
        <v>5437128.6755600004</v>
      </c>
      <c r="E27" s="265">
        <f t="shared" si="14"/>
        <v>0.86596633578175652</v>
      </c>
      <c r="F27" s="281">
        <v>359160.55344000005</v>
      </c>
      <c r="G27" s="281">
        <v>304386.96398000006</v>
      </c>
      <c r="H27" s="266">
        <f t="shared" si="12"/>
        <v>0.84749553107827513</v>
      </c>
      <c r="I27" s="266">
        <f t="shared" si="17"/>
        <v>5.587525659332139E-2</v>
      </c>
      <c r="J27" s="266">
        <f t="shared" si="13"/>
        <v>5.1961734359097789E-2</v>
      </c>
      <c r="K27" s="268"/>
      <c r="L27" s="68"/>
      <c r="O27" s="283">
        <v>6577116.0468600001</v>
      </c>
      <c r="P27" s="44">
        <f t="shared" si="15"/>
        <v>6278683.6518899994</v>
      </c>
      <c r="Q27" s="44">
        <f t="shared" si="15"/>
        <v>5437128.6755600004</v>
      </c>
      <c r="S27" s="44">
        <f t="shared" si="16"/>
        <v>6427899.8493750002</v>
      </c>
      <c r="T27" s="44">
        <f t="shared" si="16"/>
        <v>5857906.1637249999</v>
      </c>
      <c r="V27" s="266"/>
      <c r="W27" s="285"/>
    </row>
    <row r="28" spans="1:23" ht="20.149999999999999" customHeight="1" x14ac:dyDescent="0.25">
      <c r="A28" s="21" t="s">
        <v>28</v>
      </c>
      <c r="B28" s="35" t="s">
        <v>29</v>
      </c>
      <c r="C28" s="281">
        <v>2282970.8756599999</v>
      </c>
      <c r="D28" s="281">
        <v>2149865.3040200002</v>
      </c>
      <c r="E28" s="265">
        <f t="shared" si="14"/>
        <v>0.94169633390460172</v>
      </c>
      <c r="F28" s="281">
        <v>113870.39058000001</v>
      </c>
      <c r="G28" s="281">
        <v>70971.217850000015</v>
      </c>
      <c r="H28" s="266">
        <f t="shared" si="12"/>
        <v>0.62326314583191811</v>
      </c>
      <c r="I28" s="266">
        <f t="shared" si="17"/>
        <v>4.9968779397819595E-2</v>
      </c>
      <c r="J28" s="266">
        <f t="shared" si="13"/>
        <v>3.2020681556124336E-2</v>
      </c>
      <c r="K28" s="268"/>
      <c r="L28" s="68"/>
      <c r="O28" s="283">
        <v>2274690.6062599998</v>
      </c>
      <c r="P28" s="44">
        <f t="shared" si="15"/>
        <v>2282970.8756599999</v>
      </c>
      <c r="Q28" s="44">
        <f t="shared" si="15"/>
        <v>2149865.3040200002</v>
      </c>
      <c r="S28" s="44">
        <f t="shared" si="16"/>
        <v>2278830.7409600001</v>
      </c>
      <c r="T28" s="44">
        <f t="shared" si="16"/>
        <v>2216418.08984</v>
      </c>
      <c r="V28" s="266"/>
      <c r="W28" s="285"/>
    </row>
    <row r="29" spans="1:23" ht="20.149999999999999" customHeight="1" x14ac:dyDescent="0.25">
      <c r="A29" s="21" t="s">
        <v>30</v>
      </c>
      <c r="B29" s="35" t="s">
        <v>31</v>
      </c>
      <c r="C29" s="281">
        <v>45410.736640000003</v>
      </c>
      <c r="D29" s="281">
        <v>48658.103569999999</v>
      </c>
      <c r="E29" s="265">
        <f t="shared" si="14"/>
        <v>1.0715109943215402</v>
      </c>
      <c r="F29" s="281">
        <v>934.05824000000007</v>
      </c>
      <c r="G29" s="281">
        <v>690.94290999999998</v>
      </c>
      <c r="H29" s="266">
        <f t="shared" si="12"/>
        <v>0.73972144392195494</v>
      </c>
      <c r="I29" s="266">
        <f t="shared" si="17"/>
        <v>2.1300586420301124E-2</v>
      </c>
      <c r="J29" s="266">
        <f t="shared" si="13"/>
        <v>1.4690154751722967E-2</v>
      </c>
      <c r="K29" s="268"/>
      <c r="L29" s="68"/>
      <c r="O29" s="283">
        <v>42291.847840000002</v>
      </c>
      <c r="P29" s="44">
        <f t="shared" si="15"/>
        <v>45410.736640000003</v>
      </c>
      <c r="Q29" s="44">
        <f t="shared" si="15"/>
        <v>48658.103569999999</v>
      </c>
      <c r="S29" s="44">
        <f t="shared" si="16"/>
        <v>43851.292240000002</v>
      </c>
      <c r="T29" s="44">
        <f t="shared" si="16"/>
        <v>47034.420104999997</v>
      </c>
      <c r="V29" s="266"/>
      <c r="W29" s="285"/>
    </row>
    <row r="30" spans="1:23" ht="20.149999999999999" customHeight="1" x14ac:dyDescent="0.25">
      <c r="A30" s="21" t="s">
        <v>32</v>
      </c>
      <c r="B30" s="35" t="s">
        <v>33</v>
      </c>
      <c r="C30" s="281">
        <v>0</v>
      </c>
      <c r="D30" s="281">
        <v>29464.178</v>
      </c>
      <c r="E30" s="265" t="str">
        <f t="shared" si="14"/>
        <v>X</v>
      </c>
      <c r="F30" s="281">
        <v>0</v>
      </c>
      <c r="G30" s="281">
        <v>-186.31058000000002</v>
      </c>
      <c r="H30" s="266" t="str">
        <f t="shared" si="12"/>
        <v>X</v>
      </c>
      <c r="I30" s="266" t="s">
        <v>99</v>
      </c>
      <c r="J30" s="266">
        <f t="shared" si="13"/>
        <v>-1.2646582572233986E-2</v>
      </c>
      <c r="K30" s="268"/>
      <c r="L30" s="68"/>
      <c r="O30" s="283">
        <v>0</v>
      </c>
      <c r="P30" s="44">
        <f t="shared" si="15"/>
        <v>0</v>
      </c>
      <c r="Q30" s="44">
        <f t="shared" si="15"/>
        <v>29464.178</v>
      </c>
      <c r="S30" s="44">
        <f t="shared" si="16"/>
        <v>0</v>
      </c>
      <c r="T30" s="44">
        <f t="shared" si="16"/>
        <v>14732.089</v>
      </c>
      <c r="V30" s="266"/>
      <c r="W30" s="285"/>
    </row>
    <row r="31" spans="1:23" ht="20.149999999999999" customHeight="1" x14ac:dyDescent="0.25">
      <c r="A31" s="21" t="s">
        <v>34</v>
      </c>
      <c r="B31" s="35" t="s">
        <v>35</v>
      </c>
      <c r="C31" s="281">
        <v>27444644.028980002</v>
      </c>
      <c r="D31" s="281">
        <v>27609939.50468</v>
      </c>
      <c r="E31" s="265">
        <f t="shared" si="14"/>
        <v>1.0060228682698691</v>
      </c>
      <c r="F31" s="281">
        <v>1269029.8312799998</v>
      </c>
      <c r="G31" s="281">
        <v>1186299.2181299999</v>
      </c>
      <c r="H31" s="266">
        <f t="shared" si="12"/>
        <v>0.93480798393324283</v>
      </c>
      <c r="I31" s="266">
        <f t="shared" ref="I31:I40" si="18">+F31/S31</f>
        <v>4.6739346894172515E-2</v>
      </c>
      <c r="J31" s="266">
        <f t="shared" si="13"/>
        <v>4.3095384325437851E-2</v>
      </c>
      <c r="K31" s="268"/>
      <c r="L31" s="68"/>
      <c r="O31" s="283">
        <v>26857776.334459998</v>
      </c>
      <c r="P31" s="44">
        <f t="shared" si="15"/>
        <v>27444644.028980002</v>
      </c>
      <c r="Q31" s="44">
        <f t="shared" si="15"/>
        <v>27609939.50468</v>
      </c>
      <c r="S31" s="44">
        <f t="shared" si="16"/>
        <v>27151210.18172</v>
      </c>
      <c r="T31" s="44">
        <f t="shared" si="16"/>
        <v>27527291.766830001</v>
      </c>
      <c r="V31" s="266"/>
      <c r="W31" s="285"/>
    </row>
    <row r="32" spans="1:23" ht="20.149999999999999" customHeight="1" x14ac:dyDescent="0.25">
      <c r="A32" s="21" t="s">
        <v>36</v>
      </c>
      <c r="B32" s="35" t="s">
        <v>37</v>
      </c>
      <c r="C32" s="281">
        <v>306652.77353000001</v>
      </c>
      <c r="D32" s="281">
        <v>328649.63056000002</v>
      </c>
      <c r="E32" s="265">
        <f t="shared" si="14"/>
        <v>1.0717321313509922</v>
      </c>
      <c r="F32" s="281">
        <v>14494.481240000001</v>
      </c>
      <c r="G32" s="281">
        <v>16706.441570000003</v>
      </c>
      <c r="H32" s="266">
        <f t="shared" si="12"/>
        <v>1.1526070711586227</v>
      </c>
      <c r="I32" s="266">
        <f t="shared" si="18"/>
        <v>4.8902779844001681E-2</v>
      </c>
      <c r="J32" s="266">
        <f t="shared" si="13"/>
        <v>5.2593667086558937E-2</v>
      </c>
      <c r="K32" s="268"/>
      <c r="L32" s="68"/>
      <c r="O32" s="283">
        <v>286134.84656999999</v>
      </c>
      <c r="P32" s="44">
        <f t="shared" si="15"/>
        <v>306652.77353000001</v>
      </c>
      <c r="Q32" s="44">
        <f t="shared" si="15"/>
        <v>328649.63056000002</v>
      </c>
      <c r="S32" s="44">
        <f t="shared" si="16"/>
        <v>296393.81004999997</v>
      </c>
      <c r="T32" s="44">
        <f t="shared" si="16"/>
        <v>317651.20204500004</v>
      </c>
      <c r="V32" s="266"/>
      <c r="W32" s="285"/>
    </row>
    <row r="33" spans="1:24" ht="19.5" customHeight="1" x14ac:dyDescent="0.25">
      <c r="A33" s="21" t="s">
        <v>38</v>
      </c>
      <c r="B33" s="35" t="s">
        <v>39</v>
      </c>
      <c r="C33" s="281">
        <v>140148.41138999999</v>
      </c>
      <c r="D33" s="281">
        <v>164912.13201999999</v>
      </c>
      <c r="E33" s="265">
        <f t="shared" si="14"/>
        <v>1.1766964062196068</v>
      </c>
      <c r="F33" s="281">
        <v>3989.3246100000001</v>
      </c>
      <c r="G33" s="281">
        <v>6925.7081600000001</v>
      </c>
      <c r="H33" s="266">
        <f t="shared" si="12"/>
        <v>1.7360603202455365</v>
      </c>
      <c r="I33" s="266">
        <f t="shared" si="18"/>
        <v>2.8412058707768952E-2</v>
      </c>
      <c r="J33" s="266">
        <f t="shared" si="13"/>
        <v>4.5405466617109376E-2</v>
      </c>
      <c r="K33" s="268"/>
      <c r="L33" s="68"/>
      <c r="O33" s="283">
        <v>140670.70496</v>
      </c>
      <c r="P33" s="44">
        <f t="shared" si="15"/>
        <v>140148.41138999999</v>
      </c>
      <c r="Q33" s="44">
        <f t="shared" si="15"/>
        <v>164912.13201999999</v>
      </c>
      <c r="S33" s="44">
        <f t="shared" si="16"/>
        <v>140409.55817500001</v>
      </c>
      <c r="T33" s="44">
        <f t="shared" si="16"/>
        <v>152530.27170499999</v>
      </c>
      <c r="V33" s="266"/>
      <c r="W33" s="285"/>
    </row>
    <row r="34" spans="1:24" ht="20.149999999999999" customHeight="1" x14ac:dyDescent="0.25">
      <c r="A34" s="21" t="s">
        <v>40</v>
      </c>
      <c r="B34" s="35" t="s">
        <v>41</v>
      </c>
      <c r="C34" s="281">
        <v>889835.06966999988</v>
      </c>
      <c r="D34" s="281">
        <v>1017085.0092</v>
      </c>
      <c r="E34" s="265">
        <f t="shared" si="14"/>
        <v>1.1430039609218723</v>
      </c>
      <c r="F34" s="281">
        <v>21837.94211</v>
      </c>
      <c r="G34" s="281">
        <v>24053.021829999998</v>
      </c>
      <c r="H34" s="266">
        <f t="shared" si="12"/>
        <v>1.10143262166565</v>
      </c>
      <c r="I34" s="266">
        <f t="shared" si="18"/>
        <v>2.6558728601077178E-2</v>
      </c>
      <c r="J34" s="266">
        <f t="shared" si="13"/>
        <v>2.5227089584429051E-2</v>
      </c>
      <c r="K34" s="268"/>
      <c r="L34" s="68"/>
      <c r="O34" s="283">
        <v>754667.00255000009</v>
      </c>
      <c r="P34" s="44">
        <f t="shared" si="15"/>
        <v>889835.06966999988</v>
      </c>
      <c r="Q34" s="44">
        <f t="shared" si="15"/>
        <v>1017085.0092</v>
      </c>
      <c r="S34" s="44">
        <f t="shared" si="16"/>
        <v>822251.03610999999</v>
      </c>
      <c r="T34" s="44">
        <f t="shared" si="16"/>
        <v>953460.03943499993</v>
      </c>
      <c r="V34" s="266"/>
      <c r="W34" s="285"/>
    </row>
    <row r="35" spans="1:24" ht="20.149999999999999" customHeight="1" x14ac:dyDescent="0.25">
      <c r="A35" s="21" t="s">
        <v>42</v>
      </c>
      <c r="B35" s="35" t="s">
        <v>43</v>
      </c>
      <c r="C35" s="281">
        <v>37243.666490000003</v>
      </c>
      <c r="D35" s="281">
        <v>35161.017019999999</v>
      </c>
      <c r="E35" s="265">
        <f t="shared" si="14"/>
        <v>0.94408043927256202</v>
      </c>
      <c r="F35" s="281">
        <v>1297.0093899999999</v>
      </c>
      <c r="G35" s="281">
        <v>1105.0608900000002</v>
      </c>
      <c r="H35" s="266">
        <f t="shared" si="12"/>
        <v>0.85200685401360143</v>
      </c>
      <c r="I35" s="266">
        <f t="shared" si="18"/>
        <v>3.4566274018690155E-2</v>
      </c>
      <c r="J35" s="266">
        <f t="shared" si="13"/>
        <v>3.0524569307657488E-2</v>
      </c>
      <c r="K35" s="268"/>
      <c r="L35" s="68"/>
      <c r="O35" s="283">
        <v>37801.123659999997</v>
      </c>
      <c r="P35" s="44">
        <f t="shared" si="15"/>
        <v>37243.666490000003</v>
      </c>
      <c r="Q35" s="44">
        <f t="shared" si="15"/>
        <v>35161.017019999999</v>
      </c>
      <c r="S35" s="44">
        <f t="shared" si="16"/>
        <v>37522.395075</v>
      </c>
      <c r="T35" s="44">
        <f t="shared" si="16"/>
        <v>36202.341755000001</v>
      </c>
      <c r="V35" s="266"/>
      <c r="W35" s="285"/>
    </row>
    <row r="36" spans="1:24" ht="20.149999999999999" customHeight="1" x14ac:dyDescent="0.25">
      <c r="A36" s="21" t="s">
        <v>44</v>
      </c>
      <c r="B36" s="35" t="s">
        <v>45</v>
      </c>
      <c r="C36" s="281">
        <v>331608.07556000003</v>
      </c>
      <c r="D36" s="281">
        <v>270604.44951000001</v>
      </c>
      <c r="E36" s="265">
        <f t="shared" si="14"/>
        <v>0.81603697091218086</v>
      </c>
      <c r="F36" s="281">
        <v>19753.115180000001</v>
      </c>
      <c r="G36" s="281">
        <v>14011.646570000003</v>
      </c>
      <c r="H36" s="266">
        <f t="shared" si="12"/>
        <v>0.70933857481815188</v>
      </c>
      <c r="I36" s="266">
        <f t="shared" si="18"/>
        <v>5.0348191765953371E-2</v>
      </c>
      <c r="J36" s="266">
        <f t="shared" si="13"/>
        <v>4.6533892892285218E-2</v>
      </c>
      <c r="K36" s="268"/>
      <c r="L36" s="68"/>
      <c r="O36" s="283">
        <v>453052.28609999997</v>
      </c>
      <c r="P36" s="44">
        <f t="shared" si="15"/>
        <v>331608.07556000003</v>
      </c>
      <c r="Q36" s="44">
        <f t="shared" si="15"/>
        <v>270604.44951000001</v>
      </c>
      <c r="S36" s="44">
        <f t="shared" si="16"/>
        <v>392330.18082999997</v>
      </c>
      <c r="T36" s="44">
        <f t="shared" si="16"/>
        <v>301106.26253499999</v>
      </c>
      <c r="V36" s="266"/>
      <c r="W36" s="285"/>
    </row>
    <row r="37" spans="1:24" ht="20.149999999999999" customHeight="1" x14ac:dyDescent="0.25">
      <c r="A37" s="21" t="s">
        <v>46</v>
      </c>
      <c r="B37" s="35" t="s">
        <v>47</v>
      </c>
      <c r="C37" s="281">
        <v>999079.28803000005</v>
      </c>
      <c r="D37" s="281">
        <v>1174226.7820300001</v>
      </c>
      <c r="E37" s="265">
        <f t="shared" si="14"/>
        <v>1.1753089030054447</v>
      </c>
      <c r="F37" s="281">
        <v>32729.865729999998</v>
      </c>
      <c r="G37" s="281">
        <v>35810.497579999996</v>
      </c>
      <c r="H37" s="266">
        <f t="shared" si="12"/>
        <v>1.0941229602166167</v>
      </c>
      <c r="I37" s="266">
        <f t="shared" si="18"/>
        <v>3.4765511400331003E-2</v>
      </c>
      <c r="J37" s="266">
        <f t="shared" si="13"/>
        <v>3.29548590263785E-2</v>
      </c>
      <c r="K37" s="268"/>
      <c r="L37" s="68"/>
      <c r="O37" s="283">
        <v>883813.52220999997</v>
      </c>
      <c r="P37" s="44">
        <f t="shared" si="15"/>
        <v>999079.28803000005</v>
      </c>
      <c r="Q37" s="44">
        <f t="shared" si="15"/>
        <v>1174226.7820300001</v>
      </c>
      <c r="S37" s="44">
        <f t="shared" si="16"/>
        <v>941446.40512000001</v>
      </c>
      <c r="T37" s="44">
        <f t="shared" si="16"/>
        <v>1086653.0350300001</v>
      </c>
      <c r="V37" s="266"/>
      <c r="W37" s="285"/>
    </row>
    <row r="38" spans="1:24" s="254" customFormat="1" ht="20.149999999999999" customHeight="1" x14ac:dyDescent="0.25">
      <c r="A38" s="21" t="s">
        <v>48</v>
      </c>
      <c r="B38" s="35" t="s">
        <v>49</v>
      </c>
      <c r="C38" s="281">
        <v>2072795.64078</v>
      </c>
      <c r="D38" s="281">
        <v>2074665.9137800001</v>
      </c>
      <c r="E38" s="265">
        <f t="shared" si="14"/>
        <v>1.000902294931157</v>
      </c>
      <c r="F38" s="281">
        <v>114349.82063000002</v>
      </c>
      <c r="G38" s="281">
        <v>74311.331550000003</v>
      </c>
      <c r="H38" s="266">
        <f t="shared" si="12"/>
        <v>0.64985962497001248</v>
      </c>
      <c r="I38" s="266">
        <f t="shared" si="18"/>
        <v>5.3806680140056448E-2</v>
      </c>
      <c r="J38" s="266">
        <f t="shared" si="13"/>
        <v>3.5834608987898676E-2</v>
      </c>
      <c r="K38" s="268"/>
      <c r="L38" s="286"/>
      <c r="O38" s="283">
        <v>2177599.3039500001</v>
      </c>
      <c r="P38" s="44">
        <f t="shared" si="15"/>
        <v>2072795.64078</v>
      </c>
      <c r="Q38" s="44">
        <f t="shared" si="15"/>
        <v>2074665.9137800001</v>
      </c>
      <c r="S38" s="44">
        <f t="shared" si="16"/>
        <v>2125197.4723650003</v>
      </c>
      <c r="T38" s="44">
        <f t="shared" si="16"/>
        <v>2073730.77728</v>
      </c>
      <c r="V38" s="287"/>
      <c r="W38" s="288"/>
      <c r="X38" s="289"/>
    </row>
    <row r="39" spans="1:24" s="254" customFormat="1" ht="20.149999999999999" customHeight="1" thickBot="1" x14ac:dyDescent="0.3">
      <c r="A39" s="21" t="s">
        <v>50</v>
      </c>
      <c r="B39" s="35" t="s">
        <v>51</v>
      </c>
      <c r="C39" s="281">
        <v>1709646.5882899999</v>
      </c>
      <c r="D39" s="281">
        <v>1694292.8106399998</v>
      </c>
      <c r="E39" s="265">
        <f t="shared" si="14"/>
        <v>0.99101932659348213</v>
      </c>
      <c r="F39" s="281">
        <v>93220.816070000001</v>
      </c>
      <c r="G39" s="281">
        <v>80576.40327000001</v>
      </c>
      <c r="H39" s="266">
        <f t="shared" si="12"/>
        <v>0.86436062959902393</v>
      </c>
      <c r="I39" s="266">
        <f t="shared" si="18"/>
        <v>5.3875689841457221E-2</v>
      </c>
      <c r="J39" s="266">
        <f t="shared" si="13"/>
        <v>4.734303042840806E-2</v>
      </c>
      <c r="K39" s="268"/>
      <c r="O39" s="283">
        <v>1750942.6438600002</v>
      </c>
      <c r="P39" s="44">
        <f t="shared" si="15"/>
        <v>1709646.5882899999</v>
      </c>
      <c r="Q39" s="44">
        <f t="shared" si="15"/>
        <v>1694292.8106399998</v>
      </c>
      <c r="S39" s="44">
        <f t="shared" si="16"/>
        <v>1730294.616075</v>
      </c>
      <c r="T39" s="44">
        <f t="shared" si="16"/>
        <v>1701969.6994649998</v>
      </c>
      <c r="V39" s="287"/>
      <c r="W39" s="288"/>
      <c r="X39" s="289"/>
    </row>
    <row r="40" spans="1:24" s="254" customFormat="1" ht="20.149999999999999" customHeight="1" thickBot="1" x14ac:dyDescent="0.3">
      <c r="A40" s="290"/>
      <c r="B40" s="274" t="s">
        <v>96</v>
      </c>
      <c r="C40" s="291">
        <f>SUM(C14:C39)</f>
        <v>89386015.995930031</v>
      </c>
      <c r="D40" s="291">
        <f>SUM(D14:D39)</f>
        <v>89812441.885170013</v>
      </c>
      <c r="E40" s="276">
        <f t="shared" si="14"/>
        <v>1.004770610754812</v>
      </c>
      <c r="F40" s="291">
        <f>SUM(F14:F39)</f>
        <v>4389718.37249</v>
      </c>
      <c r="G40" s="291">
        <f>SUM(G14:G39)</f>
        <v>3984154.71685</v>
      </c>
      <c r="H40" s="292">
        <f t="shared" si="12"/>
        <v>0.90761055238039101</v>
      </c>
      <c r="I40" s="292">
        <f t="shared" si="18"/>
        <v>4.8796465740675803E-2</v>
      </c>
      <c r="J40" s="292">
        <f>+G40/T40</f>
        <v>4.446639512370721E-2</v>
      </c>
      <c r="K40" s="268"/>
      <c r="L40" s="286"/>
      <c r="O40" s="293">
        <f>SUM(O14:O39)</f>
        <v>90533505.053760022</v>
      </c>
      <c r="P40" s="294">
        <f>SUM(P14:P39)</f>
        <v>89386015.995930031</v>
      </c>
      <c r="Q40" s="294">
        <f>SUM(Q14:Q39)</f>
        <v>89812441.885170013</v>
      </c>
      <c r="S40" s="294">
        <f t="shared" si="16"/>
        <v>89959760.524845034</v>
      </c>
      <c r="T40" s="294">
        <f t="shared" si="16"/>
        <v>89599228.940550029</v>
      </c>
      <c r="V40" s="295"/>
      <c r="W40" s="296"/>
      <c r="X40" s="289"/>
    </row>
    <row r="41" spans="1:24" ht="20.149999999999999" customHeight="1" x14ac:dyDescent="0.25">
      <c r="C41" s="297">
        <v>0</v>
      </c>
      <c r="D41" s="297">
        <v>0</v>
      </c>
      <c r="E41" s="297"/>
      <c r="F41" s="297">
        <v>0</v>
      </c>
      <c r="G41" s="297">
        <v>0</v>
      </c>
      <c r="H41" s="297"/>
      <c r="I41" s="282"/>
      <c r="J41" s="282"/>
      <c r="L41" s="68"/>
      <c r="O41" s="298"/>
      <c r="P41" s="44">
        <f>+P40-C40</f>
        <v>0</v>
      </c>
      <c r="Q41" s="44">
        <f>+Q40-D40</f>
        <v>0</v>
      </c>
    </row>
    <row r="42" spans="1:24" s="254" customFormat="1" ht="20.149999999999999" customHeight="1" x14ac:dyDescent="0.25">
      <c r="A42" s="499" t="s">
        <v>213</v>
      </c>
      <c r="B42" s="499"/>
      <c r="C42" s="499"/>
      <c r="D42" s="499"/>
      <c r="E42" s="499"/>
      <c r="F42" s="499"/>
      <c r="G42" s="499"/>
      <c r="H42" s="499"/>
      <c r="I42" s="499"/>
      <c r="J42" s="499"/>
      <c r="L42" s="68"/>
      <c r="O42" s="293">
        <v>90533505.053759992</v>
      </c>
      <c r="P42" s="294">
        <f>56990360+40835449</f>
        <v>97825809</v>
      </c>
      <c r="Q42" s="294">
        <f>59128433+40654754</f>
        <v>99783187</v>
      </c>
    </row>
    <row r="43" spans="1:24" s="254" customFormat="1" ht="20.149999999999999" customHeight="1" thickBot="1" x14ac:dyDescent="0.3">
      <c r="A43" s="256"/>
      <c r="B43" s="256"/>
      <c r="C43" s="256"/>
      <c r="D43" s="256"/>
      <c r="E43" s="256"/>
      <c r="F43" s="179"/>
      <c r="G43" s="179"/>
      <c r="H43" s="179"/>
      <c r="I43" s="179"/>
      <c r="J43" s="179"/>
      <c r="L43" s="68"/>
      <c r="O43" s="293">
        <f>+O40-O42</f>
        <v>0</v>
      </c>
    </row>
    <row r="44" spans="1:24" ht="20.149999999999999" customHeight="1" thickBot="1" x14ac:dyDescent="0.3">
      <c r="A44" s="258" t="s">
        <v>136</v>
      </c>
      <c r="B44" s="299" t="s">
        <v>141</v>
      </c>
      <c r="C44" s="543" t="s">
        <v>209</v>
      </c>
      <c r="D44" s="544"/>
      <c r="E44" s="229" t="s">
        <v>138</v>
      </c>
      <c r="F44" s="543" t="s">
        <v>210</v>
      </c>
      <c r="G44" s="544"/>
      <c r="H44" s="229" t="s">
        <v>138</v>
      </c>
      <c r="I44" s="545" t="s">
        <v>211</v>
      </c>
      <c r="J44" s="546"/>
      <c r="L44" s="68"/>
      <c r="O44" s="255"/>
    </row>
    <row r="45" spans="1:24" s="252" customFormat="1" ht="20.149999999999999" customHeight="1" thickBot="1" x14ac:dyDescent="0.3">
      <c r="A45" s="278"/>
      <c r="B45" s="278"/>
      <c r="C45" s="261">
        <f t="shared" ref="C45:J45" si="19">+C5</f>
        <v>2019</v>
      </c>
      <c r="D45" s="261">
        <f t="shared" si="19"/>
        <v>2020</v>
      </c>
      <c r="E45" s="261" t="str">
        <f t="shared" si="19"/>
        <v>20/19</v>
      </c>
      <c r="F45" s="261">
        <f t="shared" si="19"/>
        <v>2019</v>
      </c>
      <c r="G45" s="261">
        <f t="shared" si="19"/>
        <v>2020</v>
      </c>
      <c r="H45" s="261" t="str">
        <f t="shared" si="19"/>
        <v>20/19</v>
      </c>
      <c r="I45" s="261">
        <f t="shared" si="19"/>
        <v>2019</v>
      </c>
      <c r="J45" s="261">
        <f t="shared" si="19"/>
        <v>2020</v>
      </c>
      <c r="L45" s="68"/>
      <c r="O45" s="300">
        <f>+O13</f>
        <v>2018</v>
      </c>
      <c r="P45" s="261">
        <f>+P13</f>
        <v>2019</v>
      </c>
      <c r="Q45" s="261">
        <f>+Q13</f>
        <v>2020</v>
      </c>
      <c r="S45" s="261" t="s">
        <v>98</v>
      </c>
      <c r="T45" s="261" t="str">
        <f>+T13</f>
        <v>20/19</v>
      </c>
    </row>
    <row r="46" spans="1:24" ht="20.149999999999999" customHeight="1" x14ac:dyDescent="0.25">
      <c r="A46" s="8" t="s">
        <v>1</v>
      </c>
      <c r="B46" s="35" t="s">
        <v>52</v>
      </c>
      <c r="C46" s="281">
        <v>3364860.94343</v>
      </c>
      <c r="D46" s="281">
        <v>3621791.5684500001</v>
      </c>
      <c r="E46" s="265">
        <f t="shared" ref="E46:E79" si="20">+IF(C46=0,"X",D46/C46)</f>
        <v>1.0763569815631358</v>
      </c>
      <c r="F46" s="281">
        <v>190355.21474000002</v>
      </c>
      <c r="G46" s="281">
        <v>118470.98512</v>
      </c>
      <c r="H46" s="266">
        <f t="shared" ref="H46:H78" si="21">+IFERROR(IF(G46/F46&gt;0,G46/F46,"X"),"X")</f>
        <v>0.62236795184106541</v>
      </c>
      <c r="I46" s="266">
        <f t="shared" ref="I46:I65" si="22">+IF((F46/S46)&lt;0,"X",F46/S46)</f>
        <v>5.849489119991691E-2</v>
      </c>
      <c r="J46" s="266">
        <f t="shared" ref="J46:J65" si="23">+IF((G46/T46)&lt;0,"X",G46/T46)</f>
        <v>3.3913518646749269E-2</v>
      </c>
      <c r="K46" s="268"/>
      <c r="L46" s="282"/>
      <c r="O46" s="301">
        <v>3143578.0274</v>
      </c>
      <c r="P46" s="44">
        <f>+C46</f>
        <v>3364860.94343</v>
      </c>
      <c r="Q46" s="44">
        <f>+D46</f>
        <v>3621791.5684500001</v>
      </c>
      <c r="S46" s="44">
        <f>+AVERAGE(O46:P46)</f>
        <v>3254219.485415</v>
      </c>
      <c r="T46" s="44">
        <f t="shared" ref="S46:T80" si="24">+AVERAGE(P46:Q46)</f>
        <v>3493326.2559400001</v>
      </c>
    </row>
    <row r="47" spans="1:24" ht="20.149999999999999" customHeight="1" x14ac:dyDescent="0.25">
      <c r="A47" s="21" t="s">
        <v>2</v>
      </c>
      <c r="B47" s="35" t="s">
        <v>135</v>
      </c>
      <c r="C47" s="281">
        <v>683118.96745999996</v>
      </c>
      <c r="D47" s="281">
        <v>775142.45530999999</v>
      </c>
      <c r="E47" s="265">
        <f t="shared" si="20"/>
        <v>1.1347107784053565</v>
      </c>
      <c r="F47" s="281">
        <v>15826.083860000002</v>
      </c>
      <c r="G47" s="281">
        <v>23929.042400000002</v>
      </c>
      <c r="H47" s="266">
        <f t="shared" si="21"/>
        <v>1.5120002277050995</v>
      </c>
      <c r="I47" s="266">
        <f t="shared" si="22"/>
        <v>2.389703578920619E-2</v>
      </c>
      <c r="J47" s="266">
        <f t="shared" si="23"/>
        <v>3.2818590722294844E-2</v>
      </c>
      <c r="K47" s="268"/>
      <c r="L47" s="68"/>
      <c r="O47" s="301">
        <v>641403.78922000004</v>
      </c>
      <c r="P47" s="44">
        <f t="shared" ref="P47:Q79" si="25">+C47</f>
        <v>683118.96745999996</v>
      </c>
      <c r="Q47" s="44">
        <f t="shared" si="25"/>
        <v>775142.45530999999</v>
      </c>
      <c r="S47" s="44">
        <f t="shared" si="24"/>
        <v>662261.37834000005</v>
      </c>
      <c r="T47" s="44">
        <f t="shared" si="24"/>
        <v>729130.71138500003</v>
      </c>
    </row>
    <row r="48" spans="1:24" ht="20.149999999999999" customHeight="1" x14ac:dyDescent="0.25">
      <c r="A48" s="21" t="s">
        <v>5</v>
      </c>
      <c r="B48" s="35" t="s">
        <v>53</v>
      </c>
      <c r="C48" s="281">
        <v>2973998.4015799998</v>
      </c>
      <c r="D48" s="281">
        <v>3410455.6425899998</v>
      </c>
      <c r="E48" s="265">
        <f t="shared" si="20"/>
        <v>1.1467577254843591</v>
      </c>
      <c r="F48" s="281">
        <v>80992.985540000009</v>
      </c>
      <c r="G48" s="281">
        <v>76418.771630000017</v>
      </c>
      <c r="H48" s="266">
        <f t="shared" si="21"/>
        <v>0.94352333255154641</v>
      </c>
      <c r="I48" s="266">
        <f t="shared" si="22"/>
        <v>2.9107091526091495E-2</v>
      </c>
      <c r="J48" s="266">
        <f t="shared" si="23"/>
        <v>2.3939015333592151E-2</v>
      </c>
      <c r="K48" s="268"/>
      <c r="L48" s="68"/>
      <c r="O48" s="301">
        <v>2591173.6093299999</v>
      </c>
      <c r="P48" s="44">
        <f t="shared" si="25"/>
        <v>2973998.4015799998</v>
      </c>
      <c r="Q48" s="44">
        <f t="shared" si="25"/>
        <v>3410455.6425899998</v>
      </c>
      <c r="S48" s="44">
        <f t="shared" si="24"/>
        <v>2782586.0054549999</v>
      </c>
      <c r="T48" s="44">
        <f t="shared" si="24"/>
        <v>3192227.0220849998</v>
      </c>
    </row>
    <row r="49" spans="1:20" ht="20.149999999999999" customHeight="1" x14ac:dyDescent="0.25">
      <c r="A49" s="21" t="s">
        <v>7</v>
      </c>
      <c r="B49" s="35" t="s">
        <v>54</v>
      </c>
      <c r="C49" s="281">
        <v>2027877.6392399999</v>
      </c>
      <c r="D49" s="281">
        <v>2339902.3678100002</v>
      </c>
      <c r="E49" s="265">
        <f t="shared" si="20"/>
        <v>1.1538676311293317</v>
      </c>
      <c r="F49" s="281">
        <v>55378.455990000002</v>
      </c>
      <c r="G49" s="281">
        <v>82709.504970000009</v>
      </c>
      <c r="H49" s="266">
        <f t="shared" si="21"/>
        <v>1.4935321595989481</v>
      </c>
      <c r="I49" s="266">
        <f t="shared" si="22"/>
        <v>2.8567481706974259E-2</v>
      </c>
      <c r="J49" s="266">
        <f t="shared" si="23"/>
        <v>3.7872559898391965E-2</v>
      </c>
      <c r="K49" s="268"/>
      <c r="L49" s="68"/>
      <c r="O49" s="301">
        <v>1849149.85363</v>
      </c>
      <c r="P49" s="44">
        <f t="shared" si="25"/>
        <v>2027877.6392399999</v>
      </c>
      <c r="Q49" s="44">
        <f t="shared" si="25"/>
        <v>2339902.3678100002</v>
      </c>
      <c r="S49" s="44">
        <f t="shared" si="24"/>
        <v>1938513.7464350001</v>
      </c>
      <c r="T49" s="44">
        <f t="shared" si="24"/>
        <v>2183890.0035250001</v>
      </c>
    </row>
    <row r="50" spans="1:20" ht="20.149999999999999" customHeight="1" x14ac:dyDescent="0.35">
      <c r="A50" s="21" t="s">
        <v>9</v>
      </c>
      <c r="B50" s="15" t="s">
        <v>55</v>
      </c>
      <c r="C50" s="281">
        <v>526563.56217000005</v>
      </c>
      <c r="D50" s="281">
        <v>519030.60018000001</v>
      </c>
      <c r="E50" s="265">
        <f t="shared" si="20"/>
        <v>0.985694106977406</v>
      </c>
      <c r="F50" s="281">
        <v>13786.50686</v>
      </c>
      <c r="G50" s="281">
        <v>5833.2150099999999</v>
      </c>
      <c r="H50" s="266">
        <f t="shared" si="21"/>
        <v>0.42311044191508856</v>
      </c>
      <c r="I50" s="266">
        <f t="shared" si="22"/>
        <v>2.7976981004058918E-2</v>
      </c>
      <c r="J50" s="266">
        <f t="shared" si="23"/>
        <v>1.1157703858808272E-2</v>
      </c>
      <c r="K50" s="268"/>
      <c r="L50" s="68"/>
      <c r="M50" s="302" t="s">
        <v>100</v>
      </c>
      <c r="O50" s="301">
        <v>458997.1642</v>
      </c>
      <c r="P50" s="44">
        <f t="shared" si="25"/>
        <v>526563.56217000005</v>
      </c>
      <c r="Q50" s="44">
        <f t="shared" si="25"/>
        <v>519030.60018000001</v>
      </c>
      <c r="S50" s="44">
        <f t="shared" si="24"/>
        <v>492780.36318500002</v>
      </c>
      <c r="T50" s="44">
        <f t="shared" si="24"/>
        <v>522797.08117500006</v>
      </c>
    </row>
    <row r="51" spans="1:20" ht="20.149999999999999" customHeight="1" x14ac:dyDescent="0.25">
      <c r="A51" s="21" t="s">
        <v>11</v>
      </c>
      <c r="B51" s="35" t="s">
        <v>56</v>
      </c>
      <c r="C51" s="281">
        <v>39112.431830000001</v>
      </c>
      <c r="D51" s="281">
        <v>47736.41779</v>
      </c>
      <c r="E51" s="265">
        <f t="shared" si="20"/>
        <v>1.220492195358337</v>
      </c>
      <c r="F51" s="281">
        <v>677.61036999999999</v>
      </c>
      <c r="G51" s="281">
        <v>789.62352999999996</v>
      </c>
      <c r="H51" s="266">
        <f t="shared" si="21"/>
        <v>1.1653061478383218</v>
      </c>
      <c r="I51" s="266">
        <f t="shared" si="22"/>
        <v>2.0751839048962648E-2</v>
      </c>
      <c r="J51" s="266">
        <f t="shared" si="23"/>
        <v>1.8183856975767274E-2</v>
      </c>
      <c r="K51" s="268"/>
      <c r="L51" s="68"/>
      <c r="O51" s="301">
        <v>26193.623060000002</v>
      </c>
      <c r="P51" s="44">
        <f t="shared" si="25"/>
        <v>39112.431830000001</v>
      </c>
      <c r="Q51" s="44">
        <f t="shared" si="25"/>
        <v>47736.41779</v>
      </c>
      <c r="S51" s="44">
        <f t="shared" si="24"/>
        <v>32653.027445</v>
      </c>
      <c r="T51" s="44">
        <f t="shared" si="24"/>
        <v>43424.424809999997</v>
      </c>
    </row>
    <row r="52" spans="1:20" ht="20.149999999999999" customHeight="1" x14ac:dyDescent="0.25">
      <c r="A52" s="21" t="s">
        <v>13</v>
      </c>
      <c r="B52" s="35" t="s">
        <v>57</v>
      </c>
      <c r="C52" s="281">
        <v>112351.86641</v>
      </c>
      <c r="D52" s="281">
        <v>121173.24827</v>
      </c>
      <c r="E52" s="265">
        <f t="shared" si="20"/>
        <v>1.0785156681581825</v>
      </c>
      <c r="F52" s="281">
        <v>2149.8793999999998</v>
      </c>
      <c r="G52" s="281">
        <v>1919.9437600000001</v>
      </c>
      <c r="H52" s="266">
        <f t="shared" si="21"/>
        <v>0.89304719139129396</v>
      </c>
      <c r="I52" s="266">
        <f t="shared" si="22"/>
        <v>1.9229876941088322E-2</v>
      </c>
      <c r="J52" s="266">
        <f t="shared" si="23"/>
        <v>1.6443145848624493E-2</v>
      </c>
      <c r="K52" s="268"/>
      <c r="L52" s="68"/>
      <c r="O52" s="301">
        <v>111245.96592</v>
      </c>
      <c r="P52" s="44">
        <f t="shared" si="25"/>
        <v>112351.86641</v>
      </c>
      <c r="Q52" s="44">
        <f t="shared" si="25"/>
        <v>121173.24827</v>
      </c>
      <c r="S52" s="44">
        <f t="shared" si="24"/>
        <v>111798.916165</v>
      </c>
      <c r="T52" s="44">
        <f t="shared" si="24"/>
        <v>116762.55734</v>
      </c>
    </row>
    <row r="53" spans="1:20" ht="20.149999999999999" customHeight="1" x14ac:dyDescent="0.25">
      <c r="A53" s="21" t="s">
        <v>15</v>
      </c>
      <c r="B53" s="35" t="s">
        <v>58</v>
      </c>
      <c r="C53" s="281">
        <v>21750.038209999999</v>
      </c>
      <c r="D53" s="281">
        <v>25163.84951</v>
      </c>
      <c r="E53" s="265">
        <f t="shared" si="20"/>
        <v>1.1569565656409024</v>
      </c>
      <c r="F53" s="281">
        <v>465.52657000000005</v>
      </c>
      <c r="G53" s="281">
        <v>271.39841000000001</v>
      </c>
      <c r="H53" s="266">
        <f t="shared" si="21"/>
        <v>0.58299230911782329</v>
      </c>
      <c r="I53" s="266">
        <f t="shared" si="22"/>
        <v>1.8992124734023848E-2</v>
      </c>
      <c r="J53" s="266">
        <f t="shared" si="23"/>
        <v>1.1570066911521355E-2</v>
      </c>
      <c r="K53" s="268"/>
      <c r="L53" s="68"/>
      <c r="O53" s="301">
        <v>27273.078109999999</v>
      </c>
      <c r="P53" s="44">
        <f t="shared" si="25"/>
        <v>21750.038209999999</v>
      </c>
      <c r="Q53" s="44">
        <f t="shared" si="25"/>
        <v>25163.84951</v>
      </c>
      <c r="S53" s="44">
        <f t="shared" si="24"/>
        <v>24511.55816</v>
      </c>
      <c r="T53" s="44">
        <f t="shared" si="24"/>
        <v>23456.943859999999</v>
      </c>
    </row>
    <row r="54" spans="1:20" ht="20.149999999999999" customHeight="1" x14ac:dyDescent="0.25">
      <c r="A54" s="21" t="s">
        <v>17</v>
      </c>
      <c r="B54" s="35" t="s">
        <v>59</v>
      </c>
      <c r="C54" s="281">
        <v>8590305.1784899998</v>
      </c>
      <c r="D54" s="281">
        <v>9839143.6212200001</v>
      </c>
      <c r="E54" s="265">
        <f t="shared" si="20"/>
        <v>1.1453776573452912</v>
      </c>
      <c r="F54" s="281">
        <v>171041.46257999999</v>
      </c>
      <c r="G54" s="281">
        <v>223242.96308000002</v>
      </c>
      <c r="H54" s="266">
        <f t="shared" si="21"/>
        <v>1.3051979310313966</v>
      </c>
      <c r="I54" s="266">
        <f t="shared" si="22"/>
        <v>2.0741622344925974E-2</v>
      </c>
      <c r="J54" s="266">
        <f t="shared" si="23"/>
        <v>2.4226765054797834E-2</v>
      </c>
      <c r="K54" s="268"/>
      <c r="L54" s="68"/>
      <c r="O54" s="301">
        <v>7902277.6808099998</v>
      </c>
      <c r="P54" s="44">
        <f t="shared" si="25"/>
        <v>8590305.1784899998</v>
      </c>
      <c r="Q54" s="44">
        <f t="shared" si="25"/>
        <v>9839143.6212200001</v>
      </c>
      <c r="S54" s="44">
        <f t="shared" si="24"/>
        <v>8246291.4296499994</v>
      </c>
      <c r="T54" s="44">
        <f t="shared" si="24"/>
        <v>9214724.399854999</v>
      </c>
    </row>
    <row r="55" spans="1:20" ht="20.149999999999999" customHeight="1" x14ac:dyDescent="0.25">
      <c r="A55" s="21" t="s">
        <v>19</v>
      </c>
      <c r="B55" s="35" t="s">
        <v>60</v>
      </c>
      <c r="C55" s="281">
        <v>233151.70082</v>
      </c>
      <c r="D55" s="281">
        <v>272794.78914000001</v>
      </c>
      <c r="E55" s="265">
        <f t="shared" si="20"/>
        <v>1.170031306572392</v>
      </c>
      <c r="F55" s="281">
        <v>4544.5047500000001</v>
      </c>
      <c r="G55" s="281">
        <v>4156.7902400000003</v>
      </c>
      <c r="H55" s="266">
        <f t="shared" si="21"/>
        <v>0.91468498080016314</v>
      </c>
      <c r="I55" s="266">
        <f t="shared" si="22"/>
        <v>2.0483812753147028E-2</v>
      </c>
      <c r="J55" s="266">
        <f t="shared" si="23"/>
        <v>1.643173862251178E-2</v>
      </c>
      <c r="K55" s="268"/>
      <c r="L55" s="68"/>
      <c r="O55" s="301">
        <v>210564.98462</v>
      </c>
      <c r="P55" s="44">
        <f t="shared" si="25"/>
        <v>233151.70082</v>
      </c>
      <c r="Q55" s="44">
        <f t="shared" si="25"/>
        <v>272794.78914000001</v>
      </c>
      <c r="S55" s="44">
        <f t="shared" si="24"/>
        <v>221858.34272000002</v>
      </c>
      <c r="T55" s="44">
        <f t="shared" si="24"/>
        <v>252973.24498000002</v>
      </c>
    </row>
    <row r="56" spans="1:20" ht="20.149999999999999" customHeight="1" x14ac:dyDescent="0.25">
      <c r="A56" s="21" t="s">
        <v>21</v>
      </c>
      <c r="B56" s="35" t="s">
        <v>61</v>
      </c>
      <c r="C56" s="281">
        <v>1173845.4047399999</v>
      </c>
      <c r="D56" s="281">
        <v>1157397.10396</v>
      </c>
      <c r="E56" s="265">
        <f t="shared" si="20"/>
        <v>0.98598767715613866</v>
      </c>
      <c r="F56" s="281">
        <v>13152.233220000002</v>
      </c>
      <c r="G56" s="281">
        <v>10172.660259999999</v>
      </c>
      <c r="H56" s="266">
        <f t="shared" si="21"/>
        <v>0.77345497831736265</v>
      </c>
      <c r="I56" s="266">
        <f t="shared" si="22"/>
        <v>1.0702427184359159E-2</v>
      </c>
      <c r="J56" s="266">
        <f t="shared" si="23"/>
        <v>8.7272432808139771E-3</v>
      </c>
      <c r="K56" s="268"/>
      <c r="L56" s="68"/>
      <c r="O56" s="301">
        <v>1283958.41741</v>
      </c>
      <c r="P56" s="44">
        <f t="shared" si="25"/>
        <v>1173845.4047399999</v>
      </c>
      <c r="Q56" s="44">
        <f t="shared" si="25"/>
        <v>1157397.10396</v>
      </c>
      <c r="S56" s="44">
        <f t="shared" si="24"/>
        <v>1228901.911075</v>
      </c>
      <c r="T56" s="44">
        <f t="shared" si="24"/>
        <v>1165621.2543500001</v>
      </c>
    </row>
    <row r="57" spans="1:20" ht="20.149999999999999" customHeight="1" x14ac:dyDescent="0.25">
      <c r="A57" s="21" t="s">
        <v>22</v>
      </c>
      <c r="B57" s="35" t="s">
        <v>62</v>
      </c>
      <c r="C57" s="281">
        <v>3024949.0530400001</v>
      </c>
      <c r="D57" s="281">
        <v>3381461.0951</v>
      </c>
      <c r="E57" s="265">
        <f t="shared" si="20"/>
        <v>1.1178572054632503</v>
      </c>
      <c r="F57" s="281">
        <v>90807.439620000005</v>
      </c>
      <c r="G57" s="281">
        <v>97202.010729999995</v>
      </c>
      <c r="H57" s="266">
        <f t="shared" si="21"/>
        <v>1.0704190222382572</v>
      </c>
      <c r="I57" s="266">
        <f t="shared" si="22"/>
        <v>3.1105712958638336E-2</v>
      </c>
      <c r="J57" s="266">
        <f t="shared" si="23"/>
        <v>3.0345235001296648E-2</v>
      </c>
      <c r="K57" s="268"/>
      <c r="L57" s="68"/>
      <c r="O57" s="301">
        <v>2813685.1387399998</v>
      </c>
      <c r="P57" s="44">
        <f t="shared" si="25"/>
        <v>3024949.0530400001</v>
      </c>
      <c r="Q57" s="44">
        <f t="shared" si="25"/>
        <v>3381461.0951</v>
      </c>
      <c r="S57" s="44">
        <f t="shared" si="24"/>
        <v>2919317.09589</v>
      </c>
      <c r="T57" s="44">
        <f t="shared" si="24"/>
        <v>3203205.0740700001</v>
      </c>
    </row>
    <row r="58" spans="1:20" ht="20.149999999999999" customHeight="1" x14ac:dyDescent="0.25">
      <c r="A58" s="21" t="s">
        <v>24</v>
      </c>
      <c r="B58" s="35" t="s">
        <v>63</v>
      </c>
      <c r="C58" s="281">
        <v>286629.77441000001</v>
      </c>
      <c r="D58" s="281">
        <v>315985.34720999998</v>
      </c>
      <c r="E58" s="265">
        <f t="shared" si="20"/>
        <v>1.1024163412905224</v>
      </c>
      <c r="F58" s="281">
        <v>9799.515760000002</v>
      </c>
      <c r="G58" s="281">
        <v>10031.137659999999</v>
      </c>
      <c r="H58" s="266">
        <f t="shared" si="21"/>
        <v>1.0236360556656727</v>
      </c>
      <c r="I58" s="266">
        <f t="shared" si="22"/>
        <v>3.5814194711306521E-2</v>
      </c>
      <c r="J58" s="266">
        <f t="shared" si="23"/>
        <v>3.329202105992117E-2</v>
      </c>
      <c r="K58" s="268"/>
      <c r="L58" s="68"/>
      <c r="O58" s="301">
        <v>260612.22497000001</v>
      </c>
      <c r="P58" s="44">
        <f t="shared" si="25"/>
        <v>286629.77441000001</v>
      </c>
      <c r="Q58" s="44">
        <f t="shared" si="25"/>
        <v>315985.34720999998</v>
      </c>
      <c r="S58" s="44">
        <f t="shared" si="24"/>
        <v>273620.99969000003</v>
      </c>
      <c r="T58" s="44">
        <f t="shared" si="24"/>
        <v>301307.56081</v>
      </c>
    </row>
    <row r="59" spans="1:20" ht="20.149999999999999" customHeight="1" x14ac:dyDescent="0.25">
      <c r="A59" s="21" t="s">
        <v>26</v>
      </c>
      <c r="B59" s="35" t="s">
        <v>64</v>
      </c>
      <c r="C59" s="281">
        <v>1780345.12729</v>
      </c>
      <c r="D59" s="281">
        <v>1977115.7499599999</v>
      </c>
      <c r="E59" s="265">
        <f t="shared" si="20"/>
        <v>1.1105238639709816</v>
      </c>
      <c r="F59" s="281">
        <v>44615.396960000005</v>
      </c>
      <c r="G59" s="281">
        <v>53131.613249999995</v>
      </c>
      <c r="H59" s="266">
        <f t="shared" si="21"/>
        <v>1.1908806571335724</v>
      </c>
      <c r="I59" s="266">
        <f t="shared" si="22"/>
        <v>2.6521033518900727E-2</v>
      </c>
      <c r="J59" s="266">
        <f t="shared" si="23"/>
        <v>2.8280594255387599E-2</v>
      </c>
      <c r="K59" s="268"/>
      <c r="L59" s="68"/>
      <c r="O59" s="301">
        <v>1584184.1568499999</v>
      </c>
      <c r="P59" s="44">
        <f t="shared" si="25"/>
        <v>1780345.12729</v>
      </c>
      <c r="Q59" s="44">
        <f t="shared" si="25"/>
        <v>1977115.7499599999</v>
      </c>
      <c r="S59" s="44">
        <f t="shared" si="24"/>
        <v>1682264.6420700001</v>
      </c>
      <c r="T59" s="44">
        <f t="shared" si="24"/>
        <v>1878730.438625</v>
      </c>
    </row>
    <row r="60" spans="1:20" ht="20.149999999999999" customHeight="1" x14ac:dyDescent="0.25">
      <c r="A60" s="21" t="s">
        <v>28</v>
      </c>
      <c r="B60" s="35" t="s">
        <v>65</v>
      </c>
      <c r="C60" s="281">
        <v>277463.60667000001</v>
      </c>
      <c r="D60" s="281">
        <v>358365.05981000001</v>
      </c>
      <c r="E60" s="265">
        <f t="shared" si="20"/>
        <v>1.2915750072989562</v>
      </c>
      <c r="F60" s="281">
        <v>9533.6980700000004</v>
      </c>
      <c r="G60" s="281">
        <v>5585.5375200000008</v>
      </c>
      <c r="H60" s="266">
        <f t="shared" si="21"/>
        <v>0.58587312908263733</v>
      </c>
      <c r="I60" s="266">
        <f t="shared" si="22"/>
        <v>3.5614889847621171E-2</v>
      </c>
      <c r="J60" s="266">
        <f t="shared" si="23"/>
        <v>1.7569316435265485E-2</v>
      </c>
      <c r="K60" s="268"/>
      <c r="L60" s="68"/>
      <c r="O60" s="301">
        <v>257913.48480999999</v>
      </c>
      <c r="P60" s="44">
        <f t="shared" si="25"/>
        <v>277463.60667000001</v>
      </c>
      <c r="Q60" s="44">
        <f t="shared" si="25"/>
        <v>358365.05981000001</v>
      </c>
      <c r="S60" s="44">
        <f t="shared" si="24"/>
        <v>267688.54573999997</v>
      </c>
      <c r="T60" s="44">
        <f t="shared" si="24"/>
        <v>317914.33324000001</v>
      </c>
    </row>
    <row r="61" spans="1:20" ht="20" customHeight="1" x14ac:dyDescent="0.25">
      <c r="A61" s="21" t="s">
        <v>30</v>
      </c>
      <c r="B61" s="35" t="s">
        <v>66</v>
      </c>
      <c r="C61" s="281">
        <v>672052.48192000005</v>
      </c>
      <c r="D61" s="281">
        <v>698574.66399999999</v>
      </c>
      <c r="E61" s="265">
        <f t="shared" si="20"/>
        <v>1.039464450758709</v>
      </c>
      <c r="F61" s="281">
        <v>15973.729800000001</v>
      </c>
      <c r="G61" s="281">
        <v>20911.658800000001</v>
      </c>
      <c r="H61" s="266">
        <f t="shared" si="21"/>
        <v>1.3091281160897061</v>
      </c>
      <c r="I61" s="266">
        <f t="shared" si="22"/>
        <v>2.3860417726383119E-2</v>
      </c>
      <c r="J61" s="266">
        <f t="shared" si="23"/>
        <v>3.0514000634306072E-2</v>
      </c>
      <c r="K61" s="268"/>
      <c r="L61" s="68"/>
      <c r="O61" s="301">
        <v>666878.79608</v>
      </c>
      <c r="P61" s="44">
        <f t="shared" si="25"/>
        <v>672052.48192000005</v>
      </c>
      <c r="Q61" s="44">
        <f t="shared" si="25"/>
        <v>698574.66399999999</v>
      </c>
      <c r="S61" s="44">
        <f t="shared" si="24"/>
        <v>669465.63899999997</v>
      </c>
      <c r="T61" s="44">
        <f t="shared" si="24"/>
        <v>685313.57296000002</v>
      </c>
    </row>
    <row r="62" spans="1:20" ht="20.149999999999999" customHeight="1" x14ac:dyDescent="0.25">
      <c r="A62" s="21" t="s">
        <v>32</v>
      </c>
      <c r="B62" s="35" t="s">
        <v>67</v>
      </c>
      <c r="C62" s="281">
        <v>28921.344850000001</v>
      </c>
      <c r="D62" s="281">
        <v>40807.926619999998</v>
      </c>
      <c r="E62" s="265">
        <f t="shared" si="20"/>
        <v>1.4109968548022067</v>
      </c>
      <c r="F62" s="281">
        <v>949.20799999999997</v>
      </c>
      <c r="G62" s="281">
        <v>651.88448000000005</v>
      </c>
      <c r="H62" s="266">
        <f t="shared" si="21"/>
        <v>0.68676673605785044</v>
      </c>
      <c r="I62" s="266">
        <f t="shared" si="22"/>
        <v>2.3734142822609331E-2</v>
      </c>
      <c r="J62" s="266">
        <f t="shared" si="23"/>
        <v>1.8697584708897003E-2</v>
      </c>
      <c r="K62" s="268"/>
      <c r="L62" s="68"/>
      <c r="O62" s="301">
        <v>51065.365189999997</v>
      </c>
      <c r="P62" s="44">
        <f t="shared" si="25"/>
        <v>28921.344850000001</v>
      </c>
      <c r="Q62" s="44">
        <f t="shared" si="25"/>
        <v>40807.926619999998</v>
      </c>
      <c r="S62" s="44">
        <f t="shared" si="24"/>
        <v>39993.355020000003</v>
      </c>
      <c r="T62" s="44">
        <f t="shared" si="24"/>
        <v>34864.635735000003</v>
      </c>
    </row>
    <row r="63" spans="1:20" ht="20.149999999999999" customHeight="1" x14ac:dyDescent="0.25">
      <c r="A63" s="21" t="s">
        <v>34</v>
      </c>
      <c r="B63" s="35" t="s">
        <v>68</v>
      </c>
      <c r="C63" s="281">
        <v>23682.994490000001</v>
      </c>
      <c r="D63" s="281">
        <v>26231.714889999999</v>
      </c>
      <c r="E63" s="265">
        <f t="shared" si="20"/>
        <v>1.1076181646318493</v>
      </c>
      <c r="F63" s="281">
        <v>422.08334000000002</v>
      </c>
      <c r="G63" s="281">
        <v>557.88549999999998</v>
      </c>
      <c r="H63" s="266">
        <f t="shared" si="21"/>
        <v>1.3217425260139384</v>
      </c>
      <c r="I63" s="266">
        <f t="shared" si="22"/>
        <v>2.006558152477304E-2</v>
      </c>
      <c r="J63" s="266">
        <f t="shared" si="23"/>
        <v>2.2353550964419138E-2</v>
      </c>
      <c r="K63" s="268"/>
      <c r="L63" s="68"/>
      <c r="O63" s="301">
        <v>18387.38752</v>
      </c>
      <c r="P63" s="44">
        <f t="shared" si="25"/>
        <v>23682.994490000001</v>
      </c>
      <c r="Q63" s="44">
        <f t="shared" si="25"/>
        <v>26231.714889999999</v>
      </c>
      <c r="S63" s="44">
        <f t="shared" si="24"/>
        <v>21035.191005000001</v>
      </c>
      <c r="T63" s="44">
        <f t="shared" si="24"/>
        <v>24957.35469</v>
      </c>
    </row>
    <row r="64" spans="1:20" ht="20.149999999999999" customHeight="1" x14ac:dyDescent="0.25">
      <c r="A64" s="21" t="s">
        <v>36</v>
      </c>
      <c r="B64" s="35" t="s">
        <v>69</v>
      </c>
      <c r="C64" s="281">
        <v>520532.00731999998</v>
      </c>
      <c r="D64" s="281">
        <v>602424.58195000002</v>
      </c>
      <c r="E64" s="265">
        <f t="shared" si="20"/>
        <v>1.1573247628933145</v>
      </c>
      <c r="F64" s="281">
        <v>8352.0294900000008</v>
      </c>
      <c r="G64" s="281">
        <v>14020.28757</v>
      </c>
      <c r="H64" s="266">
        <f t="shared" si="21"/>
        <v>1.6786683508225975</v>
      </c>
      <c r="I64" s="266">
        <f t="shared" si="22"/>
        <v>1.8598773575747726E-2</v>
      </c>
      <c r="J64" s="266">
        <f t="shared" si="23"/>
        <v>2.4970310881054031E-2</v>
      </c>
      <c r="K64" s="268"/>
      <c r="L64" s="68"/>
      <c r="O64" s="301">
        <v>377594.89938000002</v>
      </c>
      <c r="P64" s="44">
        <f t="shared" si="25"/>
        <v>520532.00731999998</v>
      </c>
      <c r="Q64" s="44">
        <f t="shared" si="25"/>
        <v>602424.58195000002</v>
      </c>
      <c r="S64" s="44">
        <f t="shared" si="24"/>
        <v>449063.45334999997</v>
      </c>
      <c r="T64" s="44">
        <f t="shared" si="24"/>
        <v>561478.29463499994</v>
      </c>
    </row>
    <row r="65" spans="1:20" ht="20.149999999999999" customHeight="1" x14ac:dyDescent="0.25">
      <c r="A65" s="21" t="s">
        <v>38</v>
      </c>
      <c r="B65" s="35" t="s">
        <v>70</v>
      </c>
      <c r="C65" s="281">
        <v>189907.08094000001</v>
      </c>
      <c r="D65" s="281">
        <v>202160.46792</v>
      </c>
      <c r="E65" s="265">
        <f t="shared" si="20"/>
        <v>1.0645230652767044</v>
      </c>
      <c r="F65" s="281">
        <v>3556.9761699999999</v>
      </c>
      <c r="G65" s="281">
        <v>2587.6621800000007</v>
      </c>
      <c r="H65" s="266">
        <f t="shared" si="21"/>
        <v>0.72748932135803446</v>
      </c>
      <c r="I65" s="266">
        <f t="shared" si="22"/>
        <v>1.9219793019237985E-2</v>
      </c>
      <c r="J65" s="266">
        <f t="shared" si="23"/>
        <v>1.3200083442376439E-2</v>
      </c>
      <c r="K65" s="268"/>
      <c r="L65" s="68"/>
      <c r="O65" s="301">
        <v>180229.70112000001</v>
      </c>
      <c r="P65" s="44">
        <f t="shared" si="25"/>
        <v>189907.08094000001</v>
      </c>
      <c r="Q65" s="44">
        <f t="shared" si="25"/>
        <v>202160.46792</v>
      </c>
      <c r="S65" s="44">
        <f t="shared" si="24"/>
        <v>185068.39103</v>
      </c>
      <c r="T65" s="44">
        <f t="shared" si="24"/>
        <v>196033.77442999999</v>
      </c>
    </row>
    <row r="66" spans="1:20" ht="20.149999999999999" customHeight="1" x14ac:dyDescent="0.25">
      <c r="A66" s="21" t="s">
        <v>40</v>
      </c>
      <c r="B66" s="35" t="s">
        <v>71</v>
      </c>
      <c r="C66" s="281">
        <v>70674.084619999994</v>
      </c>
      <c r="D66" s="281">
        <v>63378.74164</v>
      </c>
      <c r="E66" s="265">
        <f t="shared" si="20"/>
        <v>0.8967748500850693</v>
      </c>
      <c r="F66" s="281">
        <v>1295.1894299999999</v>
      </c>
      <c r="G66" s="281">
        <v>-1681.8514100000002</v>
      </c>
      <c r="H66" s="266" t="str">
        <f t="shared" si="21"/>
        <v>X</v>
      </c>
      <c r="I66" s="266">
        <f>+IF((F66/S66)&lt;0,"X",F66/S66)</f>
        <v>1.8389175602199551E-2</v>
      </c>
      <c r="J66" s="266">
        <f>+G66/T66</f>
        <v>-2.5092367791455471E-2</v>
      </c>
      <c r="K66" s="268"/>
      <c r="L66" s="68"/>
      <c r="O66" s="301">
        <v>70190.243180000005</v>
      </c>
      <c r="P66" s="44">
        <f t="shared" si="25"/>
        <v>70674.084619999994</v>
      </c>
      <c r="Q66" s="44">
        <f t="shared" si="25"/>
        <v>63378.74164</v>
      </c>
      <c r="S66" s="44">
        <f t="shared" si="24"/>
        <v>70432.1639</v>
      </c>
      <c r="T66" s="44">
        <f t="shared" si="24"/>
        <v>67026.413130000001</v>
      </c>
    </row>
    <row r="67" spans="1:20" ht="20.149999999999999" customHeight="1" x14ac:dyDescent="0.25">
      <c r="A67" s="21" t="s">
        <v>42</v>
      </c>
      <c r="B67" s="35" t="s">
        <v>72</v>
      </c>
      <c r="C67" s="281">
        <v>695882.20123999997</v>
      </c>
      <c r="D67" s="281">
        <v>717418.69559000002</v>
      </c>
      <c r="E67" s="265">
        <f t="shared" si="20"/>
        <v>1.0309484770721595</v>
      </c>
      <c r="F67" s="281">
        <v>5520.2505299999975</v>
      </c>
      <c r="G67" s="281">
        <v>9987.8749800000005</v>
      </c>
      <c r="H67" s="266">
        <f t="shared" si="21"/>
        <v>1.8093155239459766</v>
      </c>
      <c r="I67" s="266">
        <f>(F67/S67)</f>
        <v>7.8092864233866802E-3</v>
      </c>
      <c r="J67" s="266">
        <f t="shared" ref="J67:J79" si="26">+IF((G67/T67)&lt;0,"X",G67/T67)</f>
        <v>1.4134109731908562E-2</v>
      </c>
      <c r="K67" s="268"/>
      <c r="L67" s="68"/>
      <c r="O67" s="301">
        <v>717883.46970999998</v>
      </c>
      <c r="P67" s="44">
        <f t="shared" si="25"/>
        <v>695882.20123999997</v>
      </c>
      <c r="Q67" s="44">
        <f t="shared" si="25"/>
        <v>717418.69559000002</v>
      </c>
      <c r="S67" s="44">
        <f t="shared" si="24"/>
        <v>706882.83547499997</v>
      </c>
      <c r="T67" s="44">
        <f t="shared" si="24"/>
        <v>706650.44841499999</v>
      </c>
    </row>
    <row r="68" spans="1:20" ht="20.149999999999999" customHeight="1" x14ac:dyDescent="0.25">
      <c r="A68" s="21" t="s">
        <v>44</v>
      </c>
      <c r="B68" s="35" t="s">
        <v>73</v>
      </c>
      <c r="C68" s="281">
        <v>36659625.11992</v>
      </c>
      <c r="D68" s="281">
        <v>40182878.610270001</v>
      </c>
      <c r="E68" s="265">
        <f t="shared" si="20"/>
        <v>1.0961071881893181</v>
      </c>
      <c r="F68" s="281">
        <v>2222784.0032000006</v>
      </c>
      <c r="G68" s="281">
        <v>1145453.8169100003</v>
      </c>
      <c r="H68" s="266">
        <f t="shared" si="21"/>
        <v>0.51532394297464956</v>
      </c>
      <c r="I68" s="266">
        <f t="shared" ref="I68:I79" si="27">+IF((F68/S68)&lt;0,"X",F68/S68)</f>
        <v>6.0035191891779777E-2</v>
      </c>
      <c r="J68" s="266">
        <f t="shared" si="26"/>
        <v>2.9813026939671996E-2</v>
      </c>
      <c r="K68" s="268"/>
      <c r="L68" s="68"/>
      <c r="O68" s="301">
        <v>37389742.69777</v>
      </c>
      <c r="P68" s="44">
        <f t="shared" si="25"/>
        <v>36659625.11992</v>
      </c>
      <c r="Q68" s="44">
        <f t="shared" si="25"/>
        <v>40182878.610270001</v>
      </c>
      <c r="S68" s="44">
        <f t="shared" si="24"/>
        <v>37024683.908845</v>
      </c>
      <c r="T68" s="44">
        <f t="shared" si="24"/>
        <v>38421251.865095004</v>
      </c>
    </row>
    <row r="69" spans="1:20" ht="20.149999999999999" customHeight="1" x14ac:dyDescent="0.25">
      <c r="A69" s="21" t="s">
        <v>46</v>
      </c>
      <c r="B69" s="35" t="s">
        <v>74</v>
      </c>
      <c r="C69" s="281">
        <v>481031.39558999997</v>
      </c>
      <c r="D69" s="281">
        <v>502394.42846000002</v>
      </c>
      <c r="E69" s="265">
        <f t="shared" si="20"/>
        <v>1.0444108909851875</v>
      </c>
      <c r="F69" s="281">
        <v>12262.065330000001</v>
      </c>
      <c r="G69" s="281">
        <v>13790.975850000001</v>
      </c>
      <c r="H69" s="266">
        <f t="shared" si="21"/>
        <v>1.124686215482755</v>
      </c>
      <c r="I69" s="266">
        <f t="shared" si="27"/>
        <v>2.6574999389726447E-2</v>
      </c>
      <c r="J69" s="266">
        <f t="shared" si="26"/>
        <v>2.8046804370471426E-2</v>
      </c>
      <c r="K69" s="268"/>
      <c r="L69" s="68"/>
      <c r="O69" s="301">
        <v>441795.74356999999</v>
      </c>
      <c r="P69" s="44">
        <f t="shared" si="25"/>
        <v>481031.39558999997</v>
      </c>
      <c r="Q69" s="44">
        <f t="shared" si="25"/>
        <v>502394.42846000002</v>
      </c>
      <c r="S69" s="44">
        <f t="shared" si="24"/>
        <v>461413.56958000001</v>
      </c>
      <c r="T69" s="44">
        <f t="shared" si="24"/>
        <v>491712.91202499997</v>
      </c>
    </row>
    <row r="70" spans="1:20" ht="20.149999999999999" customHeight="1" x14ac:dyDescent="0.25">
      <c r="A70" s="21" t="s">
        <v>48</v>
      </c>
      <c r="B70" s="35" t="s">
        <v>75</v>
      </c>
      <c r="C70" s="281">
        <v>727926.37997999997</v>
      </c>
      <c r="D70" s="281">
        <v>767446.76171999995</v>
      </c>
      <c r="E70" s="265">
        <f t="shared" si="20"/>
        <v>1.0542917289810074</v>
      </c>
      <c r="F70" s="281">
        <v>21159.19267</v>
      </c>
      <c r="G70" s="281">
        <v>21897.984329999999</v>
      </c>
      <c r="H70" s="266">
        <f t="shared" si="21"/>
        <v>1.0349158718634608</v>
      </c>
      <c r="I70" s="266">
        <f t="shared" si="27"/>
        <v>3.0158445282830654E-2</v>
      </c>
      <c r="J70" s="266">
        <f t="shared" si="26"/>
        <v>2.9287652318143811E-2</v>
      </c>
      <c r="K70" s="268"/>
      <c r="L70" s="68"/>
      <c r="O70" s="301">
        <v>675275.44103999995</v>
      </c>
      <c r="P70" s="44">
        <f t="shared" si="25"/>
        <v>727926.37997999997</v>
      </c>
      <c r="Q70" s="44">
        <f t="shared" si="25"/>
        <v>767446.76171999995</v>
      </c>
      <c r="S70" s="44">
        <f t="shared" si="24"/>
        <v>701600.91050999996</v>
      </c>
      <c r="T70" s="44">
        <f t="shared" si="24"/>
        <v>747686.57085000002</v>
      </c>
    </row>
    <row r="71" spans="1:20" ht="20.149999999999999" customHeight="1" x14ac:dyDescent="0.25">
      <c r="A71" s="21" t="s">
        <v>50</v>
      </c>
      <c r="B71" s="35" t="s">
        <v>76</v>
      </c>
      <c r="C71" s="281">
        <v>360591.53521</v>
      </c>
      <c r="D71" s="281">
        <v>377752.48624</v>
      </c>
      <c r="E71" s="265">
        <f t="shared" si="20"/>
        <v>1.0475911089260759</v>
      </c>
      <c r="F71" s="281">
        <v>11337.04285</v>
      </c>
      <c r="G71" s="281">
        <v>5399.5707199999997</v>
      </c>
      <c r="H71" s="266">
        <f t="shared" si="21"/>
        <v>0.47627682028210733</v>
      </c>
      <c r="I71" s="266">
        <f t="shared" si="27"/>
        <v>3.0100739589131249E-2</v>
      </c>
      <c r="J71" s="266">
        <f t="shared" si="26"/>
        <v>1.4626164939741856E-2</v>
      </c>
      <c r="K71" s="268"/>
      <c r="L71" s="68"/>
      <c r="O71" s="301">
        <v>392681.83977999998</v>
      </c>
      <c r="P71" s="44">
        <f t="shared" si="25"/>
        <v>360591.53521</v>
      </c>
      <c r="Q71" s="44">
        <f t="shared" si="25"/>
        <v>377752.48624</v>
      </c>
      <c r="S71" s="44">
        <f t="shared" si="24"/>
        <v>376636.68749499996</v>
      </c>
      <c r="T71" s="44">
        <f t="shared" si="24"/>
        <v>369172.010725</v>
      </c>
    </row>
    <row r="72" spans="1:20" ht="20.149999999999999" customHeight="1" x14ac:dyDescent="0.25">
      <c r="A72" s="21" t="s">
        <v>77</v>
      </c>
      <c r="B72" s="35" t="s">
        <v>78</v>
      </c>
      <c r="C72" s="281">
        <v>49965.52319</v>
      </c>
      <c r="D72" s="281">
        <v>47997.402260000003</v>
      </c>
      <c r="E72" s="265">
        <f t="shared" si="20"/>
        <v>0.96061042085927972</v>
      </c>
      <c r="F72" s="281">
        <v>1120.4064100000001</v>
      </c>
      <c r="G72" s="281">
        <v>1161.20463</v>
      </c>
      <c r="H72" s="266">
        <f t="shared" si="21"/>
        <v>1.0364137688216188</v>
      </c>
      <c r="I72" s="266">
        <f t="shared" si="27"/>
        <v>2.2274713223776176E-2</v>
      </c>
      <c r="J72" s="266">
        <f t="shared" si="26"/>
        <v>2.3707022318207011E-2</v>
      </c>
      <c r="K72" s="268"/>
      <c r="L72" s="68"/>
      <c r="O72" s="301">
        <v>50633.42942</v>
      </c>
      <c r="P72" s="44">
        <f t="shared" si="25"/>
        <v>49965.52319</v>
      </c>
      <c r="Q72" s="44">
        <f t="shared" si="25"/>
        <v>47997.402260000003</v>
      </c>
      <c r="S72" s="44">
        <f t="shared" si="24"/>
        <v>50299.476305000004</v>
      </c>
      <c r="T72" s="44">
        <f t="shared" si="24"/>
        <v>48981.462725000005</v>
      </c>
    </row>
    <row r="73" spans="1:20" ht="20.149999999999999" customHeight="1" x14ac:dyDescent="0.25">
      <c r="A73" s="21" t="s">
        <v>79</v>
      </c>
      <c r="B73" s="35" t="s">
        <v>80</v>
      </c>
      <c r="C73" s="281">
        <v>731115.84306999994</v>
      </c>
      <c r="D73" s="281">
        <v>701300.88907999999</v>
      </c>
      <c r="E73" s="265">
        <f t="shared" si="20"/>
        <v>0.95921993173502418</v>
      </c>
      <c r="F73" s="281">
        <v>16610.59605</v>
      </c>
      <c r="G73" s="281">
        <v>14658.21737</v>
      </c>
      <c r="H73" s="266">
        <f t="shared" si="21"/>
        <v>0.88246185301700841</v>
      </c>
      <c r="I73" s="266">
        <f t="shared" si="27"/>
        <v>2.1964593111715894E-2</v>
      </c>
      <c r="J73" s="266">
        <f t="shared" si="26"/>
        <v>2.0466414613851382E-2</v>
      </c>
      <c r="K73" s="268"/>
      <c r="L73" s="68"/>
      <c r="O73" s="301">
        <v>781372.54818000004</v>
      </c>
      <c r="P73" s="44">
        <f t="shared" si="25"/>
        <v>731115.84306999994</v>
      </c>
      <c r="Q73" s="44">
        <f t="shared" si="25"/>
        <v>701300.88907999999</v>
      </c>
      <c r="S73" s="44">
        <f t="shared" si="24"/>
        <v>756244.19562499993</v>
      </c>
      <c r="T73" s="44">
        <f t="shared" si="24"/>
        <v>716208.36607500003</v>
      </c>
    </row>
    <row r="74" spans="1:20" ht="20.149999999999999" customHeight="1" x14ac:dyDescent="0.25">
      <c r="A74" s="21" t="s">
        <v>81</v>
      </c>
      <c r="B74" s="35" t="s">
        <v>82</v>
      </c>
      <c r="C74" s="281">
        <v>285070.13731999998</v>
      </c>
      <c r="D74" s="281">
        <v>322896.41717999999</v>
      </c>
      <c r="E74" s="265">
        <f t="shared" si="20"/>
        <v>1.1326911342437067</v>
      </c>
      <c r="F74" s="281">
        <v>21278.479779999998</v>
      </c>
      <c r="G74" s="281">
        <v>5790.7592399999994</v>
      </c>
      <c r="H74" s="266">
        <f t="shared" si="21"/>
        <v>0.27214158623506701</v>
      </c>
      <c r="I74" s="266">
        <f t="shared" si="27"/>
        <v>7.9307992120460649E-2</v>
      </c>
      <c r="J74" s="266">
        <f t="shared" si="26"/>
        <v>1.9049598031794363E-2</v>
      </c>
      <c r="K74" s="268"/>
      <c r="L74" s="68"/>
      <c r="O74" s="301">
        <v>251533.53177</v>
      </c>
      <c r="P74" s="44">
        <f t="shared" si="25"/>
        <v>285070.13731999998</v>
      </c>
      <c r="Q74" s="44">
        <f t="shared" si="25"/>
        <v>322896.41717999999</v>
      </c>
      <c r="S74" s="44">
        <f t="shared" si="24"/>
        <v>268301.83454499999</v>
      </c>
      <c r="T74" s="44">
        <f t="shared" si="24"/>
        <v>303983.27724999998</v>
      </c>
    </row>
    <row r="75" spans="1:20" ht="20.149999999999999" customHeight="1" x14ac:dyDescent="0.25">
      <c r="A75" s="21" t="s">
        <v>83</v>
      </c>
      <c r="B75" s="35" t="s">
        <v>84</v>
      </c>
      <c r="C75" s="281">
        <v>1345536.85998</v>
      </c>
      <c r="D75" s="281">
        <v>1469120.8786800001</v>
      </c>
      <c r="E75" s="265">
        <f t="shared" si="20"/>
        <v>1.0918473676758562</v>
      </c>
      <c r="F75" s="281">
        <v>38431.069169999995</v>
      </c>
      <c r="G75" s="281">
        <v>57574.372149999996</v>
      </c>
      <c r="H75" s="266">
        <f t="shared" si="21"/>
        <v>1.4981204893186686</v>
      </c>
      <c r="I75" s="266">
        <f t="shared" si="27"/>
        <v>2.9124402938923447E-2</v>
      </c>
      <c r="J75" s="266">
        <f t="shared" si="26"/>
        <v>4.0910389465264041E-2</v>
      </c>
      <c r="K75" s="268"/>
      <c r="L75" s="68"/>
      <c r="O75" s="301">
        <v>1293560.61787</v>
      </c>
      <c r="P75" s="44">
        <f t="shared" si="25"/>
        <v>1345536.85998</v>
      </c>
      <c r="Q75" s="44">
        <f t="shared" si="25"/>
        <v>1469120.8786800001</v>
      </c>
      <c r="S75" s="44">
        <f t="shared" si="24"/>
        <v>1319548.738925</v>
      </c>
      <c r="T75" s="44">
        <f t="shared" si="24"/>
        <v>1407328.8693300001</v>
      </c>
    </row>
    <row r="76" spans="1:20" ht="20.149999999999999" customHeight="1" x14ac:dyDescent="0.25">
      <c r="A76" s="21" t="s">
        <v>85</v>
      </c>
      <c r="B76" s="35" t="s">
        <v>86</v>
      </c>
      <c r="C76" s="281">
        <v>10561296.800039999</v>
      </c>
      <c r="D76" s="281">
        <v>12718482.97995</v>
      </c>
      <c r="E76" s="265">
        <f>+IF(C76=0,"X",D76/C76)</f>
        <v>1.2042539113096253</v>
      </c>
      <c r="F76" s="281">
        <v>361560.01502000005</v>
      </c>
      <c r="G76" s="281">
        <v>383380.50780000002</v>
      </c>
      <c r="H76" s="266">
        <f t="shared" si="21"/>
        <v>1.0603509566144722</v>
      </c>
      <c r="I76" s="266">
        <f t="shared" si="27"/>
        <v>3.5900326315503654E-2</v>
      </c>
      <c r="J76" s="266">
        <f t="shared" si="26"/>
        <v>3.293678131178307E-2</v>
      </c>
      <c r="K76" s="268"/>
      <c r="L76" s="68"/>
      <c r="O76" s="301">
        <v>9581139.3350799996</v>
      </c>
      <c r="P76" s="44">
        <f>+C76</f>
        <v>10561296.800039999</v>
      </c>
      <c r="Q76" s="44">
        <f>+D76</f>
        <v>12718482.97995</v>
      </c>
      <c r="S76" s="44">
        <f t="shared" si="24"/>
        <v>10071218.067559998</v>
      </c>
      <c r="T76" s="44">
        <f t="shared" si="24"/>
        <v>11639889.889994999</v>
      </c>
    </row>
    <row r="77" spans="1:20" ht="20.149999999999999" customHeight="1" x14ac:dyDescent="0.35">
      <c r="A77" s="21" t="s">
        <v>87</v>
      </c>
      <c r="B77" s="15" t="s">
        <v>88</v>
      </c>
      <c r="C77" s="281">
        <v>930412.27645</v>
      </c>
      <c r="D77" s="281">
        <v>1257559.0227399999</v>
      </c>
      <c r="E77" s="265">
        <f>+IF(C77=0,"X",D77/C77)</f>
        <v>1.3516148212685162</v>
      </c>
      <c r="F77" s="281">
        <v>28777.661180000003</v>
      </c>
      <c r="G77" s="281">
        <v>34480.160359999994</v>
      </c>
      <c r="H77" s="266">
        <f t="shared" si="21"/>
        <v>1.1981571450275861</v>
      </c>
      <c r="I77" s="266">
        <f t="shared" si="27"/>
        <v>3.2849716225485173E-2</v>
      </c>
      <c r="J77" s="266">
        <f t="shared" si="26"/>
        <v>3.1517927472599627E-2</v>
      </c>
      <c r="K77" s="268"/>
      <c r="L77" s="68"/>
      <c r="M77" s="302" t="s">
        <v>101</v>
      </c>
      <c r="O77" s="301">
        <v>821667.46649000002</v>
      </c>
      <c r="P77" s="44">
        <f>+C77</f>
        <v>930412.27645</v>
      </c>
      <c r="Q77" s="44">
        <f>+D77</f>
        <v>1257559.0227399999</v>
      </c>
      <c r="S77" s="44">
        <f t="shared" si="24"/>
        <v>876039.87147000001</v>
      </c>
      <c r="T77" s="44">
        <f t="shared" si="24"/>
        <v>1093985.6495949998</v>
      </c>
    </row>
    <row r="78" spans="1:20" ht="20.149999999999999" customHeight="1" thickBot="1" x14ac:dyDescent="0.3">
      <c r="A78" s="21" t="s">
        <v>89</v>
      </c>
      <c r="B78" s="35" t="s">
        <v>90</v>
      </c>
      <c r="C78" s="281">
        <v>27053.523659999999</v>
      </c>
      <c r="D78" s="281">
        <v>42451.958749999998</v>
      </c>
      <c r="E78" s="265">
        <f t="shared" si="20"/>
        <v>1.5691840842443516</v>
      </c>
      <c r="F78" s="281">
        <v>492.44852000000003</v>
      </c>
      <c r="G78" s="281">
        <v>643.57524999999998</v>
      </c>
      <c r="H78" s="266">
        <f t="shared" si="21"/>
        <v>1.3068883829724982</v>
      </c>
      <c r="I78" s="266">
        <f t="shared" si="27"/>
        <v>2.0621966514187157E-2</v>
      </c>
      <c r="J78" s="266">
        <f t="shared" si="26"/>
        <v>1.8518690258235129E-2</v>
      </c>
      <c r="K78" s="268"/>
      <c r="L78" s="68"/>
      <c r="O78" s="301">
        <v>20706.084490000001</v>
      </c>
      <c r="P78" s="44">
        <f t="shared" si="25"/>
        <v>27053.523659999999</v>
      </c>
      <c r="Q78" s="44">
        <f t="shared" si="25"/>
        <v>42451.958749999998</v>
      </c>
      <c r="S78" s="44">
        <f t="shared" si="24"/>
        <v>23879.804075</v>
      </c>
      <c r="T78" s="44">
        <f t="shared" si="24"/>
        <v>34752.741204999998</v>
      </c>
    </row>
    <row r="79" spans="1:20" ht="20.149999999999999" customHeight="1" thickBot="1" x14ac:dyDescent="0.3">
      <c r="A79" s="262"/>
      <c r="B79" s="303" t="s">
        <v>96</v>
      </c>
      <c r="C79" s="291">
        <f>SUM(C46:C78)</f>
        <v>79477601.285579994</v>
      </c>
      <c r="D79" s="291">
        <f>SUM(D46:D78)</f>
        <v>88903937.544250026</v>
      </c>
      <c r="E79" s="276">
        <f t="shared" si="20"/>
        <v>1.1186036833799147</v>
      </c>
      <c r="F79" s="291">
        <f>SUM(F46:F78)</f>
        <v>3475008.9612300005</v>
      </c>
      <c r="G79" s="291">
        <f>SUM(G46:G78)</f>
        <v>2445131.7442800007</v>
      </c>
      <c r="H79" s="276">
        <f t="shared" ref="H79" si="28">+IF(F79=0,"X",G79/F79)</f>
        <v>0.70363321981608118</v>
      </c>
      <c r="I79" s="277">
        <f t="shared" si="27"/>
        <v>4.4425049725005293E-2</v>
      </c>
      <c r="J79" s="292">
        <f t="shared" si="26"/>
        <v>2.9042753276546582E-2</v>
      </c>
      <c r="K79" s="268"/>
      <c r="L79" s="286"/>
      <c r="O79" s="304">
        <v>76966071.045260012</v>
      </c>
      <c r="P79" s="294">
        <f t="shared" si="25"/>
        <v>79477601.285579994</v>
      </c>
      <c r="Q79" s="294">
        <f t="shared" si="25"/>
        <v>88903937.544250026</v>
      </c>
      <c r="S79" s="294">
        <f t="shared" si="24"/>
        <v>78221836.165419996</v>
      </c>
      <c r="T79" s="294">
        <f t="shared" si="24"/>
        <v>84190769.41491501</v>
      </c>
    </row>
    <row r="80" spans="1:20" ht="14.5" x14ac:dyDescent="0.25">
      <c r="C80" s="305" t="b">
        <v>1</v>
      </c>
      <c r="D80" s="305" t="b">
        <v>1</v>
      </c>
      <c r="E80" s="297"/>
      <c r="F80" s="305" t="b">
        <v>1</v>
      </c>
      <c r="G80" s="305" t="b">
        <v>1</v>
      </c>
      <c r="H80" s="297"/>
      <c r="I80" s="297"/>
      <c r="J80" s="297"/>
      <c r="O80" s="306">
        <v>21521.248539999127</v>
      </c>
      <c r="P80" s="307">
        <f>+P79-C79</f>
        <v>0</v>
      </c>
      <c r="Q80" s="307">
        <f>+Q79-D79</f>
        <v>0</v>
      </c>
      <c r="S80" s="43">
        <f t="shared" si="24"/>
        <v>10760.624269999564</v>
      </c>
    </row>
    <row r="81" spans="2:20" x14ac:dyDescent="0.25">
      <c r="F81" s="44"/>
      <c r="O81" s="308"/>
    </row>
    <row r="82" spans="2:20" x14ac:dyDescent="0.25">
      <c r="O82" s="308"/>
    </row>
    <row r="83" spans="2:20" x14ac:dyDescent="0.25">
      <c r="B83" s="547"/>
      <c r="C83" s="548"/>
      <c r="D83" s="547"/>
      <c r="E83" s="547"/>
      <c r="F83" s="548"/>
      <c r="G83" s="548"/>
      <c r="H83" s="547"/>
      <c r="I83" s="549"/>
      <c r="J83" s="549"/>
      <c r="M83" s="43" t="s">
        <v>102</v>
      </c>
      <c r="N83" s="43" t="s">
        <v>103</v>
      </c>
      <c r="O83" s="301">
        <f>+O79+O40</f>
        <v>167499576.09902003</v>
      </c>
      <c r="P83" s="44">
        <f>+P79+P40</f>
        <v>168863617.28151003</v>
      </c>
      <c r="Q83" s="44">
        <f>+Q79+Q40</f>
        <v>178716379.42942005</v>
      </c>
      <c r="S83" s="307">
        <f t="shared" ref="S83:T83" si="29">+AVERAGE(O83:P83)</f>
        <v>168181596.69026503</v>
      </c>
      <c r="T83" s="44">
        <f t="shared" si="29"/>
        <v>173789998.35546505</v>
      </c>
    </row>
    <row r="84" spans="2:20" x14ac:dyDescent="0.25">
      <c r="B84" s="547"/>
      <c r="C84" s="547"/>
      <c r="D84" s="547"/>
      <c r="E84" s="547"/>
      <c r="F84" s="547"/>
      <c r="G84" s="547"/>
      <c r="H84" s="547"/>
      <c r="I84" s="547"/>
      <c r="J84" s="547"/>
    </row>
    <row r="85" spans="2:20" x14ac:dyDescent="0.25">
      <c r="B85" s="547"/>
      <c r="C85" s="547"/>
      <c r="D85" s="547"/>
      <c r="E85" s="547"/>
      <c r="F85" s="547"/>
      <c r="G85" s="547"/>
      <c r="H85" s="547"/>
      <c r="I85" s="547"/>
      <c r="J85" s="547"/>
      <c r="O85" s="308"/>
    </row>
    <row r="86" spans="2:20" x14ac:dyDescent="0.25">
      <c r="B86" s="547"/>
      <c r="C86" s="547"/>
      <c r="D86" s="547"/>
      <c r="E86" s="547"/>
      <c r="F86" s="547"/>
      <c r="G86" s="547"/>
      <c r="H86" s="547"/>
      <c r="I86" s="547"/>
      <c r="J86" s="547"/>
      <c r="O86" s="308"/>
    </row>
    <row r="87" spans="2:20" x14ac:dyDescent="0.25">
      <c r="B87" s="547"/>
      <c r="C87" s="547"/>
      <c r="D87" s="547"/>
      <c r="E87" s="547"/>
      <c r="F87" s="547"/>
      <c r="G87" s="547"/>
      <c r="H87" s="547"/>
      <c r="I87" s="547"/>
      <c r="J87" s="547"/>
    </row>
    <row r="88" spans="2:20" x14ac:dyDescent="0.25">
      <c r="B88" s="547"/>
      <c r="C88" s="547"/>
      <c r="D88" s="547"/>
      <c r="E88" s="547"/>
      <c r="F88" s="547"/>
      <c r="G88" s="547"/>
      <c r="H88" s="547"/>
      <c r="I88" s="547"/>
      <c r="J88" s="547"/>
    </row>
  </sheetData>
  <mergeCells count="7">
    <mergeCell ref="V12:W12"/>
    <mergeCell ref="A42:J42"/>
    <mergeCell ref="I44:J44"/>
    <mergeCell ref="A2:J2"/>
    <mergeCell ref="I4:J4"/>
    <mergeCell ref="A10:J10"/>
    <mergeCell ref="I12:J12"/>
  </mergeCells>
  <conditionalFormatting sqref="L6:L38 L40:L79">
    <cfRule type="cellIs" dxfId="6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fitToHeight="5" orientation="landscape" r:id="rId1"/>
  <headerFooter alignWithMargins="0">
    <oddHeader>&amp;A</oddHeader>
  </headerFooter>
  <rowBreaks count="1" manualBreakCount="1">
    <brk id="4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5A28-F54B-44FF-A853-D9363DD75087}">
  <dimension ref="A2:K2162"/>
  <sheetViews>
    <sheetView view="pageBreakPreview" zoomScale="80" zoomScaleNormal="80" zoomScaleSheetLayoutView="80" workbookViewId="0">
      <selection activeCell="A2" sqref="A2:H2"/>
    </sheetView>
  </sheetViews>
  <sheetFormatPr defaultColWidth="9.1796875" defaultRowHeight="12.5" x14ac:dyDescent="0.25"/>
  <cols>
    <col min="1" max="1" width="3.81640625" style="15" bestFit="1" customWidth="1"/>
    <col min="2" max="2" width="35.7265625" style="15" bestFit="1" customWidth="1"/>
    <col min="3" max="3" width="11.54296875" style="15" customWidth="1"/>
    <col min="4" max="4" width="11.81640625" style="15" customWidth="1"/>
    <col min="5" max="5" width="11.54296875" style="15" customWidth="1"/>
    <col min="6" max="6" width="11.7265625" style="15" customWidth="1"/>
    <col min="7" max="7" width="11.81640625" style="15" customWidth="1"/>
    <col min="8" max="8" width="10.81640625" style="15" customWidth="1"/>
    <col min="9" max="10" width="2.1796875" style="15" customWidth="1"/>
    <col min="11" max="16384" width="9.1796875" style="15"/>
  </cols>
  <sheetData>
    <row r="2" spans="1:10" s="90" customFormat="1" ht="20.149999999999999" customHeight="1" x14ac:dyDescent="0.25">
      <c r="A2" s="499" t="s">
        <v>218</v>
      </c>
      <c r="B2" s="499"/>
      <c r="C2" s="499"/>
      <c r="D2" s="499"/>
      <c r="E2" s="499"/>
      <c r="F2" s="499"/>
      <c r="G2" s="499"/>
      <c r="H2" s="499"/>
    </row>
    <row r="3" spans="1:10" s="90" customFormat="1" ht="20.149999999999999" customHeight="1" thickBot="1" x14ac:dyDescent="0.3">
      <c r="A3" s="107"/>
      <c r="B3" s="107"/>
      <c r="C3" s="107"/>
      <c r="D3" s="107"/>
      <c r="E3" s="107"/>
      <c r="F3" s="107"/>
      <c r="G3" s="107"/>
      <c r="H3" s="107"/>
    </row>
    <row r="4" spans="1:10" ht="20.149999999999999" customHeight="1" thickBot="1" x14ac:dyDescent="0.3">
      <c r="A4" s="92" t="s">
        <v>136</v>
      </c>
      <c r="B4" s="112" t="s">
        <v>137</v>
      </c>
      <c r="C4" s="550" t="s">
        <v>215</v>
      </c>
      <c r="D4" s="551"/>
      <c r="E4" s="552" t="s">
        <v>138</v>
      </c>
      <c r="F4" s="550" t="s">
        <v>216</v>
      </c>
      <c r="G4" s="551"/>
      <c r="H4" s="229" t="s">
        <v>138</v>
      </c>
    </row>
    <row r="5" spans="1:10" ht="20.149999999999999" customHeight="1" thickBot="1" x14ac:dyDescent="0.3">
      <c r="A5" s="97"/>
      <c r="B5" s="310"/>
      <c r="C5" s="34">
        <f>+Investments!C5</f>
        <v>2019</v>
      </c>
      <c r="D5" s="34">
        <f>+Investments!D5</f>
        <v>2020</v>
      </c>
      <c r="E5" s="34" t="str">
        <f>+Investments!E5</f>
        <v>20/19</v>
      </c>
      <c r="F5" s="34">
        <f>+Investments!F5</f>
        <v>2019</v>
      </c>
      <c r="G5" s="34">
        <f>+Investments!G5</f>
        <v>2020</v>
      </c>
      <c r="H5" s="34" t="str">
        <f>+Investments!H5</f>
        <v>20/19</v>
      </c>
    </row>
    <row r="6" spans="1:10" ht="20.149999999999999" customHeight="1" x14ac:dyDescent="0.25">
      <c r="A6" s="92" t="s">
        <v>1</v>
      </c>
      <c r="B6" s="98" t="s">
        <v>139</v>
      </c>
      <c r="C6" s="203">
        <f>+C40</f>
        <v>3270184.9473200003</v>
      </c>
      <c r="D6" s="203">
        <f t="shared" ref="D6" si="0">+D40</f>
        <v>2835045.5116599998</v>
      </c>
      <c r="E6" s="51">
        <f t="shared" ref="E6:E8" si="1">+IF(C6=0,"X",D6/C6)</f>
        <v>0.86693736205451977</v>
      </c>
      <c r="F6" s="203">
        <f>+F40</f>
        <v>2574728.8201999995</v>
      </c>
      <c r="G6" s="203">
        <f t="shared" ref="G6" si="2">+G40</f>
        <v>2207813.05773</v>
      </c>
      <c r="H6" s="51">
        <f t="shared" ref="H6:H8" si="3">+IF(F6=0,"X",G6/F6)</f>
        <v>0.85749343403026879</v>
      </c>
      <c r="I6" s="19"/>
      <c r="J6" s="20"/>
    </row>
    <row r="7" spans="1:10" ht="20.149999999999999" customHeight="1" thickBot="1" x14ac:dyDescent="0.3">
      <c r="A7" s="99" t="s">
        <v>2</v>
      </c>
      <c r="B7" s="53" t="s">
        <v>140</v>
      </c>
      <c r="C7" s="311">
        <f>+C79</f>
        <v>5361976.7276099995</v>
      </c>
      <c r="D7" s="311">
        <f t="shared" ref="D7" si="4">+D79</f>
        <v>4690736.7253400004</v>
      </c>
      <c r="E7" s="51">
        <f t="shared" si="1"/>
        <v>0.87481482364262486</v>
      </c>
      <c r="F7" s="311">
        <f>+F79</f>
        <v>4642821.4315000009</v>
      </c>
      <c r="G7" s="311">
        <f t="shared" ref="G7" si="5">+G79</f>
        <v>3878916.566180001</v>
      </c>
      <c r="H7" s="51">
        <f t="shared" si="3"/>
        <v>0.8354653788454669</v>
      </c>
      <c r="I7" s="19"/>
      <c r="J7" s="20"/>
    </row>
    <row r="8" spans="1:10" s="90" customFormat="1" ht="20.149999999999999" customHeight="1" thickBot="1" x14ac:dyDescent="0.3">
      <c r="A8" s="100"/>
      <c r="B8" s="101" t="s">
        <v>96</v>
      </c>
      <c r="C8" s="86">
        <f>SUM(C6:C7)</f>
        <v>8632161.6749299988</v>
      </c>
      <c r="D8" s="86">
        <f>SUM(D6:D7)</f>
        <v>7525782.2369999997</v>
      </c>
      <c r="E8" s="28">
        <f t="shared" si="1"/>
        <v>0.87183054724945575</v>
      </c>
      <c r="F8" s="86">
        <f t="shared" ref="F8:G8" si="6">SUM(F6:F7)</f>
        <v>7217550.2517000008</v>
      </c>
      <c r="G8" s="86">
        <f t="shared" si="6"/>
        <v>6086729.6239100005</v>
      </c>
      <c r="H8" s="28">
        <f t="shared" si="3"/>
        <v>0.8433234839586119</v>
      </c>
      <c r="I8" s="19"/>
      <c r="J8" s="20"/>
    </row>
    <row r="9" spans="1:10" ht="20.149999999999999" customHeight="1" x14ac:dyDescent="0.25">
      <c r="A9" s="103"/>
      <c r="J9" s="20"/>
    </row>
    <row r="10" spans="1:10" s="90" customFormat="1" ht="20.149999999999999" customHeight="1" x14ac:dyDescent="0.25">
      <c r="A10" s="499" t="s">
        <v>217</v>
      </c>
      <c r="B10" s="499"/>
      <c r="C10" s="499"/>
      <c r="D10" s="499"/>
      <c r="E10" s="499"/>
      <c r="F10" s="499"/>
      <c r="G10" s="499"/>
      <c r="H10" s="499"/>
      <c r="J10" s="20"/>
    </row>
    <row r="11" spans="1:10" s="90" customFormat="1" ht="20.149999999999999" customHeight="1" thickBot="1" x14ac:dyDescent="0.3">
      <c r="A11" s="107"/>
      <c r="B11" s="107"/>
      <c r="C11" s="107"/>
      <c r="D11" s="107"/>
      <c r="E11" s="107"/>
      <c r="F11" s="107"/>
      <c r="G11" s="107"/>
      <c r="H11" s="107"/>
      <c r="J11" s="20"/>
    </row>
    <row r="12" spans="1:10" ht="20.149999999999999" customHeight="1" thickBot="1" x14ac:dyDescent="0.3">
      <c r="A12" s="93" t="s">
        <v>136</v>
      </c>
      <c r="B12" s="92" t="s">
        <v>141</v>
      </c>
      <c r="C12" s="550" t="s">
        <v>215</v>
      </c>
      <c r="D12" s="551"/>
      <c r="E12" s="552" t="s">
        <v>138</v>
      </c>
      <c r="F12" s="550" t="s">
        <v>216</v>
      </c>
      <c r="G12" s="551"/>
      <c r="H12" s="229" t="s">
        <v>138</v>
      </c>
      <c r="J12" s="20"/>
    </row>
    <row r="13" spans="1:10" ht="20.149999999999999" customHeight="1" thickBot="1" x14ac:dyDescent="0.3">
      <c r="A13" s="124"/>
      <c r="B13" s="97"/>
      <c r="C13" s="34">
        <f>+C5</f>
        <v>2019</v>
      </c>
      <c r="D13" s="315">
        <f t="shared" ref="D13:H13" si="7">+D5</f>
        <v>2020</v>
      </c>
      <c r="E13" s="34" t="str">
        <f t="shared" si="7"/>
        <v>20/19</v>
      </c>
      <c r="F13" s="34">
        <f t="shared" si="7"/>
        <v>2019</v>
      </c>
      <c r="G13" s="34">
        <f t="shared" si="7"/>
        <v>2020</v>
      </c>
      <c r="H13" s="34" t="str">
        <f t="shared" si="7"/>
        <v>20/19</v>
      </c>
      <c r="J13" s="20"/>
    </row>
    <row r="14" spans="1:10" ht="20.149999999999999" customHeight="1" x14ac:dyDescent="0.25">
      <c r="A14" s="8" t="s">
        <v>1</v>
      </c>
      <c r="B14" s="35" t="s">
        <v>3</v>
      </c>
      <c r="C14" s="247">
        <v>-12388.819649999999</v>
      </c>
      <c r="D14" s="247">
        <v>-11332.596879999999</v>
      </c>
      <c r="E14" s="51">
        <f t="shared" ref="E14:E39" si="8">+IFERROR(IF(D14/C14&gt;0,D14/C14,"X"),"X")</f>
        <v>0.91474387392506751</v>
      </c>
      <c r="F14" s="247">
        <v>-12469.56465</v>
      </c>
      <c r="G14" s="247">
        <v>-11332.596879999999</v>
      </c>
      <c r="H14" s="51">
        <f t="shared" ref="H14:H39" si="9">+IFERROR(IF(G14/F14&gt;0,G14/F14,"X"),"X")</f>
        <v>0.90882057217611034</v>
      </c>
      <c r="I14" s="19"/>
      <c r="J14" s="20"/>
    </row>
    <row r="15" spans="1:10" ht="20.149999999999999" customHeight="1" x14ac:dyDescent="0.25">
      <c r="A15" s="21" t="s">
        <v>2</v>
      </c>
      <c r="B15" s="35" t="s">
        <v>4</v>
      </c>
      <c r="C15" s="247">
        <v>95572.973939999996</v>
      </c>
      <c r="D15" s="247">
        <v>116548.56886</v>
      </c>
      <c r="E15" s="51">
        <f t="shared" si="8"/>
        <v>1.2194720333090014</v>
      </c>
      <c r="F15" s="247">
        <v>76062.796780000004</v>
      </c>
      <c r="G15" s="247">
        <v>91575.504610000004</v>
      </c>
      <c r="H15" s="51">
        <f t="shared" si="9"/>
        <v>1.2039460615005799</v>
      </c>
      <c r="I15" s="19"/>
      <c r="J15" s="20"/>
    </row>
    <row r="16" spans="1:10" ht="20.149999999999999" customHeight="1" x14ac:dyDescent="0.25">
      <c r="A16" s="21" t="s">
        <v>5</v>
      </c>
      <c r="B16" s="35" t="s">
        <v>6</v>
      </c>
      <c r="C16" s="247">
        <v>711387.14047999994</v>
      </c>
      <c r="D16" s="247">
        <v>635106.12954999995</v>
      </c>
      <c r="E16" s="51">
        <f t="shared" si="8"/>
        <v>0.89277145088885035</v>
      </c>
      <c r="F16" s="247">
        <v>588069.19140999997</v>
      </c>
      <c r="G16" s="247">
        <v>520229.99579000002</v>
      </c>
      <c r="H16" s="51">
        <f t="shared" si="9"/>
        <v>0.88464079293570286</v>
      </c>
      <c r="I16" s="19"/>
      <c r="J16" s="20"/>
    </row>
    <row r="17" spans="1:10" ht="20.149999999999999" customHeight="1" x14ac:dyDescent="0.25">
      <c r="A17" s="21" t="s">
        <v>7</v>
      </c>
      <c r="B17" s="35" t="s">
        <v>8</v>
      </c>
      <c r="C17" s="247">
        <v>16710.780849999999</v>
      </c>
      <c r="D17" s="247">
        <v>-41720.078690000002</v>
      </c>
      <c r="E17" s="51" t="str">
        <f t="shared" si="8"/>
        <v>X</v>
      </c>
      <c r="F17" s="247">
        <v>-29993.288100000002</v>
      </c>
      <c r="G17" s="247">
        <v>-61868.812059999997</v>
      </c>
      <c r="H17" s="51">
        <f t="shared" si="9"/>
        <v>2.0627552355621854</v>
      </c>
      <c r="I17" s="19"/>
      <c r="J17" s="20"/>
    </row>
    <row r="18" spans="1:10" ht="20.149999999999999" customHeight="1" x14ac:dyDescent="0.25">
      <c r="A18" s="21" t="s">
        <v>9</v>
      </c>
      <c r="B18" s="35" t="s">
        <v>10</v>
      </c>
      <c r="C18" s="247">
        <v>0</v>
      </c>
      <c r="D18" s="247">
        <v>182.53685999999999</v>
      </c>
      <c r="E18" s="51" t="str">
        <f t="shared" si="8"/>
        <v>X</v>
      </c>
      <c r="F18" s="247">
        <v>0</v>
      </c>
      <c r="G18" s="247">
        <v>134.81786</v>
      </c>
      <c r="H18" s="51" t="str">
        <f t="shared" si="9"/>
        <v>X</v>
      </c>
      <c r="I18" s="19"/>
      <c r="J18" s="20"/>
    </row>
    <row r="19" spans="1:10" ht="19.5" customHeight="1" x14ac:dyDescent="0.25">
      <c r="A19" s="21" t="s">
        <v>11</v>
      </c>
      <c r="B19" s="35" t="s">
        <v>12</v>
      </c>
      <c r="C19" s="247">
        <v>6487.39336</v>
      </c>
      <c r="D19" s="247">
        <v>8251.8312100000003</v>
      </c>
      <c r="E19" s="51">
        <f t="shared" si="8"/>
        <v>1.2719794765150483</v>
      </c>
      <c r="F19" s="247">
        <v>4868.8653599999998</v>
      </c>
      <c r="G19" s="247">
        <v>6450.1822099999999</v>
      </c>
      <c r="H19" s="51">
        <f t="shared" si="9"/>
        <v>1.3247813880809389</v>
      </c>
      <c r="I19" s="19"/>
      <c r="J19" s="20"/>
    </row>
    <row r="20" spans="1:10" ht="20.149999999999999" customHeight="1" x14ac:dyDescent="0.25">
      <c r="A20" s="21" t="s">
        <v>13</v>
      </c>
      <c r="B20" s="35" t="s">
        <v>14</v>
      </c>
      <c r="C20" s="247">
        <v>54714.099090000003</v>
      </c>
      <c r="D20" s="247">
        <v>25564.645059999999</v>
      </c>
      <c r="E20" s="51">
        <f t="shared" si="8"/>
        <v>0.46724053736036758</v>
      </c>
      <c r="F20" s="247">
        <v>47821.092239999998</v>
      </c>
      <c r="G20" s="247">
        <v>19000.910619999999</v>
      </c>
      <c r="H20" s="51">
        <f t="shared" si="9"/>
        <v>0.39733326300118821</v>
      </c>
      <c r="I20" s="19"/>
      <c r="J20" s="20"/>
    </row>
    <row r="21" spans="1:10" ht="20.149999999999999" customHeight="1" x14ac:dyDescent="0.25">
      <c r="A21" s="21" t="s">
        <v>15</v>
      </c>
      <c r="B21" s="35" t="s">
        <v>16</v>
      </c>
      <c r="C21" s="247">
        <v>42588.52882</v>
      </c>
      <c r="D21" s="247">
        <v>18359.394550000001</v>
      </c>
      <c r="E21" s="51">
        <f t="shared" si="8"/>
        <v>0.43108778487267785</v>
      </c>
      <c r="F21" s="247">
        <v>39394.585460000002</v>
      </c>
      <c r="G21" s="247">
        <v>11207.942279999999</v>
      </c>
      <c r="H21" s="51">
        <f t="shared" si="9"/>
        <v>0.28450463811531118</v>
      </c>
      <c r="I21" s="19"/>
      <c r="J21" s="20"/>
    </row>
    <row r="22" spans="1:10" ht="20.149999999999999" customHeight="1" x14ac:dyDescent="0.25">
      <c r="A22" s="21" t="s">
        <v>17</v>
      </c>
      <c r="B22" s="35" t="s">
        <v>18</v>
      </c>
      <c r="C22" s="247">
        <v>24751.93852</v>
      </c>
      <c r="D22" s="247">
        <v>12008.32086</v>
      </c>
      <c r="E22" s="51">
        <f t="shared" si="8"/>
        <v>0.48514668256375421</v>
      </c>
      <c r="F22" s="247">
        <v>18531.916519999999</v>
      </c>
      <c r="G22" s="247">
        <v>6566.4058599999998</v>
      </c>
      <c r="H22" s="51">
        <f t="shared" si="9"/>
        <v>0.35432956180832181</v>
      </c>
      <c r="I22" s="19"/>
      <c r="J22" s="20"/>
    </row>
    <row r="23" spans="1:10" ht="20.149999999999999" customHeight="1" x14ac:dyDescent="0.25">
      <c r="A23" s="21" t="s">
        <v>19</v>
      </c>
      <c r="B23" s="35" t="s">
        <v>20</v>
      </c>
      <c r="C23" s="247">
        <v>59851.211799999997</v>
      </c>
      <c r="D23" s="247">
        <v>55855.454720000002</v>
      </c>
      <c r="E23" s="51">
        <f t="shared" si="8"/>
        <v>0.93323849325971386</v>
      </c>
      <c r="F23" s="247">
        <v>44257.405550000003</v>
      </c>
      <c r="G23" s="247">
        <v>44854.228539999996</v>
      </c>
      <c r="H23" s="51">
        <f t="shared" si="9"/>
        <v>1.0134852683428479</v>
      </c>
      <c r="I23" s="19"/>
      <c r="J23" s="20"/>
    </row>
    <row r="24" spans="1:10" ht="20.149999999999999" customHeight="1" x14ac:dyDescent="0.25">
      <c r="A24" s="21" t="s">
        <v>21</v>
      </c>
      <c r="B24" s="35" t="s">
        <v>134</v>
      </c>
      <c r="C24" s="247">
        <v>-212.48804000000001</v>
      </c>
      <c r="D24" s="247">
        <v>-848.83979999999997</v>
      </c>
      <c r="E24" s="51">
        <f t="shared" si="8"/>
        <v>3.9947650700717081</v>
      </c>
      <c r="F24" s="247">
        <v>-180.2192</v>
      </c>
      <c r="G24" s="247">
        <v>-800.06967999999995</v>
      </c>
      <c r="H24" s="51">
        <f t="shared" si="9"/>
        <v>4.4394253220522559</v>
      </c>
      <c r="I24" s="19"/>
      <c r="J24" s="20"/>
    </row>
    <row r="25" spans="1:10" ht="20.149999999999999" customHeight="1" x14ac:dyDescent="0.25">
      <c r="A25" s="21" t="s">
        <v>22</v>
      </c>
      <c r="B25" s="35" t="s">
        <v>23</v>
      </c>
      <c r="C25" s="247">
        <v>154346.76441999999</v>
      </c>
      <c r="D25" s="247">
        <v>98591.486709999997</v>
      </c>
      <c r="E25" s="51">
        <f t="shared" si="8"/>
        <v>0.63876613857429643</v>
      </c>
      <c r="F25" s="247">
        <v>123046.37757</v>
      </c>
      <c r="G25" s="247">
        <v>80203.755669999999</v>
      </c>
      <c r="H25" s="51">
        <f t="shared" si="9"/>
        <v>0.65181728429488139</v>
      </c>
      <c r="I25" s="19"/>
      <c r="J25" s="20"/>
    </row>
    <row r="26" spans="1:10" ht="20.149999999999999" customHeight="1" x14ac:dyDescent="0.25">
      <c r="A26" s="21" t="s">
        <v>24</v>
      </c>
      <c r="B26" s="35" t="s">
        <v>25</v>
      </c>
      <c r="C26" s="247">
        <v>211818.85623999999</v>
      </c>
      <c r="D26" s="247">
        <v>199247.23024999999</v>
      </c>
      <c r="E26" s="51">
        <f t="shared" si="8"/>
        <v>0.94064916498389639</v>
      </c>
      <c r="F26" s="247">
        <v>162693.87716</v>
      </c>
      <c r="G26" s="247">
        <v>151740.82626</v>
      </c>
      <c r="H26" s="51">
        <f t="shared" si="9"/>
        <v>0.93267693233944926</v>
      </c>
      <c r="I26" s="19"/>
      <c r="J26" s="20"/>
    </row>
    <row r="27" spans="1:10" ht="20.149999999999999" customHeight="1" x14ac:dyDescent="0.25">
      <c r="A27" s="21" t="s">
        <v>26</v>
      </c>
      <c r="B27" s="35" t="s">
        <v>27</v>
      </c>
      <c r="C27" s="247">
        <v>9475.6322500000006</v>
      </c>
      <c r="D27" s="247">
        <v>-15229.83905</v>
      </c>
      <c r="E27" s="51" t="str">
        <f t="shared" si="8"/>
        <v>X</v>
      </c>
      <c r="F27" s="247">
        <v>3416.66815</v>
      </c>
      <c r="G27" s="247">
        <v>-19166.104380000001</v>
      </c>
      <c r="H27" s="51" t="str">
        <f t="shared" si="9"/>
        <v>X</v>
      </c>
      <c r="I27" s="19"/>
      <c r="J27" s="20"/>
    </row>
    <row r="28" spans="1:10" ht="20.149999999999999" customHeight="1" x14ac:dyDescent="0.25">
      <c r="A28" s="21" t="s">
        <v>28</v>
      </c>
      <c r="B28" s="35" t="s">
        <v>29</v>
      </c>
      <c r="C28" s="247">
        <v>44716.963790000002</v>
      </c>
      <c r="D28" s="247">
        <v>54086.514990000003</v>
      </c>
      <c r="E28" s="51">
        <f t="shared" si="8"/>
        <v>1.2095301291921636</v>
      </c>
      <c r="F28" s="247">
        <v>30474.974289999998</v>
      </c>
      <c r="G28" s="247">
        <v>45071.576560000001</v>
      </c>
      <c r="H28" s="51">
        <f t="shared" si="9"/>
        <v>1.4789701258186034</v>
      </c>
      <c r="I28" s="19"/>
      <c r="J28" s="20"/>
    </row>
    <row r="29" spans="1:10" ht="20.149999999999999" customHeight="1" x14ac:dyDescent="0.25">
      <c r="A29" s="21" t="s">
        <v>30</v>
      </c>
      <c r="B29" s="35" t="s">
        <v>31</v>
      </c>
      <c r="C29" s="247">
        <v>4040.4754499999999</v>
      </c>
      <c r="D29" s="247">
        <v>4071.8103799999999</v>
      </c>
      <c r="E29" s="51">
        <f t="shared" si="8"/>
        <v>1.0077552581095375</v>
      </c>
      <c r="F29" s="247">
        <v>3115.0588600000001</v>
      </c>
      <c r="G29" s="247">
        <v>3105.0908899999999</v>
      </c>
      <c r="H29" s="51">
        <f t="shared" si="9"/>
        <v>0.99680007009562566</v>
      </c>
      <c r="I29" s="19"/>
      <c r="J29" s="20"/>
    </row>
    <row r="30" spans="1:10" ht="20.149999999999999" customHeight="1" x14ac:dyDescent="0.25">
      <c r="A30" s="21" t="s">
        <v>32</v>
      </c>
      <c r="B30" s="35" t="s">
        <v>33</v>
      </c>
      <c r="C30" s="247">
        <v>0</v>
      </c>
      <c r="D30" s="247">
        <v>-2851.1146800000001</v>
      </c>
      <c r="E30" s="51" t="str">
        <f t="shared" si="8"/>
        <v>X</v>
      </c>
      <c r="F30" s="247">
        <v>0</v>
      </c>
      <c r="G30" s="247">
        <v>-2312.5338900000002</v>
      </c>
      <c r="H30" s="51" t="str">
        <f t="shared" si="9"/>
        <v>X</v>
      </c>
      <c r="I30" s="19"/>
      <c r="J30" s="20"/>
    </row>
    <row r="31" spans="1:10" ht="20.149999999999999" customHeight="1" x14ac:dyDescent="0.25">
      <c r="A31" s="21" t="s">
        <v>34</v>
      </c>
      <c r="B31" s="35" t="s">
        <v>35</v>
      </c>
      <c r="C31" s="247">
        <v>1664199.6473900001</v>
      </c>
      <c r="D31" s="247">
        <v>1519576.79006</v>
      </c>
      <c r="E31" s="51">
        <f t="shared" si="8"/>
        <v>0.91309765174099444</v>
      </c>
      <c r="F31" s="247">
        <v>1334126.93145</v>
      </c>
      <c r="G31" s="247">
        <v>1217288.01297</v>
      </c>
      <c r="H31" s="51">
        <f t="shared" si="9"/>
        <v>0.9124229368842639</v>
      </c>
      <c r="I31" s="19"/>
      <c r="J31" s="20"/>
    </row>
    <row r="32" spans="1:10" ht="20.149999999999999" customHeight="1" x14ac:dyDescent="0.25">
      <c r="A32" s="21" t="s">
        <v>36</v>
      </c>
      <c r="B32" s="35" t="s">
        <v>37</v>
      </c>
      <c r="C32" s="247">
        <v>680.40588000000002</v>
      </c>
      <c r="D32" s="247">
        <v>1707.17048</v>
      </c>
      <c r="E32" s="51">
        <f t="shared" si="8"/>
        <v>2.5090472175225762</v>
      </c>
      <c r="F32" s="247">
        <v>424.46487999999999</v>
      </c>
      <c r="G32" s="247">
        <v>1085.9074800000001</v>
      </c>
      <c r="H32" s="51">
        <f t="shared" si="9"/>
        <v>2.558297591075144</v>
      </c>
      <c r="I32" s="19"/>
      <c r="J32" s="20"/>
    </row>
    <row r="33" spans="1:11" ht="20.149999999999999" customHeight="1" x14ac:dyDescent="0.25">
      <c r="A33" s="21" t="s">
        <v>38</v>
      </c>
      <c r="B33" s="35" t="s">
        <v>39</v>
      </c>
      <c r="C33" s="247">
        <v>79.386290000000002</v>
      </c>
      <c r="D33" s="247">
        <v>4204.5033899999999</v>
      </c>
      <c r="E33" s="51">
        <f t="shared" si="8"/>
        <v>52.962588250439715</v>
      </c>
      <c r="F33" s="247">
        <v>107.49129000000001</v>
      </c>
      <c r="G33" s="247">
        <v>3259.36339</v>
      </c>
      <c r="H33" s="51">
        <f t="shared" si="9"/>
        <v>30.322116238441271</v>
      </c>
      <c r="I33" s="19"/>
      <c r="J33" s="20"/>
    </row>
    <row r="34" spans="1:11" ht="20.149999999999999" customHeight="1" x14ac:dyDescent="0.25">
      <c r="A34" s="21" t="s">
        <v>40</v>
      </c>
      <c r="B34" s="35" t="s">
        <v>41</v>
      </c>
      <c r="C34" s="247">
        <v>95873.199609999996</v>
      </c>
      <c r="D34" s="247">
        <v>132619.44993</v>
      </c>
      <c r="E34" s="51">
        <f t="shared" si="8"/>
        <v>1.3832796909822462</v>
      </c>
      <c r="F34" s="247">
        <v>77574.38</v>
      </c>
      <c r="G34" s="247">
        <v>109830.75380999999</v>
      </c>
      <c r="H34" s="51">
        <f t="shared" si="9"/>
        <v>1.4158122025596593</v>
      </c>
      <c r="I34" s="19"/>
      <c r="J34" s="20"/>
      <c r="K34" s="316"/>
    </row>
    <row r="35" spans="1:11" ht="20.149999999999999" customHeight="1" x14ac:dyDescent="0.25">
      <c r="A35" s="21" t="s">
        <v>42</v>
      </c>
      <c r="B35" s="35" t="s">
        <v>43</v>
      </c>
      <c r="C35" s="247">
        <v>-865.89233999999999</v>
      </c>
      <c r="D35" s="247">
        <v>-1211.3065099999999</v>
      </c>
      <c r="E35" s="51">
        <f t="shared" si="8"/>
        <v>1.3989112203025147</v>
      </c>
      <c r="F35" s="247">
        <v>-865.89233999999999</v>
      </c>
      <c r="G35" s="247">
        <v>-1211.3065099999999</v>
      </c>
      <c r="H35" s="51">
        <f t="shared" si="9"/>
        <v>1.3989112203025147</v>
      </c>
      <c r="I35" s="19"/>
      <c r="J35" s="20"/>
    </row>
    <row r="36" spans="1:11" ht="20.149999999999999" customHeight="1" x14ac:dyDescent="0.25">
      <c r="A36" s="21" t="s">
        <v>44</v>
      </c>
      <c r="B36" s="35" t="s">
        <v>45</v>
      </c>
      <c r="C36" s="247">
        <v>7284.4887699999999</v>
      </c>
      <c r="D36" s="247">
        <v>2879.6263399999998</v>
      </c>
      <c r="E36" s="51">
        <f t="shared" si="8"/>
        <v>0.39530932518686551</v>
      </c>
      <c r="F36" s="247">
        <v>6112.5686900000001</v>
      </c>
      <c r="G36" s="247">
        <v>2849.4225999999999</v>
      </c>
      <c r="H36" s="51">
        <f t="shared" si="9"/>
        <v>0.46615796803422094</v>
      </c>
      <c r="I36" s="19"/>
      <c r="J36" s="20"/>
    </row>
    <row r="37" spans="1:11" ht="20.149999999999999" customHeight="1" x14ac:dyDescent="0.25">
      <c r="A37" s="21" t="s">
        <v>46</v>
      </c>
      <c r="B37" s="35" t="s">
        <v>47</v>
      </c>
      <c r="C37" s="247">
        <v>16323.76763</v>
      </c>
      <c r="D37" s="247">
        <v>15596.41711</v>
      </c>
      <c r="E37" s="51">
        <f t="shared" si="8"/>
        <v>0.9554422400216438</v>
      </c>
      <c r="F37" s="247">
        <v>12865.191629999999</v>
      </c>
      <c r="G37" s="247">
        <v>12065.008110000001</v>
      </c>
      <c r="H37" s="51">
        <f t="shared" si="9"/>
        <v>0.9378024406465838</v>
      </c>
      <c r="I37" s="19"/>
      <c r="J37" s="20"/>
    </row>
    <row r="38" spans="1:11" s="90" customFormat="1" ht="20.149999999999999" customHeight="1" x14ac:dyDescent="0.25">
      <c r="A38" s="21" t="s">
        <v>48</v>
      </c>
      <c r="B38" s="35" t="s">
        <v>49</v>
      </c>
      <c r="C38" s="247">
        <v>20274.088530000001</v>
      </c>
      <c r="D38" s="247">
        <v>-41155.255420000001</v>
      </c>
      <c r="E38" s="51" t="str">
        <f t="shared" si="8"/>
        <v>X</v>
      </c>
      <c r="F38" s="247">
        <v>13238.047500000001</v>
      </c>
      <c r="G38" s="247">
        <v>-56067.655769999998</v>
      </c>
      <c r="H38" s="51" t="str">
        <f t="shared" si="9"/>
        <v>X</v>
      </c>
      <c r="I38" s="19"/>
      <c r="J38" s="20"/>
    </row>
    <row r="39" spans="1:11" s="90" customFormat="1" ht="20.149999999999999" customHeight="1" thickBot="1" x14ac:dyDescent="0.3">
      <c r="A39" s="21" t="s">
        <v>50</v>
      </c>
      <c r="B39" s="35" t="s">
        <v>51</v>
      </c>
      <c r="C39" s="247">
        <v>42474.404240000003</v>
      </c>
      <c r="D39" s="247">
        <v>44936.661379999998</v>
      </c>
      <c r="E39" s="51">
        <f t="shared" si="8"/>
        <v>1.0579703749601079</v>
      </c>
      <c r="F39" s="247">
        <v>32035.899700000002</v>
      </c>
      <c r="G39" s="247">
        <v>34052.431389999998</v>
      </c>
      <c r="H39" s="51">
        <f t="shared" si="9"/>
        <v>1.0629459983607077</v>
      </c>
      <c r="I39" s="19"/>
      <c r="J39" s="20"/>
    </row>
    <row r="40" spans="1:11" s="90" customFormat="1" ht="20.149999999999999" customHeight="1" thickBot="1" x14ac:dyDescent="0.3">
      <c r="A40" s="125"/>
      <c r="B40" s="126" t="s">
        <v>96</v>
      </c>
      <c r="C40" s="195">
        <f>SUM(C14:C39)</f>
        <v>3270184.9473200003</v>
      </c>
      <c r="D40" s="195">
        <f>SUM(D14:D39)</f>
        <v>2835045.5116599998</v>
      </c>
      <c r="E40" s="28">
        <f t="shared" ref="E40" si="10">+IF(C40=0,"X",D40/C40)</f>
        <v>0.86693736205451977</v>
      </c>
      <c r="F40" s="195">
        <f>SUM(F14:F39)</f>
        <v>2574728.8201999995</v>
      </c>
      <c r="G40" s="195">
        <f>SUM(G14:G39)</f>
        <v>2207813.05773</v>
      </c>
      <c r="H40" s="28">
        <f t="shared" ref="H40" si="11">+IF(F40=0,"X",G40/F40)</f>
        <v>0.85749343403026879</v>
      </c>
      <c r="I40" s="19"/>
      <c r="J40" s="20"/>
    </row>
    <row r="41" spans="1:11" ht="20.149999999999999" customHeight="1" x14ac:dyDescent="0.25">
      <c r="C41" s="109">
        <v>0</v>
      </c>
      <c r="D41" s="109">
        <v>0</v>
      </c>
      <c r="E41" s="109"/>
      <c r="F41" s="109">
        <v>0</v>
      </c>
      <c r="G41" s="109">
        <v>0</v>
      </c>
      <c r="H41" s="109"/>
      <c r="J41" s="20"/>
    </row>
    <row r="42" spans="1:11" s="90" customFormat="1" ht="20.149999999999999" customHeight="1" x14ac:dyDescent="0.25">
      <c r="A42" s="499" t="s">
        <v>219</v>
      </c>
      <c r="B42" s="499"/>
      <c r="C42" s="499"/>
      <c r="D42" s="499"/>
      <c r="E42" s="499"/>
      <c r="F42" s="499"/>
      <c r="G42" s="499"/>
      <c r="H42" s="499"/>
      <c r="J42" s="20"/>
    </row>
    <row r="43" spans="1:11" s="90" customFormat="1" ht="20.149999999999999" customHeight="1" thickBot="1" x14ac:dyDescent="0.3">
      <c r="A43" s="107"/>
      <c r="B43" s="107"/>
      <c r="C43" s="107"/>
      <c r="D43" s="107"/>
      <c r="E43" s="107"/>
      <c r="F43" s="107"/>
      <c r="G43" s="107"/>
      <c r="H43" s="107"/>
      <c r="J43" s="20"/>
    </row>
    <row r="44" spans="1:11" ht="20.149999999999999" customHeight="1" thickBot="1" x14ac:dyDescent="0.3">
      <c r="A44" s="92" t="s">
        <v>136</v>
      </c>
      <c r="B44" s="112" t="s">
        <v>141</v>
      </c>
      <c r="C44" s="550" t="s">
        <v>215</v>
      </c>
      <c r="D44" s="551"/>
      <c r="E44" s="552" t="s">
        <v>138</v>
      </c>
      <c r="F44" s="550" t="s">
        <v>216</v>
      </c>
      <c r="G44" s="551"/>
      <c r="H44" s="229" t="s">
        <v>138</v>
      </c>
      <c r="J44" s="20"/>
    </row>
    <row r="45" spans="1:11" ht="20.149999999999999" customHeight="1" thickBot="1" x14ac:dyDescent="0.3">
      <c r="A45" s="97"/>
      <c r="B45" s="310"/>
      <c r="C45" s="34">
        <f t="shared" ref="C45:H45" si="12">+C13</f>
        <v>2019</v>
      </c>
      <c r="D45" s="34">
        <f t="shared" si="12"/>
        <v>2020</v>
      </c>
      <c r="E45" s="34" t="str">
        <f t="shared" si="12"/>
        <v>20/19</v>
      </c>
      <c r="F45" s="34">
        <f t="shared" si="12"/>
        <v>2019</v>
      </c>
      <c r="G45" s="34">
        <f t="shared" si="12"/>
        <v>2020</v>
      </c>
      <c r="H45" s="34" t="str">
        <f t="shared" si="12"/>
        <v>20/19</v>
      </c>
      <c r="J45" s="20"/>
    </row>
    <row r="46" spans="1:11" ht="20.149999999999999" customHeight="1" x14ac:dyDescent="0.25">
      <c r="A46" s="8" t="s">
        <v>1</v>
      </c>
      <c r="B46" s="15" t="s">
        <v>52</v>
      </c>
      <c r="C46" s="317">
        <v>205863.87573999999</v>
      </c>
      <c r="D46" s="317">
        <v>258686.38337</v>
      </c>
      <c r="E46" s="51">
        <f t="shared" ref="E46:E78" si="13">+IFERROR(IF(D46/C46&gt;0,D46/C46,"X"),"X")</f>
        <v>1.2565894936162247</v>
      </c>
      <c r="F46" s="317">
        <v>169088.13370999999</v>
      </c>
      <c r="G46" s="317">
        <v>203489.64992</v>
      </c>
      <c r="H46" s="24">
        <f t="shared" ref="H46:H76" si="14">+IFERROR(IF(G46/F46&gt;0,G46/F46,"X"),"X")</f>
        <v>1.2034531664356851</v>
      </c>
      <c r="I46" s="19"/>
      <c r="J46" s="20"/>
    </row>
    <row r="47" spans="1:11" ht="20.149999999999999" customHeight="1" x14ac:dyDescent="0.25">
      <c r="A47" s="21" t="s">
        <v>2</v>
      </c>
      <c r="B47" s="15" t="s">
        <v>135</v>
      </c>
      <c r="C47" s="317">
        <v>50067.619960000004</v>
      </c>
      <c r="D47" s="317">
        <v>59566.027439999998</v>
      </c>
      <c r="E47" s="51">
        <f t="shared" si="13"/>
        <v>1.1897115838058301</v>
      </c>
      <c r="F47" s="317">
        <v>41540.563979999999</v>
      </c>
      <c r="G47" s="317">
        <v>46967.786760000003</v>
      </c>
      <c r="H47" s="24">
        <f t="shared" si="14"/>
        <v>1.1306487505228138</v>
      </c>
      <c r="I47" s="19"/>
      <c r="J47" s="20"/>
    </row>
    <row r="48" spans="1:11" ht="20.149999999999999" customHeight="1" x14ac:dyDescent="0.25">
      <c r="A48" s="21" t="s">
        <v>5</v>
      </c>
      <c r="B48" s="15" t="s">
        <v>53</v>
      </c>
      <c r="C48" s="317">
        <v>162652.68236000001</v>
      </c>
      <c r="D48" s="317">
        <v>151896.93359999999</v>
      </c>
      <c r="E48" s="51">
        <f t="shared" si="13"/>
        <v>0.93387290880211704</v>
      </c>
      <c r="F48" s="317">
        <v>186090.48480999999</v>
      </c>
      <c r="G48" s="317">
        <v>142502.37794999999</v>
      </c>
      <c r="H48" s="24">
        <f t="shared" si="14"/>
        <v>0.76576928742754458</v>
      </c>
      <c r="I48" s="19"/>
      <c r="J48" s="20"/>
    </row>
    <row r="49" spans="1:10" ht="20.149999999999999" customHeight="1" x14ac:dyDescent="0.25">
      <c r="A49" s="21" t="s">
        <v>7</v>
      </c>
      <c r="B49" s="15" t="s">
        <v>54</v>
      </c>
      <c r="C49" s="317">
        <v>114240.13433</v>
      </c>
      <c r="D49" s="317">
        <v>140050.65072999999</v>
      </c>
      <c r="E49" s="51">
        <f t="shared" si="13"/>
        <v>1.2259321257925204</v>
      </c>
      <c r="F49" s="317">
        <v>94264.150200000004</v>
      </c>
      <c r="G49" s="317">
        <v>111287.94812</v>
      </c>
      <c r="H49" s="24">
        <f t="shared" si="14"/>
        <v>1.1805967367645138</v>
      </c>
      <c r="I49" s="19"/>
      <c r="J49" s="20"/>
    </row>
    <row r="50" spans="1:10" ht="20.149999999999999" customHeight="1" x14ac:dyDescent="0.25">
      <c r="A50" s="21" t="s">
        <v>9</v>
      </c>
      <c r="B50" s="15" t="s">
        <v>55</v>
      </c>
      <c r="C50" s="317">
        <v>27023.837790000001</v>
      </c>
      <c r="D50" s="317">
        <v>40632.797899999998</v>
      </c>
      <c r="E50" s="51">
        <f t="shared" si="13"/>
        <v>1.5035909486933017</v>
      </c>
      <c r="F50" s="317">
        <v>20399.488789999999</v>
      </c>
      <c r="G50" s="317">
        <v>30289.520079999998</v>
      </c>
      <c r="H50" s="24">
        <f t="shared" si="14"/>
        <v>1.4848176045886099</v>
      </c>
      <c r="I50" s="19"/>
      <c r="J50" s="20"/>
    </row>
    <row r="51" spans="1:10" ht="20.149999999999999" customHeight="1" x14ac:dyDescent="0.25">
      <c r="A51" s="21" t="s">
        <v>11</v>
      </c>
      <c r="B51" s="15" t="s">
        <v>56</v>
      </c>
      <c r="C51" s="317">
        <v>-2840.5732400000002</v>
      </c>
      <c r="D51" s="317">
        <v>-483.12380999999999</v>
      </c>
      <c r="E51" s="51">
        <f t="shared" si="13"/>
        <v>0.17007968785906044</v>
      </c>
      <c r="F51" s="317">
        <v>-2051.8812400000002</v>
      </c>
      <c r="G51" s="317">
        <v>-483.12380999999999</v>
      </c>
      <c r="H51" s="24">
        <f t="shared" si="14"/>
        <v>0.23545408017863645</v>
      </c>
      <c r="I51" s="19"/>
      <c r="J51" s="20"/>
    </row>
    <row r="52" spans="1:10" ht="20.149999999999999" customHeight="1" x14ac:dyDescent="0.25">
      <c r="A52" s="21" t="s">
        <v>13</v>
      </c>
      <c r="B52" s="15" t="s">
        <v>57</v>
      </c>
      <c r="C52" s="317">
        <v>7651.2236700000003</v>
      </c>
      <c r="D52" s="317">
        <v>7270.26307</v>
      </c>
      <c r="E52" s="51">
        <f t="shared" si="13"/>
        <v>0.95020919313942886</v>
      </c>
      <c r="F52" s="317">
        <v>6191.8526700000002</v>
      </c>
      <c r="G52" s="317">
        <v>5858.2480699999996</v>
      </c>
      <c r="H52" s="24">
        <f t="shared" si="14"/>
        <v>0.94612200616201025</v>
      </c>
      <c r="I52" s="19"/>
      <c r="J52" s="20"/>
    </row>
    <row r="53" spans="1:10" ht="20.149999999999999" customHeight="1" x14ac:dyDescent="0.25">
      <c r="A53" s="21" t="s">
        <v>15</v>
      </c>
      <c r="B53" s="15" t="s">
        <v>58</v>
      </c>
      <c r="C53" s="317">
        <v>-5742.3416900000002</v>
      </c>
      <c r="D53" s="317">
        <v>-7547.6068999999998</v>
      </c>
      <c r="E53" s="51">
        <f t="shared" si="13"/>
        <v>1.3143778805680928</v>
      </c>
      <c r="F53" s="317">
        <v>-5749.5902100000003</v>
      </c>
      <c r="G53" s="317">
        <v>-7487.1370100000004</v>
      </c>
      <c r="H53" s="24">
        <f t="shared" si="14"/>
        <v>1.3022035895667772</v>
      </c>
      <c r="I53" s="19"/>
      <c r="J53" s="20"/>
    </row>
    <row r="54" spans="1:10" ht="20.149999999999999" customHeight="1" x14ac:dyDescent="0.25">
      <c r="A54" s="21" t="s">
        <v>17</v>
      </c>
      <c r="B54" s="15" t="s">
        <v>59</v>
      </c>
      <c r="C54" s="317">
        <v>371664.28907</v>
      </c>
      <c r="D54" s="317">
        <v>416193.28704000002</v>
      </c>
      <c r="E54" s="51">
        <f t="shared" si="13"/>
        <v>1.1198097295853284</v>
      </c>
      <c r="F54" s="317">
        <v>283837.55869999999</v>
      </c>
      <c r="G54" s="317">
        <v>317251.62542</v>
      </c>
      <c r="H54" s="24">
        <f t="shared" si="14"/>
        <v>1.1177224989992136</v>
      </c>
      <c r="I54" s="19"/>
      <c r="J54" s="20"/>
    </row>
    <row r="55" spans="1:10" ht="20.149999999999999" customHeight="1" x14ac:dyDescent="0.25">
      <c r="A55" s="21" t="s">
        <v>19</v>
      </c>
      <c r="B55" s="15" t="s">
        <v>60</v>
      </c>
      <c r="C55" s="317">
        <v>21813.936089999999</v>
      </c>
      <c r="D55" s="317">
        <v>14266.266589999999</v>
      </c>
      <c r="E55" s="51">
        <f t="shared" si="13"/>
        <v>0.65399781731917594</v>
      </c>
      <c r="F55" s="317">
        <v>15075.63673</v>
      </c>
      <c r="G55" s="317">
        <v>9954.8459299999995</v>
      </c>
      <c r="H55" s="24">
        <f t="shared" si="14"/>
        <v>0.66032673168558098</v>
      </c>
      <c r="I55" s="19"/>
      <c r="J55" s="20"/>
    </row>
    <row r="56" spans="1:10" ht="20.149999999999999" customHeight="1" x14ac:dyDescent="0.25">
      <c r="A56" s="21" t="s">
        <v>21</v>
      </c>
      <c r="B56" s="15" t="s">
        <v>61</v>
      </c>
      <c r="C56" s="317">
        <v>69015.028900000005</v>
      </c>
      <c r="D56" s="317">
        <v>15903.999970000001</v>
      </c>
      <c r="E56" s="51">
        <f t="shared" si="13"/>
        <v>0.23044256046091433</v>
      </c>
      <c r="F56" s="317">
        <v>52772.129650000003</v>
      </c>
      <c r="G56" s="317">
        <v>11374.1821</v>
      </c>
      <c r="H56" s="24">
        <f t="shared" si="14"/>
        <v>0.21553388456059777</v>
      </c>
      <c r="I56" s="19"/>
      <c r="J56" s="20"/>
    </row>
    <row r="57" spans="1:10" ht="20.149999999999999" customHeight="1" x14ac:dyDescent="0.25">
      <c r="A57" s="21" t="s">
        <v>22</v>
      </c>
      <c r="B57" s="15" t="s">
        <v>62</v>
      </c>
      <c r="C57" s="317">
        <v>71314.201000000001</v>
      </c>
      <c r="D57" s="317">
        <v>123281.1133</v>
      </c>
      <c r="E57" s="51">
        <f t="shared" si="13"/>
        <v>1.7287035621418516</v>
      </c>
      <c r="F57" s="317">
        <v>79947.274860000005</v>
      </c>
      <c r="G57" s="317">
        <v>160684.45923000001</v>
      </c>
      <c r="H57" s="24">
        <f t="shared" si="14"/>
        <v>2.0098803806806829</v>
      </c>
      <c r="I57" s="19"/>
      <c r="J57" s="20"/>
    </row>
    <row r="58" spans="1:10" ht="20.149999999999999" customHeight="1" x14ac:dyDescent="0.25">
      <c r="A58" s="21" t="s">
        <v>24</v>
      </c>
      <c r="B58" s="15" t="s">
        <v>63</v>
      </c>
      <c r="C58" s="317">
        <v>8621.3978100000004</v>
      </c>
      <c r="D58" s="317">
        <v>8024.0700800000004</v>
      </c>
      <c r="E58" s="51">
        <f t="shared" si="13"/>
        <v>0.93071567474741079</v>
      </c>
      <c r="F58" s="317">
        <v>6871.1466399999999</v>
      </c>
      <c r="G58" s="317">
        <v>6398.2545899999996</v>
      </c>
      <c r="H58" s="24">
        <f t="shared" si="14"/>
        <v>0.93117712737389635</v>
      </c>
      <c r="I58" s="19"/>
      <c r="J58" s="20"/>
    </row>
    <row r="59" spans="1:10" ht="20.149999999999999" customHeight="1" x14ac:dyDescent="0.25">
      <c r="A59" s="21" t="s">
        <v>26</v>
      </c>
      <c r="B59" s="15" t="s">
        <v>64</v>
      </c>
      <c r="C59" s="317">
        <v>97209.919250000006</v>
      </c>
      <c r="D59" s="317">
        <v>84930.740590000001</v>
      </c>
      <c r="E59" s="51">
        <f t="shared" si="13"/>
        <v>0.87368389198615648</v>
      </c>
      <c r="F59" s="317">
        <v>81308.119040000005</v>
      </c>
      <c r="G59" s="317">
        <v>67317.403409999999</v>
      </c>
      <c r="H59" s="24">
        <f t="shared" si="14"/>
        <v>0.82792966071300711</v>
      </c>
      <c r="I59" s="19"/>
      <c r="J59" s="20"/>
    </row>
    <row r="60" spans="1:10" ht="20.149999999999999" customHeight="1" x14ac:dyDescent="0.25">
      <c r="A60" s="21" t="s">
        <v>28</v>
      </c>
      <c r="B60" s="15" t="s">
        <v>65</v>
      </c>
      <c r="C60" s="317">
        <v>7969.8337600000004</v>
      </c>
      <c r="D60" s="317">
        <v>18281.105370000001</v>
      </c>
      <c r="E60" s="51">
        <f t="shared" si="13"/>
        <v>2.2937875394279241</v>
      </c>
      <c r="F60" s="317">
        <v>6240.0847599999997</v>
      </c>
      <c r="G60" s="317">
        <v>14184.678760000001</v>
      </c>
      <c r="H60" s="24">
        <f t="shared" si="14"/>
        <v>2.2731548216982875</v>
      </c>
      <c r="I60" s="19"/>
      <c r="J60" s="20"/>
    </row>
    <row r="61" spans="1:10" ht="20.149999999999999" customHeight="1" x14ac:dyDescent="0.25">
      <c r="A61" s="21" t="s">
        <v>30</v>
      </c>
      <c r="B61" s="15" t="s">
        <v>66</v>
      </c>
      <c r="C61" s="317">
        <v>22517.386289999999</v>
      </c>
      <c r="D61" s="317">
        <v>16246.847159999999</v>
      </c>
      <c r="E61" s="51">
        <f t="shared" si="13"/>
        <v>0.7215245566584807</v>
      </c>
      <c r="F61" s="317">
        <v>16363.44339</v>
      </c>
      <c r="G61" s="317">
        <v>9816.8286499999995</v>
      </c>
      <c r="H61" s="24">
        <f t="shared" si="14"/>
        <v>0.59992438119712888</v>
      </c>
      <c r="I61" s="19"/>
      <c r="J61" s="20"/>
    </row>
    <row r="62" spans="1:10" ht="20.149999999999999" customHeight="1" x14ac:dyDescent="0.25">
      <c r="A62" s="21" t="s">
        <v>32</v>
      </c>
      <c r="B62" s="15" t="s">
        <v>67</v>
      </c>
      <c r="C62" s="317">
        <v>-12638.326499999999</v>
      </c>
      <c r="D62" s="317">
        <v>-15932.34454</v>
      </c>
      <c r="E62" s="51">
        <f t="shared" si="13"/>
        <v>1.2606372006610211</v>
      </c>
      <c r="F62" s="317">
        <v>-12793.50863</v>
      </c>
      <c r="G62" s="317">
        <v>-15864.208259999999</v>
      </c>
      <c r="H62" s="24">
        <f t="shared" si="14"/>
        <v>1.2400201319909532</v>
      </c>
      <c r="I62" s="19"/>
      <c r="J62" s="20"/>
    </row>
    <row r="63" spans="1:10" ht="20.149999999999999" customHeight="1" x14ac:dyDescent="0.25">
      <c r="A63" s="21" t="s">
        <v>34</v>
      </c>
      <c r="B63" s="15" t="s">
        <v>68</v>
      </c>
      <c r="C63" s="317">
        <v>154.31859</v>
      </c>
      <c r="D63" s="317">
        <v>759.65975000000003</v>
      </c>
      <c r="E63" s="51">
        <f t="shared" si="13"/>
        <v>4.9226716625650875</v>
      </c>
      <c r="F63" s="317">
        <v>154.31859</v>
      </c>
      <c r="G63" s="317">
        <v>759.65975000000003</v>
      </c>
      <c r="H63" s="24">
        <f t="shared" si="14"/>
        <v>4.9226716625650875</v>
      </c>
      <c r="I63" s="19"/>
      <c r="J63" s="20"/>
    </row>
    <row r="64" spans="1:10" ht="20.149999999999999" customHeight="1" x14ac:dyDescent="0.25">
      <c r="A64" s="21" t="s">
        <v>36</v>
      </c>
      <c r="B64" s="15" t="s">
        <v>69</v>
      </c>
      <c r="C64" s="317">
        <v>70322.697329999995</v>
      </c>
      <c r="D64" s="317">
        <v>70674.981539999993</v>
      </c>
      <c r="E64" s="51">
        <f t="shared" si="13"/>
        <v>1.0050095377932795</v>
      </c>
      <c r="F64" s="317">
        <v>57017.707060000001</v>
      </c>
      <c r="G64" s="317">
        <v>56040.31308</v>
      </c>
      <c r="H64" s="24">
        <f t="shared" si="14"/>
        <v>0.98285806233892425</v>
      </c>
      <c r="I64" s="19"/>
      <c r="J64" s="20"/>
    </row>
    <row r="65" spans="1:11" ht="20.149999999999999" customHeight="1" x14ac:dyDescent="0.25">
      <c r="A65" s="21" t="s">
        <v>38</v>
      </c>
      <c r="B65" s="15" t="s">
        <v>70</v>
      </c>
      <c r="C65" s="317">
        <v>14640.75023</v>
      </c>
      <c r="D65" s="317">
        <v>15207.19096</v>
      </c>
      <c r="E65" s="51">
        <f t="shared" si="13"/>
        <v>1.0386893240511215</v>
      </c>
      <c r="F65" s="317">
        <v>10696.931640000001</v>
      </c>
      <c r="G65" s="317">
        <v>12074.679389999999</v>
      </c>
      <c r="H65" s="24">
        <f t="shared" si="14"/>
        <v>1.1287984065307159</v>
      </c>
      <c r="I65" s="19"/>
      <c r="J65" s="20"/>
    </row>
    <row r="66" spans="1:11" ht="20.149999999999999" customHeight="1" x14ac:dyDescent="0.25">
      <c r="A66" s="21" t="s">
        <v>40</v>
      </c>
      <c r="B66" s="15" t="s">
        <v>71</v>
      </c>
      <c r="C66" s="317">
        <v>1051.8842199999999</v>
      </c>
      <c r="D66" s="317">
        <v>102.3259</v>
      </c>
      <c r="E66" s="51">
        <f t="shared" si="13"/>
        <v>9.7278671981598897E-2</v>
      </c>
      <c r="F66" s="317">
        <v>811.33605</v>
      </c>
      <c r="G66" s="317">
        <v>51.527200000000001</v>
      </c>
      <c r="H66" s="24">
        <f t="shared" si="14"/>
        <v>6.3509072473730208E-2</v>
      </c>
      <c r="I66" s="19"/>
      <c r="J66" s="20"/>
    </row>
    <row r="67" spans="1:11" ht="20.149999999999999" customHeight="1" x14ac:dyDescent="0.25">
      <c r="A67" s="21" t="s">
        <v>42</v>
      </c>
      <c r="B67" s="15" t="s">
        <v>72</v>
      </c>
      <c r="C67" s="317">
        <v>4119.9224100000001</v>
      </c>
      <c r="D67" s="317">
        <v>25076.320540000001</v>
      </c>
      <c r="E67" s="51">
        <f t="shared" si="13"/>
        <v>6.086600194007052</v>
      </c>
      <c r="F67" s="317">
        <v>3019.3199399999999</v>
      </c>
      <c r="G67" s="317">
        <v>20215.49669</v>
      </c>
      <c r="H67" s="24">
        <f t="shared" si="14"/>
        <v>6.6953807783616339</v>
      </c>
      <c r="I67" s="19"/>
      <c r="J67" s="20"/>
    </row>
    <row r="68" spans="1:11" ht="20.149999999999999" customHeight="1" x14ac:dyDescent="0.25">
      <c r="A68" s="21" t="s">
        <v>44</v>
      </c>
      <c r="B68" s="15" t="s">
        <v>73</v>
      </c>
      <c r="C68" s="317">
        <v>2983376.2991499999</v>
      </c>
      <c r="D68" s="317">
        <v>2227065.97572</v>
      </c>
      <c r="E68" s="51">
        <f t="shared" si="13"/>
        <v>0.74649181075632942</v>
      </c>
      <c r="F68" s="317">
        <v>2651012.0973800002</v>
      </c>
      <c r="G68" s="317">
        <v>1866704.3521400001</v>
      </c>
      <c r="H68" s="24">
        <f t="shared" si="14"/>
        <v>0.70414780603410565</v>
      </c>
      <c r="I68" s="19"/>
      <c r="J68" s="20"/>
    </row>
    <row r="69" spans="1:11" ht="20.149999999999999" customHeight="1" x14ac:dyDescent="0.25">
      <c r="A69" s="21" t="s">
        <v>46</v>
      </c>
      <c r="B69" s="15" t="s">
        <v>74</v>
      </c>
      <c r="C69" s="317">
        <v>28360.21716</v>
      </c>
      <c r="D69" s="317">
        <v>25194.64371</v>
      </c>
      <c r="E69" s="51">
        <f t="shared" si="13"/>
        <v>0.88837978806224349</v>
      </c>
      <c r="F69" s="317">
        <v>22059.271799999999</v>
      </c>
      <c r="G69" s="317">
        <v>19323.59534</v>
      </c>
      <c r="H69" s="24">
        <f t="shared" si="14"/>
        <v>0.87598518732608399</v>
      </c>
      <c r="I69" s="19"/>
      <c r="J69" s="20"/>
      <c r="K69" s="316"/>
    </row>
    <row r="70" spans="1:11" ht="20.149999999999999" customHeight="1" x14ac:dyDescent="0.25">
      <c r="A70" s="21" t="s">
        <v>48</v>
      </c>
      <c r="B70" s="15" t="s">
        <v>75</v>
      </c>
      <c r="C70" s="317">
        <v>21561.14229</v>
      </c>
      <c r="D70" s="317">
        <v>32841.31263</v>
      </c>
      <c r="E70" s="51">
        <f t="shared" si="13"/>
        <v>1.5231712767477867</v>
      </c>
      <c r="F70" s="317">
        <v>18095.941289999999</v>
      </c>
      <c r="G70" s="317">
        <v>25903.07763</v>
      </c>
      <c r="H70" s="24">
        <f t="shared" si="14"/>
        <v>1.431430242554683</v>
      </c>
      <c r="I70" s="19"/>
      <c r="J70" s="20"/>
    </row>
    <row r="71" spans="1:11" ht="20.149999999999999" customHeight="1" x14ac:dyDescent="0.25">
      <c r="A71" s="21" t="s">
        <v>50</v>
      </c>
      <c r="B71" s="15" t="s">
        <v>76</v>
      </c>
      <c r="C71" s="317">
        <v>80950.467019999996</v>
      </c>
      <c r="D71" s="317">
        <v>79922.348639999997</v>
      </c>
      <c r="E71" s="51">
        <f t="shared" si="13"/>
        <v>0.98729941385333841</v>
      </c>
      <c r="F71" s="317">
        <v>65532.497499999998</v>
      </c>
      <c r="G71" s="317">
        <v>66228.241139999998</v>
      </c>
      <c r="H71" s="24">
        <f t="shared" si="14"/>
        <v>1.0106167728461746</v>
      </c>
      <c r="I71" s="19"/>
      <c r="J71" s="20"/>
    </row>
    <row r="72" spans="1:11" ht="20.149999999999999" customHeight="1" x14ac:dyDescent="0.25">
      <c r="A72" s="21" t="s">
        <v>77</v>
      </c>
      <c r="B72" s="15" t="s">
        <v>78</v>
      </c>
      <c r="C72" s="317">
        <v>-815.29809</v>
      </c>
      <c r="D72" s="317">
        <v>-2916.3928900000001</v>
      </c>
      <c r="E72" s="51">
        <f t="shared" si="13"/>
        <v>3.5770878477097869</v>
      </c>
      <c r="F72" s="317">
        <v>-815.29809</v>
      </c>
      <c r="G72" s="317">
        <v>-2916.3928900000001</v>
      </c>
      <c r="H72" s="24">
        <f t="shared" si="14"/>
        <v>3.5770878477097869</v>
      </c>
      <c r="I72" s="19"/>
      <c r="J72" s="20"/>
    </row>
    <row r="73" spans="1:11" ht="20.149999999999999" customHeight="1" x14ac:dyDescent="0.25">
      <c r="A73" s="21" t="s">
        <v>79</v>
      </c>
      <c r="B73" s="15" t="s">
        <v>80</v>
      </c>
      <c r="C73" s="317">
        <v>27484.45232</v>
      </c>
      <c r="D73" s="317">
        <v>25066.46513</v>
      </c>
      <c r="E73" s="51">
        <f t="shared" si="13"/>
        <v>0.91202345377497407</v>
      </c>
      <c r="F73" s="317">
        <v>21665.534319999999</v>
      </c>
      <c r="G73" s="317">
        <v>18885.92713</v>
      </c>
      <c r="H73" s="24">
        <f t="shared" si="14"/>
        <v>0.87170373234533738</v>
      </c>
      <c r="I73" s="19"/>
      <c r="J73" s="20"/>
    </row>
    <row r="74" spans="1:11" ht="20.149999999999999" customHeight="1" x14ac:dyDescent="0.25">
      <c r="A74" s="21" t="s">
        <v>81</v>
      </c>
      <c r="B74" s="15" t="s">
        <v>82</v>
      </c>
      <c r="C74" s="317">
        <v>20188.160790000002</v>
      </c>
      <c r="D74" s="317">
        <v>15092.37809</v>
      </c>
      <c r="E74" s="51">
        <f t="shared" si="13"/>
        <v>0.74758558974207567</v>
      </c>
      <c r="F74" s="317">
        <v>20188.160790000002</v>
      </c>
      <c r="G74" s="317">
        <v>15092.37809</v>
      </c>
      <c r="H74" s="24">
        <f t="shared" si="14"/>
        <v>0.74758558974207567</v>
      </c>
      <c r="I74" s="19"/>
      <c r="J74" s="20"/>
    </row>
    <row r="75" spans="1:11" ht="20.149999999999999" customHeight="1" x14ac:dyDescent="0.25">
      <c r="A75" s="21" t="s">
        <v>83</v>
      </c>
      <c r="B75" s="15" t="s">
        <v>84</v>
      </c>
      <c r="C75" s="317">
        <v>51068.483670000001</v>
      </c>
      <c r="D75" s="317">
        <v>16761.169020000001</v>
      </c>
      <c r="E75" s="51">
        <f t="shared" si="13"/>
        <v>0.32820964742774006</v>
      </c>
      <c r="F75" s="317">
        <v>40550.456709999999</v>
      </c>
      <c r="G75" s="317">
        <v>10065.57476</v>
      </c>
      <c r="H75" s="24">
        <f t="shared" si="14"/>
        <v>0.24822346224075365</v>
      </c>
      <c r="I75" s="19"/>
      <c r="J75" s="20"/>
    </row>
    <row r="76" spans="1:11" ht="20.149999999999999" customHeight="1" x14ac:dyDescent="0.25">
      <c r="A76" s="21" t="s">
        <v>85</v>
      </c>
      <c r="B76" s="15" t="s">
        <v>86</v>
      </c>
      <c r="C76" s="317">
        <v>807433.41795000003</v>
      </c>
      <c r="D76" s="317">
        <v>771574.93131999997</v>
      </c>
      <c r="E76" s="51">
        <f t="shared" si="13"/>
        <v>0.95558954356751613</v>
      </c>
      <c r="F76" s="317">
        <v>660180.72744000005</v>
      </c>
      <c r="G76" s="317">
        <v>612478.99147000001</v>
      </c>
      <c r="H76" s="24">
        <f t="shared" si="14"/>
        <v>0.92774442817351799</v>
      </c>
      <c r="I76" s="19"/>
      <c r="J76" s="20"/>
    </row>
    <row r="77" spans="1:11" ht="20.149999999999999" customHeight="1" x14ac:dyDescent="0.25">
      <c r="A77" s="21" t="s">
        <v>87</v>
      </c>
      <c r="B77" s="15" t="s">
        <v>88</v>
      </c>
      <c r="C77" s="317">
        <v>30612.803650000002</v>
      </c>
      <c r="D77" s="317">
        <v>49334.124250000001</v>
      </c>
      <c r="E77" s="51">
        <f t="shared" si="13"/>
        <v>1.6115519772067659</v>
      </c>
      <c r="F77" s="317">
        <v>29068.191900000002</v>
      </c>
      <c r="G77" s="317">
        <v>38250.376279999997</v>
      </c>
      <c r="H77" s="51">
        <f t="shared" ref="H77:H79" si="15">+IF(F77=0,"X",G77/F77)</f>
        <v>1.3158842631694609</v>
      </c>
      <c r="I77" s="19"/>
      <c r="J77" s="20"/>
    </row>
    <row r="78" spans="1:11" ht="20.149999999999999" customHeight="1" thickBot="1" x14ac:dyDescent="0.3">
      <c r="A78" s="21" t="s">
        <v>89</v>
      </c>
      <c r="B78" s="15" t="s">
        <v>90</v>
      </c>
      <c r="C78" s="317">
        <v>5062.8843299999999</v>
      </c>
      <c r="D78" s="317">
        <v>7711.8800700000002</v>
      </c>
      <c r="E78" s="51">
        <f t="shared" si="13"/>
        <v>1.5232186965646124</v>
      </c>
      <c r="F78" s="317">
        <v>4189.1493300000002</v>
      </c>
      <c r="G78" s="317">
        <v>6215.4290700000001</v>
      </c>
      <c r="H78" s="51">
        <f t="shared" si="15"/>
        <v>1.483697185366271</v>
      </c>
      <c r="I78" s="19"/>
      <c r="J78" s="20"/>
    </row>
    <row r="79" spans="1:11" s="90" customFormat="1" ht="20.149999999999999" customHeight="1" thickBot="1" x14ac:dyDescent="0.3">
      <c r="A79" s="25"/>
      <c r="B79" s="126" t="s">
        <v>96</v>
      </c>
      <c r="C79" s="318">
        <f>SUM(C46:C78)</f>
        <v>5361976.7276099995</v>
      </c>
      <c r="D79" s="318">
        <v>4690736.7253400004</v>
      </c>
      <c r="E79" s="28">
        <f t="shared" ref="E79" si="16">+IF(C79=0,"X",D79/C79)</f>
        <v>0.87481482364262486</v>
      </c>
      <c r="F79" s="318">
        <f>SUM(F46:F78)</f>
        <v>4642821.4315000009</v>
      </c>
      <c r="G79" s="318">
        <f>SUM(G46:G78)</f>
        <v>3878916.566180001</v>
      </c>
      <c r="H79" s="28">
        <f t="shared" si="15"/>
        <v>0.8354653788454669</v>
      </c>
      <c r="I79" s="19"/>
      <c r="J79" s="20"/>
    </row>
    <row r="80" spans="1:11" ht="20.149999999999999" customHeight="1" x14ac:dyDescent="0.25">
      <c r="B80" s="219"/>
      <c r="C80" s="219" t="b">
        <v>1</v>
      </c>
      <c r="D80" s="219" t="b">
        <v>1</v>
      </c>
      <c r="E80" s="219"/>
      <c r="F80" s="219" t="b">
        <v>1</v>
      </c>
      <c r="G80" s="219" t="b">
        <v>1</v>
      </c>
      <c r="H80" s="219"/>
    </row>
    <row r="81" spans="2:8" ht="20.149999999999999" customHeight="1" x14ac:dyDescent="0.25">
      <c r="B81" s="219"/>
      <c r="C81" s="219"/>
      <c r="D81" s="219"/>
      <c r="E81" s="219"/>
      <c r="F81" s="219"/>
      <c r="G81" s="219"/>
      <c r="H81" s="219"/>
    </row>
    <row r="82" spans="2:8" ht="20.149999999999999" customHeight="1" x14ac:dyDescent="0.25"/>
    <row r="83" spans="2:8" ht="20.149999999999999" customHeight="1" x14ac:dyDescent="0.25">
      <c r="B83" s="103"/>
      <c r="C83" s="30"/>
      <c r="D83" s="30"/>
      <c r="E83" s="103"/>
    </row>
    <row r="84" spans="2:8" ht="20.149999999999999" customHeight="1" x14ac:dyDescent="0.25">
      <c r="B84" s="53"/>
      <c r="C84" s="38"/>
      <c r="D84" s="38"/>
    </row>
    <row r="85" spans="2:8" ht="20.149999999999999" customHeight="1" x14ac:dyDescent="0.25">
      <c r="B85" s="53"/>
      <c r="C85" s="38"/>
      <c r="D85" s="38"/>
    </row>
    <row r="86" spans="2:8" ht="20.149999999999999" customHeight="1" x14ac:dyDescent="0.25">
      <c r="B86" s="90"/>
      <c r="C86" s="38"/>
      <c r="D86" s="38"/>
    </row>
    <row r="87" spans="2:8" ht="20.149999999999999" customHeight="1" x14ac:dyDescent="0.25"/>
    <row r="88" spans="2:8" ht="20.149999999999999" customHeight="1" x14ac:dyDescent="0.25"/>
    <row r="89" spans="2:8" ht="20.149999999999999" customHeight="1" x14ac:dyDescent="0.25"/>
    <row r="90" spans="2:8" ht="20.149999999999999" customHeight="1" x14ac:dyDescent="0.25"/>
    <row r="91" spans="2:8" ht="20.149999999999999" customHeight="1" x14ac:dyDescent="0.25"/>
    <row r="92" spans="2:8" ht="20.149999999999999" customHeight="1" x14ac:dyDescent="0.25"/>
    <row r="93" spans="2:8" ht="20.149999999999999" customHeight="1" x14ac:dyDescent="0.25"/>
    <row r="94" spans="2:8" ht="20.149999999999999" customHeight="1" x14ac:dyDescent="0.25"/>
    <row r="95" spans="2:8" ht="20.149999999999999" customHeight="1" x14ac:dyDescent="0.25"/>
    <row r="96" spans="2:8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spans="2:4" ht="20.149999999999999" customHeight="1" x14ac:dyDescent="0.25"/>
    <row r="114" spans="2:4" ht="20.149999999999999" customHeight="1" x14ac:dyDescent="0.25"/>
    <row r="115" spans="2:4" ht="20.149999999999999" customHeight="1" x14ac:dyDescent="0.25"/>
    <row r="116" spans="2:4" ht="20.149999999999999" customHeight="1" x14ac:dyDescent="0.25"/>
    <row r="117" spans="2:4" ht="20.149999999999999" customHeight="1" x14ac:dyDescent="0.25"/>
    <row r="118" spans="2:4" ht="20.149999999999999" customHeight="1" x14ac:dyDescent="0.25"/>
    <row r="119" spans="2:4" ht="20.149999999999999" customHeight="1" x14ac:dyDescent="0.25"/>
    <row r="120" spans="2:4" ht="20.149999999999999" customHeight="1" x14ac:dyDescent="0.25"/>
    <row r="121" spans="2:4" ht="20.149999999999999" customHeight="1" x14ac:dyDescent="0.25"/>
    <row r="122" spans="2:4" ht="20.149999999999999" customHeight="1" x14ac:dyDescent="0.25">
      <c r="B122" s="103"/>
      <c r="C122" s="30"/>
      <c r="D122" s="30"/>
    </row>
    <row r="123" spans="2:4" ht="20.149999999999999" customHeight="1" x14ac:dyDescent="0.25">
      <c r="B123" s="53"/>
      <c r="C123" s="38"/>
      <c r="D123" s="38"/>
    </row>
    <row r="124" spans="2:4" ht="20.149999999999999" customHeight="1" x14ac:dyDescent="0.25">
      <c r="B124" s="53"/>
      <c r="C124" s="38"/>
      <c r="D124" s="38"/>
    </row>
    <row r="125" spans="2:4" ht="20.149999999999999" customHeight="1" x14ac:dyDescent="0.25">
      <c r="B125" s="90"/>
      <c r="C125" s="38"/>
      <c r="D125" s="38"/>
    </row>
    <row r="126" spans="2:4" ht="20.149999999999999" customHeight="1" x14ac:dyDescent="0.25"/>
    <row r="127" spans="2:4" ht="20.149999999999999" customHeight="1" x14ac:dyDescent="0.25"/>
    <row r="128" spans="2:4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  <row r="984" ht="20.149999999999999" customHeight="1" x14ac:dyDescent="0.25"/>
    <row r="985" ht="20.149999999999999" customHeight="1" x14ac:dyDescent="0.25"/>
    <row r="986" ht="20.149999999999999" customHeight="1" x14ac:dyDescent="0.25"/>
    <row r="987" ht="20.149999999999999" customHeight="1" x14ac:dyDescent="0.25"/>
    <row r="988" ht="20.149999999999999" customHeight="1" x14ac:dyDescent="0.25"/>
    <row r="989" ht="20.149999999999999" customHeight="1" x14ac:dyDescent="0.25"/>
    <row r="990" ht="20.149999999999999" customHeight="1" x14ac:dyDescent="0.25"/>
    <row r="991" ht="20.149999999999999" customHeight="1" x14ac:dyDescent="0.25"/>
    <row r="992" ht="20.149999999999999" customHeight="1" x14ac:dyDescent="0.25"/>
    <row r="993" ht="20.149999999999999" customHeight="1" x14ac:dyDescent="0.25"/>
    <row r="994" ht="20.149999999999999" customHeight="1" x14ac:dyDescent="0.25"/>
    <row r="995" ht="20.149999999999999" customHeight="1" x14ac:dyDescent="0.25"/>
    <row r="996" ht="20.149999999999999" customHeight="1" x14ac:dyDescent="0.25"/>
    <row r="997" ht="20.149999999999999" customHeight="1" x14ac:dyDescent="0.25"/>
    <row r="998" ht="20.149999999999999" customHeight="1" x14ac:dyDescent="0.25"/>
    <row r="999" ht="20.149999999999999" customHeight="1" x14ac:dyDescent="0.25"/>
    <row r="1000" ht="20.149999999999999" customHeight="1" x14ac:dyDescent="0.25"/>
    <row r="1001" ht="20.149999999999999" customHeight="1" x14ac:dyDescent="0.25"/>
    <row r="1002" ht="20.149999999999999" customHeight="1" x14ac:dyDescent="0.25"/>
    <row r="1003" ht="20.149999999999999" customHeight="1" x14ac:dyDescent="0.25"/>
    <row r="1004" ht="20.149999999999999" customHeight="1" x14ac:dyDescent="0.25"/>
    <row r="1005" ht="20.149999999999999" customHeight="1" x14ac:dyDescent="0.25"/>
    <row r="1006" ht="20.149999999999999" customHeight="1" x14ac:dyDescent="0.25"/>
    <row r="1007" ht="20.149999999999999" customHeight="1" x14ac:dyDescent="0.25"/>
    <row r="1008" ht="20.149999999999999" customHeight="1" x14ac:dyDescent="0.25"/>
    <row r="1009" ht="20.149999999999999" customHeight="1" x14ac:dyDescent="0.25"/>
    <row r="1010" ht="20.149999999999999" customHeight="1" x14ac:dyDescent="0.25"/>
    <row r="1011" ht="20.149999999999999" customHeight="1" x14ac:dyDescent="0.25"/>
    <row r="1012" ht="20.149999999999999" customHeight="1" x14ac:dyDescent="0.25"/>
    <row r="1013" ht="20.149999999999999" customHeight="1" x14ac:dyDescent="0.25"/>
    <row r="1014" ht="20.149999999999999" customHeight="1" x14ac:dyDescent="0.25"/>
    <row r="1015" ht="20.149999999999999" customHeight="1" x14ac:dyDescent="0.25"/>
    <row r="1016" ht="20.149999999999999" customHeight="1" x14ac:dyDescent="0.25"/>
    <row r="1017" ht="20.149999999999999" customHeight="1" x14ac:dyDescent="0.25"/>
    <row r="1018" ht="20.149999999999999" customHeight="1" x14ac:dyDescent="0.25"/>
    <row r="1019" ht="20.149999999999999" customHeight="1" x14ac:dyDescent="0.25"/>
    <row r="1020" ht="20.149999999999999" customHeight="1" x14ac:dyDescent="0.25"/>
    <row r="1021" ht="20.149999999999999" customHeight="1" x14ac:dyDescent="0.25"/>
    <row r="1022" ht="20.149999999999999" customHeight="1" x14ac:dyDescent="0.25"/>
    <row r="1023" ht="20.149999999999999" customHeight="1" x14ac:dyDescent="0.25"/>
    <row r="1024" ht="20.149999999999999" customHeight="1" x14ac:dyDescent="0.25"/>
    <row r="1025" ht="20.149999999999999" customHeight="1" x14ac:dyDescent="0.25"/>
    <row r="1026" ht="20.149999999999999" customHeight="1" x14ac:dyDescent="0.25"/>
    <row r="1027" ht="20.149999999999999" customHeight="1" x14ac:dyDescent="0.25"/>
    <row r="1028" ht="20.149999999999999" customHeight="1" x14ac:dyDescent="0.25"/>
    <row r="1029" ht="20.149999999999999" customHeight="1" x14ac:dyDescent="0.25"/>
    <row r="1030" ht="20.149999999999999" customHeight="1" x14ac:dyDescent="0.25"/>
    <row r="1031" ht="20.149999999999999" customHeight="1" x14ac:dyDescent="0.25"/>
    <row r="1032" ht="20.149999999999999" customHeight="1" x14ac:dyDescent="0.25"/>
    <row r="1033" ht="20.149999999999999" customHeight="1" x14ac:dyDescent="0.25"/>
    <row r="1034" ht="20.149999999999999" customHeight="1" x14ac:dyDescent="0.25"/>
    <row r="1035" ht="20.149999999999999" customHeight="1" x14ac:dyDescent="0.25"/>
    <row r="1036" ht="20.149999999999999" customHeight="1" x14ac:dyDescent="0.25"/>
    <row r="1037" ht="20.149999999999999" customHeight="1" x14ac:dyDescent="0.25"/>
    <row r="1038" ht="20.149999999999999" customHeight="1" x14ac:dyDescent="0.25"/>
    <row r="1039" ht="20.149999999999999" customHeight="1" x14ac:dyDescent="0.25"/>
    <row r="1040" ht="20.149999999999999" customHeight="1" x14ac:dyDescent="0.25"/>
    <row r="1041" ht="20.149999999999999" customHeight="1" x14ac:dyDescent="0.25"/>
    <row r="1042" ht="20.149999999999999" customHeight="1" x14ac:dyDescent="0.25"/>
    <row r="1043" ht="20.149999999999999" customHeight="1" x14ac:dyDescent="0.25"/>
    <row r="1044" ht="20.149999999999999" customHeight="1" x14ac:dyDescent="0.25"/>
    <row r="1045" ht="20.149999999999999" customHeight="1" x14ac:dyDescent="0.25"/>
    <row r="1046" ht="20.149999999999999" customHeight="1" x14ac:dyDescent="0.25"/>
    <row r="1047" ht="20.149999999999999" customHeight="1" x14ac:dyDescent="0.25"/>
    <row r="1048" ht="20.149999999999999" customHeight="1" x14ac:dyDescent="0.25"/>
    <row r="1049" ht="20.149999999999999" customHeight="1" x14ac:dyDescent="0.25"/>
    <row r="1050" ht="20.149999999999999" customHeight="1" x14ac:dyDescent="0.25"/>
    <row r="1051" ht="20.149999999999999" customHeight="1" x14ac:dyDescent="0.25"/>
    <row r="1052" ht="20.149999999999999" customHeight="1" x14ac:dyDescent="0.25"/>
    <row r="1053" ht="20.149999999999999" customHeight="1" x14ac:dyDescent="0.25"/>
    <row r="1054" ht="20.149999999999999" customHeight="1" x14ac:dyDescent="0.25"/>
    <row r="1055" ht="20.149999999999999" customHeight="1" x14ac:dyDescent="0.25"/>
    <row r="1056" ht="20.149999999999999" customHeight="1" x14ac:dyDescent="0.25"/>
    <row r="1057" ht="20.149999999999999" customHeight="1" x14ac:dyDescent="0.25"/>
    <row r="1058" ht="20.149999999999999" customHeight="1" x14ac:dyDescent="0.25"/>
    <row r="1059" ht="20.149999999999999" customHeight="1" x14ac:dyDescent="0.25"/>
    <row r="1060" ht="20.149999999999999" customHeight="1" x14ac:dyDescent="0.25"/>
    <row r="1061" ht="20.149999999999999" customHeight="1" x14ac:dyDescent="0.25"/>
    <row r="1062" ht="20.149999999999999" customHeight="1" x14ac:dyDescent="0.25"/>
    <row r="1063" ht="20.149999999999999" customHeight="1" x14ac:dyDescent="0.25"/>
    <row r="1064" ht="20.149999999999999" customHeight="1" x14ac:dyDescent="0.25"/>
    <row r="1065" ht="20.149999999999999" customHeight="1" x14ac:dyDescent="0.25"/>
    <row r="1066" ht="20.149999999999999" customHeight="1" x14ac:dyDescent="0.25"/>
    <row r="1067" ht="20.149999999999999" customHeight="1" x14ac:dyDescent="0.25"/>
    <row r="1068" ht="20.149999999999999" customHeight="1" x14ac:dyDescent="0.25"/>
    <row r="1069" ht="20.149999999999999" customHeight="1" x14ac:dyDescent="0.25"/>
    <row r="1070" ht="20.149999999999999" customHeight="1" x14ac:dyDescent="0.25"/>
    <row r="1071" ht="20.149999999999999" customHeight="1" x14ac:dyDescent="0.25"/>
    <row r="1072" ht="20.149999999999999" customHeight="1" x14ac:dyDescent="0.25"/>
    <row r="1073" ht="20.149999999999999" customHeight="1" x14ac:dyDescent="0.25"/>
    <row r="1074" ht="20.149999999999999" customHeight="1" x14ac:dyDescent="0.25"/>
    <row r="1075" ht="20.149999999999999" customHeight="1" x14ac:dyDescent="0.25"/>
    <row r="1076" ht="20.149999999999999" customHeight="1" x14ac:dyDescent="0.25"/>
    <row r="1077" ht="20.149999999999999" customHeight="1" x14ac:dyDescent="0.25"/>
    <row r="1078" ht="20.149999999999999" customHeight="1" x14ac:dyDescent="0.25"/>
    <row r="1079" ht="20.149999999999999" customHeight="1" x14ac:dyDescent="0.25"/>
    <row r="1080" ht="20.149999999999999" customHeight="1" x14ac:dyDescent="0.25"/>
    <row r="1081" ht="20.149999999999999" customHeight="1" x14ac:dyDescent="0.25"/>
    <row r="1082" ht="20.149999999999999" customHeight="1" x14ac:dyDescent="0.25"/>
    <row r="1083" ht="20.149999999999999" customHeight="1" x14ac:dyDescent="0.25"/>
    <row r="1084" ht="20.149999999999999" customHeight="1" x14ac:dyDescent="0.25"/>
    <row r="1085" ht="20.149999999999999" customHeight="1" x14ac:dyDescent="0.25"/>
    <row r="1086" ht="20.149999999999999" customHeight="1" x14ac:dyDescent="0.25"/>
    <row r="1087" ht="20.149999999999999" customHeight="1" x14ac:dyDescent="0.25"/>
    <row r="1088" ht="20.149999999999999" customHeight="1" x14ac:dyDescent="0.25"/>
    <row r="1089" ht="20.149999999999999" customHeight="1" x14ac:dyDescent="0.25"/>
    <row r="1090" ht="20.149999999999999" customHeight="1" x14ac:dyDescent="0.25"/>
    <row r="1091" ht="20.149999999999999" customHeight="1" x14ac:dyDescent="0.25"/>
    <row r="1092" ht="20.149999999999999" customHeight="1" x14ac:dyDescent="0.25"/>
    <row r="1093" ht="20.149999999999999" customHeight="1" x14ac:dyDescent="0.25"/>
    <row r="1094" ht="20.149999999999999" customHeight="1" x14ac:dyDescent="0.25"/>
    <row r="1095" ht="20.149999999999999" customHeight="1" x14ac:dyDescent="0.25"/>
    <row r="1096" ht="20.149999999999999" customHeight="1" x14ac:dyDescent="0.25"/>
    <row r="1097" ht="20.149999999999999" customHeight="1" x14ac:dyDescent="0.25"/>
    <row r="1098" ht="20.149999999999999" customHeight="1" x14ac:dyDescent="0.25"/>
    <row r="1099" ht="20.149999999999999" customHeight="1" x14ac:dyDescent="0.25"/>
    <row r="1100" ht="20.149999999999999" customHeight="1" x14ac:dyDescent="0.25"/>
    <row r="1101" ht="20.149999999999999" customHeight="1" x14ac:dyDescent="0.25"/>
    <row r="1102" ht="20.149999999999999" customHeight="1" x14ac:dyDescent="0.25"/>
    <row r="1103" ht="20.149999999999999" customHeight="1" x14ac:dyDescent="0.25"/>
    <row r="1104" ht="20.149999999999999" customHeight="1" x14ac:dyDescent="0.25"/>
    <row r="1105" ht="20.149999999999999" customHeight="1" x14ac:dyDescent="0.25"/>
    <row r="1106" ht="20.149999999999999" customHeight="1" x14ac:dyDescent="0.25"/>
    <row r="1107" ht="20.149999999999999" customHeight="1" x14ac:dyDescent="0.25"/>
    <row r="1108" ht="20.149999999999999" customHeight="1" x14ac:dyDescent="0.25"/>
    <row r="1109" ht="20.149999999999999" customHeight="1" x14ac:dyDescent="0.25"/>
    <row r="1110" ht="20.149999999999999" customHeight="1" x14ac:dyDescent="0.25"/>
    <row r="1111" ht="20.149999999999999" customHeight="1" x14ac:dyDescent="0.25"/>
    <row r="1112" ht="20.149999999999999" customHeight="1" x14ac:dyDescent="0.25"/>
    <row r="1113" ht="20.149999999999999" customHeight="1" x14ac:dyDescent="0.25"/>
    <row r="1114" ht="20.149999999999999" customHeight="1" x14ac:dyDescent="0.25"/>
    <row r="1115" ht="20.149999999999999" customHeight="1" x14ac:dyDescent="0.25"/>
    <row r="1116" ht="20.149999999999999" customHeight="1" x14ac:dyDescent="0.25"/>
    <row r="1117" ht="20.149999999999999" customHeight="1" x14ac:dyDescent="0.25"/>
    <row r="1118" ht="20.149999999999999" customHeight="1" x14ac:dyDescent="0.25"/>
    <row r="1119" ht="20.149999999999999" customHeight="1" x14ac:dyDescent="0.25"/>
    <row r="1120" ht="20.149999999999999" customHeight="1" x14ac:dyDescent="0.25"/>
    <row r="1121" ht="20.149999999999999" customHeight="1" x14ac:dyDescent="0.25"/>
    <row r="1122" ht="20.149999999999999" customHeight="1" x14ac:dyDescent="0.25"/>
    <row r="1123" ht="20.149999999999999" customHeight="1" x14ac:dyDescent="0.25"/>
    <row r="1124" ht="20.149999999999999" customHeight="1" x14ac:dyDescent="0.25"/>
    <row r="1125" ht="20.149999999999999" customHeight="1" x14ac:dyDescent="0.25"/>
    <row r="1126" ht="20.149999999999999" customHeight="1" x14ac:dyDescent="0.25"/>
    <row r="1127" ht="20.149999999999999" customHeight="1" x14ac:dyDescent="0.25"/>
    <row r="1128" ht="20.149999999999999" customHeight="1" x14ac:dyDescent="0.25"/>
    <row r="1129" ht="20.149999999999999" customHeight="1" x14ac:dyDescent="0.25"/>
    <row r="1130" ht="20.149999999999999" customHeight="1" x14ac:dyDescent="0.25"/>
    <row r="1131" ht="20.149999999999999" customHeight="1" x14ac:dyDescent="0.25"/>
    <row r="1132" ht="20.149999999999999" customHeight="1" x14ac:dyDescent="0.25"/>
    <row r="1133" ht="20.149999999999999" customHeight="1" x14ac:dyDescent="0.25"/>
    <row r="1134" ht="20.149999999999999" customHeight="1" x14ac:dyDescent="0.25"/>
    <row r="1135" ht="20.149999999999999" customHeight="1" x14ac:dyDescent="0.25"/>
    <row r="1136" ht="20.149999999999999" customHeight="1" x14ac:dyDescent="0.25"/>
    <row r="1137" ht="20.149999999999999" customHeight="1" x14ac:dyDescent="0.25"/>
    <row r="1138" ht="20.149999999999999" customHeight="1" x14ac:dyDescent="0.25"/>
    <row r="1139" ht="20.149999999999999" customHeight="1" x14ac:dyDescent="0.25"/>
    <row r="1140" ht="20.149999999999999" customHeight="1" x14ac:dyDescent="0.25"/>
    <row r="1141" ht="20.149999999999999" customHeight="1" x14ac:dyDescent="0.25"/>
    <row r="1142" ht="20.149999999999999" customHeight="1" x14ac:dyDescent="0.25"/>
    <row r="1143" ht="20.149999999999999" customHeight="1" x14ac:dyDescent="0.25"/>
    <row r="1144" ht="20.149999999999999" customHeight="1" x14ac:dyDescent="0.25"/>
    <row r="1145" ht="20.149999999999999" customHeight="1" x14ac:dyDescent="0.25"/>
    <row r="1146" ht="20.149999999999999" customHeight="1" x14ac:dyDescent="0.25"/>
    <row r="1147" ht="20.149999999999999" customHeight="1" x14ac:dyDescent="0.25"/>
    <row r="1148" ht="20.149999999999999" customHeight="1" x14ac:dyDescent="0.25"/>
    <row r="1149" ht="20.149999999999999" customHeight="1" x14ac:dyDescent="0.25"/>
    <row r="1150" ht="20.149999999999999" customHeight="1" x14ac:dyDescent="0.25"/>
    <row r="1151" ht="20.149999999999999" customHeight="1" x14ac:dyDescent="0.25"/>
    <row r="1152" ht="20.149999999999999" customHeight="1" x14ac:dyDescent="0.25"/>
    <row r="1153" ht="20.149999999999999" customHeight="1" x14ac:dyDescent="0.25"/>
    <row r="1154" ht="20.149999999999999" customHeight="1" x14ac:dyDescent="0.25"/>
    <row r="1155" ht="20.149999999999999" customHeight="1" x14ac:dyDescent="0.25"/>
    <row r="1156" ht="20.149999999999999" customHeight="1" x14ac:dyDescent="0.25"/>
    <row r="1157" ht="20.149999999999999" customHeight="1" x14ac:dyDescent="0.25"/>
    <row r="1158" ht="20.149999999999999" customHeight="1" x14ac:dyDescent="0.25"/>
    <row r="1159" ht="20.149999999999999" customHeight="1" x14ac:dyDescent="0.25"/>
    <row r="1160" ht="20.149999999999999" customHeight="1" x14ac:dyDescent="0.25"/>
    <row r="1161" ht="20.149999999999999" customHeight="1" x14ac:dyDescent="0.25"/>
    <row r="1162" ht="20.149999999999999" customHeight="1" x14ac:dyDescent="0.25"/>
    <row r="1163" ht="20.149999999999999" customHeight="1" x14ac:dyDescent="0.25"/>
    <row r="1164" ht="20.149999999999999" customHeight="1" x14ac:dyDescent="0.25"/>
    <row r="1165" ht="20.149999999999999" customHeight="1" x14ac:dyDescent="0.25"/>
    <row r="1166" ht="20.149999999999999" customHeight="1" x14ac:dyDescent="0.25"/>
    <row r="1167" ht="20.149999999999999" customHeight="1" x14ac:dyDescent="0.25"/>
    <row r="1168" ht="20.149999999999999" customHeight="1" x14ac:dyDescent="0.25"/>
    <row r="1169" ht="20.149999999999999" customHeight="1" x14ac:dyDescent="0.25"/>
    <row r="1170" ht="20.149999999999999" customHeight="1" x14ac:dyDescent="0.25"/>
    <row r="1171" ht="20.149999999999999" customHeight="1" x14ac:dyDescent="0.25"/>
    <row r="1172" ht="20.149999999999999" customHeight="1" x14ac:dyDescent="0.25"/>
    <row r="1173" ht="20.149999999999999" customHeight="1" x14ac:dyDescent="0.25"/>
    <row r="1174" ht="20.149999999999999" customHeight="1" x14ac:dyDescent="0.25"/>
    <row r="1175" ht="20.149999999999999" customHeight="1" x14ac:dyDescent="0.25"/>
    <row r="1176" ht="20.149999999999999" customHeight="1" x14ac:dyDescent="0.25"/>
    <row r="1177" ht="20.149999999999999" customHeight="1" x14ac:dyDescent="0.25"/>
    <row r="1178" ht="20.149999999999999" customHeight="1" x14ac:dyDescent="0.25"/>
    <row r="1179" ht="20.149999999999999" customHeight="1" x14ac:dyDescent="0.25"/>
    <row r="1180" ht="20.149999999999999" customHeight="1" x14ac:dyDescent="0.25"/>
    <row r="1181" ht="20.149999999999999" customHeight="1" x14ac:dyDescent="0.25"/>
    <row r="1182" ht="20.149999999999999" customHeight="1" x14ac:dyDescent="0.25"/>
    <row r="1183" ht="20.149999999999999" customHeight="1" x14ac:dyDescent="0.25"/>
    <row r="1184" ht="20.149999999999999" customHeight="1" x14ac:dyDescent="0.25"/>
    <row r="1185" ht="20.149999999999999" customHeight="1" x14ac:dyDescent="0.25"/>
    <row r="1186" ht="20.149999999999999" customHeight="1" x14ac:dyDescent="0.25"/>
    <row r="1187" ht="20.149999999999999" customHeight="1" x14ac:dyDescent="0.25"/>
    <row r="1188" ht="20.149999999999999" customHeight="1" x14ac:dyDescent="0.25"/>
    <row r="1189" ht="20.149999999999999" customHeight="1" x14ac:dyDescent="0.25"/>
    <row r="1190" ht="20.149999999999999" customHeight="1" x14ac:dyDescent="0.25"/>
    <row r="1191" ht="20.149999999999999" customHeight="1" x14ac:dyDescent="0.25"/>
    <row r="1192" ht="20.149999999999999" customHeight="1" x14ac:dyDescent="0.25"/>
    <row r="1193" ht="20.149999999999999" customHeight="1" x14ac:dyDescent="0.25"/>
    <row r="1194" ht="20.149999999999999" customHeight="1" x14ac:dyDescent="0.25"/>
    <row r="1195" ht="20.149999999999999" customHeight="1" x14ac:dyDescent="0.25"/>
    <row r="1196" ht="20.149999999999999" customHeight="1" x14ac:dyDescent="0.25"/>
    <row r="1197" ht="20.149999999999999" customHeight="1" x14ac:dyDescent="0.25"/>
    <row r="1198" ht="20.149999999999999" customHeight="1" x14ac:dyDescent="0.25"/>
    <row r="1199" ht="20.149999999999999" customHeight="1" x14ac:dyDescent="0.25"/>
    <row r="1200" ht="20.149999999999999" customHeight="1" x14ac:dyDescent="0.25"/>
    <row r="1201" ht="20.149999999999999" customHeight="1" x14ac:dyDescent="0.25"/>
    <row r="1202" ht="20.149999999999999" customHeight="1" x14ac:dyDescent="0.25"/>
    <row r="1203" ht="20.149999999999999" customHeight="1" x14ac:dyDescent="0.25"/>
    <row r="1204" ht="20.149999999999999" customHeight="1" x14ac:dyDescent="0.25"/>
    <row r="1205" ht="20.149999999999999" customHeight="1" x14ac:dyDescent="0.25"/>
    <row r="1206" ht="20.149999999999999" customHeight="1" x14ac:dyDescent="0.25"/>
    <row r="1207" ht="20.149999999999999" customHeight="1" x14ac:dyDescent="0.25"/>
    <row r="1208" ht="20.149999999999999" customHeight="1" x14ac:dyDescent="0.25"/>
    <row r="1209" ht="20.149999999999999" customHeight="1" x14ac:dyDescent="0.25"/>
    <row r="1210" ht="20.149999999999999" customHeight="1" x14ac:dyDescent="0.25"/>
    <row r="1211" ht="20.149999999999999" customHeight="1" x14ac:dyDescent="0.25"/>
    <row r="1212" ht="20.149999999999999" customHeight="1" x14ac:dyDescent="0.25"/>
    <row r="1213" ht="20.149999999999999" customHeight="1" x14ac:dyDescent="0.25"/>
    <row r="1214" ht="20.149999999999999" customHeight="1" x14ac:dyDescent="0.25"/>
    <row r="1215" ht="20.149999999999999" customHeight="1" x14ac:dyDescent="0.25"/>
    <row r="1216" ht="20.149999999999999" customHeight="1" x14ac:dyDescent="0.25"/>
    <row r="1217" ht="20.149999999999999" customHeight="1" x14ac:dyDescent="0.25"/>
    <row r="1218" ht="20.149999999999999" customHeight="1" x14ac:dyDescent="0.25"/>
    <row r="1219" ht="20.149999999999999" customHeight="1" x14ac:dyDescent="0.25"/>
    <row r="1220" ht="20.149999999999999" customHeight="1" x14ac:dyDescent="0.25"/>
    <row r="1221" ht="20.149999999999999" customHeight="1" x14ac:dyDescent="0.25"/>
    <row r="1222" ht="20.149999999999999" customHeight="1" x14ac:dyDescent="0.25"/>
    <row r="1223" ht="20.149999999999999" customHeight="1" x14ac:dyDescent="0.25"/>
    <row r="1224" ht="20.149999999999999" customHeight="1" x14ac:dyDescent="0.25"/>
    <row r="1225" ht="20.149999999999999" customHeight="1" x14ac:dyDescent="0.25"/>
    <row r="1226" ht="20.149999999999999" customHeight="1" x14ac:dyDescent="0.25"/>
    <row r="1227" ht="20.149999999999999" customHeight="1" x14ac:dyDescent="0.25"/>
    <row r="1228" ht="20.149999999999999" customHeight="1" x14ac:dyDescent="0.25"/>
    <row r="1229" ht="20.149999999999999" customHeight="1" x14ac:dyDescent="0.25"/>
    <row r="1230" ht="20.149999999999999" customHeight="1" x14ac:dyDescent="0.25"/>
    <row r="1231" ht="20.149999999999999" customHeight="1" x14ac:dyDescent="0.25"/>
    <row r="1232" ht="20.149999999999999" customHeight="1" x14ac:dyDescent="0.25"/>
    <row r="1233" ht="20.149999999999999" customHeight="1" x14ac:dyDescent="0.25"/>
    <row r="1234" ht="20.149999999999999" customHeight="1" x14ac:dyDescent="0.25"/>
    <row r="1235" ht="20.149999999999999" customHeight="1" x14ac:dyDescent="0.25"/>
    <row r="1236" ht="20.149999999999999" customHeight="1" x14ac:dyDescent="0.25"/>
    <row r="1237" ht="20.149999999999999" customHeight="1" x14ac:dyDescent="0.25"/>
    <row r="1238" ht="20.149999999999999" customHeight="1" x14ac:dyDescent="0.25"/>
    <row r="1239" ht="20.149999999999999" customHeight="1" x14ac:dyDescent="0.25"/>
    <row r="1240" ht="20.149999999999999" customHeight="1" x14ac:dyDescent="0.25"/>
    <row r="1241" ht="20.149999999999999" customHeight="1" x14ac:dyDescent="0.25"/>
    <row r="1242" ht="20.149999999999999" customHeight="1" x14ac:dyDescent="0.25"/>
    <row r="1243" ht="20.149999999999999" customHeight="1" x14ac:dyDescent="0.25"/>
    <row r="1244" ht="20.149999999999999" customHeight="1" x14ac:dyDescent="0.25"/>
    <row r="1245" ht="20.149999999999999" customHeight="1" x14ac:dyDescent="0.25"/>
    <row r="1246" ht="20.149999999999999" customHeight="1" x14ac:dyDescent="0.25"/>
    <row r="1247" ht="20.149999999999999" customHeight="1" x14ac:dyDescent="0.25"/>
    <row r="1248" ht="20.149999999999999" customHeight="1" x14ac:dyDescent="0.25"/>
    <row r="1249" ht="20.149999999999999" customHeight="1" x14ac:dyDescent="0.25"/>
    <row r="1250" ht="20.149999999999999" customHeight="1" x14ac:dyDescent="0.25"/>
    <row r="1251" ht="20.149999999999999" customHeight="1" x14ac:dyDescent="0.25"/>
    <row r="1252" ht="20.149999999999999" customHeight="1" x14ac:dyDescent="0.25"/>
    <row r="1253" ht="20.149999999999999" customHeight="1" x14ac:dyDescent="0.25"/>
    <row r="1254" ht="20.149999999999999" customHeight="1" x14ac:dyDescent="0.25"/>
    <row r="1255" ht="20.149999999999999" customHeight="1" x14ac:dyDescent="0.25"/>
    <row r="1256" ht="20.149999999999999" customHeight="1" x14ac:dyDescent="0.25"/>
    <row r="1257" ht="20.149999999999999" customHeight="1" x14ac:dyDescent="0.25"/>
    <row r="1258" ht="20.149999999999999" customHeight="1" x14ac:dyDescent="0.25"/>
    <row r="1259" ht="20.149999999999999" customHeight="1" x14ac:dyDescent="0.25"/>
    <row r="1260" ht="20.149999999999999" customHeight="1" x14ac:dyDescent="0.25"/>
    <row r="1261" ht="20.149999999999999" customHeight="1" x14ac:dyDescent="0.25"/>
    <row r="1262" ht="20.149999999999999" customHeight="1" x14ac:dyDescent="0.25"/>
    <row r="1263" ht="20.149999999999999" customHeight="1" x14ac:dyDescent="0.25"/>
    <row r="1264" ht="20.149999999999999" customHeight="1" x14ac:dyDescent="0.25"/>
    <row r="1265" ht="20.149999999999999" customHeight="1" x14ac:dyDescent="0.25"/>
    <row r="1266" ht="20.149999999999999" customHeight="1" x14ac:dyDescent="0.25"/>
    <row r="1267" ht="20.149999999999999" customHeight="1" x14ac:dyDescent="0.25"/>
    <row r="1268" ht="20.149999999999999" customHeight="1" x14ac:dyDescent="0.25"/>
    <row r="1269" ht="20.149999999999999" customHeight="1" x14ac:dyDescent="0.25"/>
    <row r="1270" ht="20.149999999999999" customHeight="1" x14ac:dyDescent="0.25"/>
    <row r="1271" ht="20.149999999999999" customHeight="1" x14ac:dyDescent="0.25"/>
    <row r="1272" ht="20.149999999999999" customHeight="1" x14ac:dyDescent="0.25"/>
    <row r="1273" ht="20.149999999999999" customHeight="1" x14ac:dyDescent="0.25"/>
    <row r="1274" ht="20.149999999999999" customHeight="1" x14ac:dyDescent="0.25"/>
    <row r="1275" ht="20.149999999999999" customHeight="1" x14ac:dyDescent="0.25"/>
    <row r="1276" ht="20.149999999999999" customHeight="1" x14ac:dyDescent="0.25"/>
    <row r="1277" ht="20.149999999999999" customHeight="1" x14ac:dyDescent="0.25"/>
    <row r="1278" ht="20.149999999999999" customHeight="1" x14ac:dyDescent="0.25"/>
    <row r="1279" ht="20.149999999999999" customHeight="1" x14ac:dyDescent="0.25"/>
    <row r="1280" ht="20.149999999999999" customHeight="1" x14ac:dyDescent="0.25"/>
    <row r="1281" ht="20.149999999999999" customHeight="1" x14ac:dyDescent="0.25"/>
    <row r="1282" ht="20.149999999999999" customHeight="1" x14ac:dyDescent="0.25"/>
    <row r="1283" ht="20.149999999999999" customHeight="1" x14ac:dyDescent="0.25"/>
    <row r="1284" ht="20.149999999999999" customHeight="1" x14ac:dyDescent="0.25"/>
    <row r="1285" ht="20.149999999999999" customHeight="1" x14ac:dyDescent="0.25"/>
    <row r="1286" ht="20.149999999999999" customHeight="1" x14ac:dyDescent="0.25"/>
    <row r="1287" ht="20.149999999999999" customHeight="1" x14ac:dyDescent="0.25"/>
    <row r="1288" ht="20.149999999999999" customHeight="1" x14ac:dyDescent="0.25"/>
    <row r="1289" ht="20.149999999999999" customHeight="1" x14ac:dyDescent="0.25"/>
    <row r="1290" ht="20.149999999999999" customHeight="1" x14ac:dyDescent="0.25"/>
    <row r="1291" ht="20.149999999999999" customHeight="1" x14ac:dyDescent="0.25"/>
    <row r="1292" ht="20.149999999999999" customHeight="1" x14ac:dyDescent="0.25"/>
    <row r="1293" ht="20.149999999999999" customHeight="1" x14ac:dyDescent="0.25"/>
    <row r="1294" ht="20.149999999999999" customHeight="1" x14ac:dyDescent="0.25"/>
    <row r="1295" ht="20.149999999999999" customHeight="1" x14ac:dyDescent="0.25"/>
    <row r="1296" ht="20.149999999999999" customHeight="1" x14ac:dyDescent="0.25"/>
    <row r="1297" ht="20.149999999999999" customHeight="1" x14ac:dyDescent="0.25"/>
    <row r="1298" ht="20.149999999999999" customHeight="1" x14ac:dyDescent="0.25"/>
    <row r="1299" ht="20.149999999999999" customHeight="1" x14ac:dyDescent="0.25"/>
    <row r="1300" ht="20.149999999999999" customHeight="1" x14ac:dyDescent="0.25"/>
    <row r="1301" ht="20.149999999999999" customHeight="1" x14ac:dyDescent="0.25"/>
    <row r="1302" ht="20.149999999999999" customHeight="1" x14ac:dyDescent="0.25"/>
    <row r="1303" ht="20.149999999999999" customHeight="1" x14ac:dyDescent="0.25"/>
    <row r="1304" ht="20.149999999999999" customHeight="1" x14ac:dyDescent="0.25"/>
    <row r="1305" ht="20.149999999999999" customHeight="1" x14ac:dyDescent="0.25"/>
    <row r="1306" ht="20.149999999999999" customHeight="1" x14ac:dyDescent="0.25"/>
    <row r="1307" ht="20.149999999999999" customHeight="1" x14ac:dyDescent="0.25"/>
    <row r="1308" ht="20.149999999999999" customHeight="1" x14ac:dyDescent="0.25"/>
    <row r="1309" ht="20.149999999999999" customHeight="1" x14ac:dyDescent="0.25"/>
    <row r="1310" ht="20.149999999999999" customHeight="1" x14ac:dyDescent="0.25"/>
    <row r="1311" ht="20.149999999999999" customHeight="1" x14ac:dyDescent="0.25"/>
    <row r="1312" ht="20.149999999999999" customHeight="1" x14ac:dyDescent="0.25"/>
    <row r="1313" ht="20.149999999999999" customHeight="1" x14ac:dyDescent="0.25"/>
    <row r="1314" ht="20.149999999999999" customHeight="1" x14ac:dyDescent="0.25"/>
    <row r="1315" ht="20.149999999999999" customHeight="1" x14ac:dyDescent="0.25"/>
    <row r="1316" ht="20.149999999999999" customHeight="1" x14ac:dyDescent="0.25"/>
    <row r="1317" ht="20.149999999999999" customHeight="1" x14ac:dyDescent="0.25"/>
    <row r="1318" ht="20.149999999999999" customHeight="1" x14ac:dyDescent="0.25"/>
    <row r="1319" ht="20.149999999999999" customHeight="1" x14ac:dyDescent="0.25"/>
    <row r="1320" ht="20.149999999999999" customHeight="1" x14ac:dyDescent="0.25"/>
    <row r="1321" ht="20.149999999999999" customHeight="1" x14ac:dyDescent="0.25"/>
    <row r="1322" ht="20.149999999999999" customHeight="1" x14ac:dyDescent="0.25"/>
    <row r="1323" ht="20.149999999999999" customHeight="1" x14ac:dyDescent="0.25"/>
    <row r="1324" ht="20.149999999999999" customHeight="1" x14ac:dyDescent="0.25"/>
    <row r="1325" ht="20.149999999999999" customHeight="1" x14ac:dyDescent="0.25"/>
    <row r="1326" ht="20.149999999999999" customHeight="1" x14ac:dyDescent="0.25"/>
    <row r="1327" ht="20.149999999999999" customHeight="1" x14ac:dyDescent="0.25"/>
    <row r="1328" ht="20.149999999999999" customHeight="1" x14ac:dyDescent="0.25"/>
    <row r="1329" ht="20.149999999999999" customHeight="1" x14ac:dyDescent="0.25"/>
    <row r="1330" ht="20.149999999999999" customHeight="1" x14ac:dyDescent="0.25"/>
    <row r="1331" ht="20.149999999999999" customHeight="1" x14ac:dyDescent="0.25"/>
    <row r="1332" ht="20.149999999999999" customHeight="1" x14ac:dyDescent="0.25"/>
    <row r="1333" ht="20.149999999999999" customHeight="1" x14ac:dyDescent="0.25"/>
    <row r="1334" ht="20.149999999999999" customHeight="1" x14ac:dyDescent="0.25"/>
    <row r="1335" ht="20.149999999999999" customHeight="1" x14ac:dyDescent="0.25"/>
    <row r="1336" ht="20.149999999999999" customHeight="1" x14ac:dyDescent="0.25"/>
    <row r="1337" ht="20.149999999999999" customHeight="1" x14ac:dyDescent="0.25"/>
    <row r="1338" ht="20.149999999999999" customHeight="1" x14ac:dyDescent="0.25"/>
    <row r="1339" ht="20.149999999999999" customHeight="1" x14ac:dyDescent="0.25"/>
    <row r="1340" ht="20.149999999999999" customHeight="1" x14ac:dyDescent="0.25"/>
    <row r="1341" ht="20.149999999999999" customHeight="1" x14ac:dyDescent="0.25"/>
    <row r="1342" ht="20.149999999999999" customHeight="1" x14ac:dyDescent="0.25"/>
    <row r="1343" ht="20.149999999999999" customHeight="1" x14ac:dyDescent="0.25"/>
    <row r="1344" ht="20.149999999999999" customHeight="1" x14ac:dyDescent="0.25"/>
    <row r="1345" ht="20.149999999999999" customHeight="1" x14ac:dyDescent="0.25"/>
    <row r="1346" ht="20.149999999999999" customHeight="1" x14ac:dyDescent="0.25"/>
    <row r="1347" ht="20.149999999999999" customHeight="1" x14ac:dyDescent="0.25"/>
    <row r="1348" ht="20.149999999999999" customHeight="1" x14ac:dyDescent="0.25"/>
    <row r="1349" ht="20.149999999999999" customHeight="1" x14ac:dyDescent="0.25"/>
    <row r="1350" ht="20.149999999999999" customHeight="1" x14ac:dyDescent="0.25"/>
    <row r="1351" ht="20.149999999999999" customHeight="1" x14ac:dyDescent="0.25"/>
    <row r="1352" ht="20.149999999999999" customHeight="1" x14ac:dyDescent="0.25"/>
    <row r="1353" ht="20.149999999999999" customHeight="1" x14ac:dyDescent="0.25"/>
    <row r="1354" ht="20.149999999999999" customHeight="1" x14ac:dyDescent="0.25"/>
    <row r="1355" ht="20.149999999999999" customHeight="1" x14ac:dyDescent="0.25"/>
    <row r="1356" ht="20.149999999999999" customHeight="1" x14ac:dyDescent="0.25"/>
    <row r="1357" ht="20.149999999999999" customHeight="1" x14ac:dyDescent="0.25"/>
    <row r="1358" ht="20.149999999999999" customHeight="1" x14ac:dyDescent="0.25"/>
    <row r="1359" ht="20.149999999999999" customHeight="1" x14ac:dyDescent="0.25"/>
    <row r="1360" ht="20.149999999999999" customHeight="1" x14ac:dyDescent="0.25"/>
    <row r="1361" ht="20.149999999999999" customHeight="1" x14ac:dyDescent="0.25"/>
    <row r="1362" ht="20.149999999999999" customHeight="1" x14ac:dyDescent="0.25"/>
    <row r="1363" ht="20.149999999999999" customHeight="1" x14ac:dyDescent="0.25"/>
    <row r="1364" ht="20.149999999999999" customHeight="1" x14ac:dyDescent="0.25"/>
    <row r="1365" ht="20.149999999999999" customHeight="1" x14ac:dyDescent="0.25"/>
    <row r="1366" ht="20.149999999999999" customHeight="1" x14ac:dyDescent="0.25"/>
    <row r="1367" ht="20.149999999999999" customHeight="1" x14ac:dyDescent="0.25"/>
    <row r="1368" ht="20.149999999999999" customHeight="1" x14ac:dyDescent="0.25"/>
    <row r="1369" ht="20.149999999999999" customHeight="1" x14ac:dyDescent="0.25"/>
    <row r="1370" ht="20.149999999999999" customHeight="1" x14ac:dyDescent="0.25"/>
    <row r="1371" ht="20.149999999999999" customHeight="1" x14ac:dyDescent="0.25"/>
    <row r="1372" ht="20.149999999999999" customHeight="1" x14ac:dyDescent="0.25"/>
    <row r="1373" ht="20.149999999999999" customHeight="1" x14ac:dyDescent="0.25"/>
    <row r="1374" ht="20.149999999999999" customHeight="1" x14ac:dyDescent="0.25"/>
    <row r="1375" ht="20.149999999999999" customHeight="1" x14ac:dyDescent="0.25"/>
    <row r="1376" ht="20.149999999999999" customHeight="1" x14ac:dyDescent="0.25"/>
    <row r="1377" ht="20.149999999999999" customHeight="1" x14ac:dyDescent="0.25"/>
    <row r="1378" ht="20.149999999999999" customHeight="1" x14ac:dyDescent="0.25"/>
    <row r="1379" ht="20.149999999999999" customHeight="1" x14ac:dyDescent="0.25"/>
    <row r="1380" ht="20.149999999999999" customHeight="1" x14ac:dyDescent="0.25"/>
    <row r="1381" ht="20.149999999999999" customHeight="1" x14ac:dyDescent="0.25"/>
    <row r="1382" ht="20.149999999999999" customHeight="1" x14ac:dyDescent="0.25"/>
    <row r="1383" ht="20.149999999999999" customHeight="1" x14ac:dyDescent="0.25"/>
    <row r="1384" ht="20.149999999999999" customHeight="1" x14ac:dyDescent="0.25"/>
    <row r="1385" ht="20.149999999999999" customHeight="1" x14ac:dyDescent="0.25"/>
    <row r="1386" ht="20.149999999999999" customHeight="1" x14ac:dyDescent="0.25"/>
    <row r="1387" ht="20.149999999999999" customHeight="1" x14ac:dyDescent="0.25"/>
    <row r="1388" ht="20.149999999999999" customHeight="1" x14ac:dyDescent="0.25"/>
    <row r="1389" ht="20.149999999999999" customHeight="1" x14ac:dyDescent="0.25"/>
    <row r="1390" ht="20.149999999999999" customHeight="1" x14ac:dyDescent="0.25"/>
    <row r="1391" ht="20.149999999999999" customHeight="1" x14ac:dyDescent="0.25"/>
    <row r="1392" ht="20.149999999999999" customHeight="1" x14ac:dyDescent="0.25"/>
    <row r="1393" ht="20.149999999999999" customHeight="1" x14ac:dyDescent="0.25"/>
    <row r="1394" ht="20.149999999999999" customHeight="1" x14ac:dyDescent="0.25"/>
    <row r="1395" ht="20.149999999999999" customHeight="1" x14ac:dyDescent="0.25"/>
    <row r="1396" ht="20.149999999999999" customHeight="1" x14ac:dyDescent="0.25"/>
    <row r="1397" ht="20.149999999999999" customHeight="1" x14ac:dyDescent="0.25"/>
    <row r="1398" ht="20.149999999999999" customHeight="1" x14ac:dyDescent="0.25"/>
    <row r="1399" ht="20.149999999999999" customHeight="1" x14ac:dyDescent="0.25"/>
    <row r="1400" ht="20.149999999999999" customHeight="1" x14ac:dyDescent="0.25"/>
    <row r="1401" ht="20.149999999999999" customHeight="1" x14ac:dyDescent="0.25"/>
    <row r="1402" ht="20.149999999999999" customHeight="1" x14ac:dyDescent="0.25"/>
    <row r="1403" ht="20.149999999999999" customHeight="1" x14ac:dyDescent="0.25"/>
    <row r="1404" ht="20.149999999999999" customHeight="1" x14ac:dyDescent="0.25"/>
    <row r="1405" ht="20.149999999999999" customHeight="1" x14ac:dyDescent="0.25"/>
    <row r="1406" ht="20.149999999999999" customHeight="1" x14ac:dyDescent="0.25"/>
    <row r="1407" ht="20.149999999999999" customHeight="1" x14ac:dyDescent="0.25"/>
    <row r="1408" ht="20.149999999999999" customHeight="1" x14ac:dyDescent="0.25"/>
    <row r="1409" ht="20.149999999999999" customHeight="1" x14ac:dyDescent="0.25"/>
    <row r="1410" ht="20.149999999999999" customHeight="1" x14ac:dyDescent="0.25"/>
    <row r="1411" ht="20.149999999999999" customHeight="1" x14ac:dyDescent="0.25"/>
    <row r="1412" ht="20.149999999999999" customHeight="1" x14ac:dyDescent="0.25"/>
    <row r="1413" ht="20.149999999999999" customHeight="1" x14ac:dyDescent="0.25"/>
    <row r="1414" ht="20.149999999999999" customHeight="1" x14ac:dyDescent="0.25"/>
    <row r="1415" ht="20.149999999999999" customHeight="1" x14ac:dyDescent="0.25"/>
    <row r="1416" ht="20.149999999999999" customHeight="1" x14ac:dyDescent="0.25"/>
    <row r="1417" ht="20.149999999999999" customHeight="1" x14ac:dyDescent="0.25"/>
    <row r="1418" ht="20.149999999999999" customHeight="1" x14ac:dyDescent="0.25"/>
    <row r="1419" ht="20.149999999999999" customHeight="1" x14ac:dyDescent="0.25"/>
    <row r="1420" ht="20.149999999999999" customHeight="1" x14ac:dyDescent="0.25"/>
    <row r="1421" ht="20.149999999999999" customHeight="1" x14ac:dyDescent="0.25"/>
    <row r="1422" ht="20.149999999999999" customHeight="1" x14ac:dyDescent="0.25"/>
    <row r="1423" ht="20.149999999999999" customHeight="1" x14ac:dyDescent="0.25"/>
    <row r="1424" ht="20.149999999999999" customHeight="1" x14ac:dyDescent="0.25"/>
    <row r="1425" ht="20.149999999999999" customHeight="1" x14ac:dyDescent="0.25"/>
    <row r="1426" ht="20.149999999999999" customHeight="1" x14ac:dyDescent="0.25"/>
    <row r="1427" ht="20.149999999999999" customHeight="1" x14ac:dyDescent="0.25"/>
    <row r="1428" ht="20.149999999999999" customHeight="1" x14ac:dyDescent="0.25"/>
    <row r="1429" ht="20.149999999999999" customHeight="1" x14ac:dyDescent="0.25"/>
    <row r="1430" ht="20.149999999999999" customHeight="1" x14ac:dyDescent="0.25"/>
    <row r="1431" ht="20.149999999999999" customHeight="1" x14ac:dyDescent="0.25"/>
    <row r="1432" ht="20.149999999999999" customHeight="1" x14ac:dyDescent="0.25"/>
    <row r="1433" ht="20.149999999999999" customHeight="1" x14ac:dyDescent="0.25"/>
    <row r="1434" ht="20.149999999999999" customHeight="1" x14ac:dyDescent="0.25"/>
    <row r="1435" ht="20.149999999999999" customHeight="1" x14ac:dyDescent="0.25"/>
    <row r="1436" ht="20.149999999999999" customHeight="1" x14ac:dyDescent="0.25"/>
    <row r="1437" ht="20.149999999999999" customHeight="1" x14ac:dyDescent="0.25"/>
    <row r="1438" ht="20.149999999999999" customHeight="1" x14ac:dyDescent="0.25"/>
    <row r="1439" ht="20.149999999999999" customHeight="1" x14ac:dyDescent="0.25"/>
    <row r="1440" ht="20.149999999999999" customHeight="1" x14ac:dyDescent="0.25"/>
    <row r="1441" ht="20.149999999999999" customHeight="1" x14ac:dyDescent="0.25"/>
    <row r="1442" ht="20.149999999999999" customHeight="1" x14ac:dyDescent="0.25"/>
    <row r="1443" ht="20.149999999999999" customHeight="1" x14ac:dyDescent="0.25"/>
    <row r="1444" ht="20.149999999999999" customHeight="1" x14ac:dyDescent="0.25"/>
    <row r="1445" ht="20.149999999999999" customHeight="1" x14ac:dyDescent="0.25"/>
    <row r="1446" ht="20.149999999999999" customHeight="1" x14ac:dyDescent="0.25"/>
    <row r="1447" ht="20.149999999999999" customHeight="1" x14ac:dyDescent="0.25"/>
    <row r="1448" ht="20.149999999999999" customHeight="1" x14ac:dyDescent="0.25"/>
    <row r="1449" ht="20.149999999999999" customHeight="1" x14ac:dyDescent="0.25"/>
    <row r="1450" ht="20.149999999999999" customHeight="1" x14ac:dyDescent="0.25"/>
    <row r="1451" ht="20.149999999999999" customHeight="1" x14ac:dyDescent="0.25"/>
    <row r="1452" ht="20.149999999999999" customHeight="1" x14ac:dyDescent="0.25"/>
    <row r="1453" ht="20.149999999999999" customHeight="1" x14ac:dyDescent="0.25"/>
    <row r="1454" ht="20.149999999999999" customHeight="1" x14ac:dyDescent="0.25"/>
    <row r="1455" ht="20.149999999999999" customHeight="1" x14ac:dyDescent="0.25"/>
    <row r="1456" ht="20.149999999999999" customHeight="1" x14ac:dyDescent="0.25"/>
    <row r="1457" ht="20.149999999999999" customHeight="1" x14ac:dyDescent="0.25"/>
    <row r="1458" ht="20.149999999999999" customHeight="1" x14ac:dyDescent="0.25"/>
    <row r="1459" ht="20.149999999999999" customHeight="1" x14ac:dyDescent="0.25"/>
    <row r="1460" ht="20.149999999999999" customHeight="1" x14ac:dyDescent="0.25"/>
    <row r="1461" ht="20.149999999999999" customHeight="1" x14ac:dyDescent="0.25"/>
    <row r="1462" ht="20.149999999999999" customHeight="1" x14ac:dyDescent="0.25"/>
    <row r="1463" ht="20.149999999999999" customHeight="1" x14ac:dyDescent="0.25"/>
    <row r="1464" ht="20.149999999999999" customHeight="1" x14ac:dyDescent="0.25"/>
    <row r="1465" ht="20.149999999999999" customHeight="1" x14ac:dyDescent="0.25"/>
    <row r="1466" ht="20.149999999999999" customHeight="1" x14ac:dyDescent="0.25"/>
    <row r="1467" ht="20.149999999999999" customHeight="1" x14ac:dyDescent="0.25"/>
    <row r="1468" ht="20.149999999999999" customHeight="1" x14ac:dyDescent="0.25"/>
    <row r="1469" ht="20.149999999999999" customHeight="1" x14ac:dyDescent="0.25"/>
    <row r="1470" ht="20.149999999999999" customHeight="1" x14ac:dyDescent="0.25"/>
    <row r="1471" ht="20.149999999999999" customHeight="1" x14ac:dyDescent="0.25"/>
    <row r="1472" ht="20.149999999999999" customHeight="1" x14ac:dyDescent="0.25"/>
    <row r="1473" ht="20.149999999999999" customHeight="1" x14ac:dyDescent="0.25"/>
    <row r="1474" ht="20.149999999999999" customHeight="1" x14ac:dyDescent="0.25"/>
    <row r="1475" ht="20.149999999999999" customHeight="1" x14ac:dyDescent="0.25"/>
    <row r="1476" ht="20.149999999999999" customHeight="1" x14ac:dyDescent="0.25"/>
    <row r="1477" ht="20.149999999999999" customHeight="1" x14ac:dyDescent="0.25"/>
    <row r="1478" ht="20.149999999999999" customHeight="1" x14ac:dyDescent="0.25"/>
    <row r="1479" ht="20.149999999999999" customHeight="1" x14ac:dyDescent="0.25"/>
    <row r="1480" ht="20.149999999999999" customHeight="1" x14ac:dyDescent="0.25"/>
    <row r="1481" ht="20.149999999999999" customHeight="1" x14ac:dyDescent="0.25"/>
    <row r="1482" ht="20.149999999999999" customHeight="1" x14ac:dyDescent="0.25"/>
    <row r="1483" ht="20.149999999999999" customHeight="1" x14ac:dyDescent="0.25"/>
    <row r="1484" ht="20.149999999999999" customHeight="1" x14ac:dyDescent="0.25"/>
    <row r="1485" ht="20.149999999999999" customHeight="1" x14ac:dyDescent="0.25"/>
    <row r="1486" ht="20.149999999999999" customHeight="1" x14ac:dyDescent="0.25"/>
    <row r="1487" ht="20.149999999999999" customHeight="1" x14ac:dyDescent="0.25"/>
    <row r="1488" ht="20.149999999999999" customHeight="1" x14ac:dyDescent="0.25"/>
    <row r="1489" ht="20.149999999999999" customHeight="1" x14ac:dyDescent="0.25"/>
    <row r="1490" ht="20.149999999999999" customHeight="1" x14ac:dyDescent="0.25"/>
    <row r="1491" ht="20.149999999999999" customHeight="1" x14ac:dyDescent="0.25"/>
    <row r="1492" ht="20.149999999999999" customHeight="1" x14ac:dyDescent="0.25"/>
    <row r="1493" ht="20.149999999999999" customHeight="1" x14ac:dyDescent="0.25"/>
    <row r="1494" ht="20.149999999999999" customHeight="1" x14ac:dyDescent="0.25"/>
    <row r="1495" ht="20.149999999999999" customHeight="1" x14ac:dyDescent="0.25"/>
    <row r="1496" ht="20.149999999999999" customHeight="1" x14ac:dyDescent="0.25"/>
    <row r="1497" ht="20.149999999999999" customHeight="1" x14ac:dyDescent="0.25"/>
    <row r="1498" ht="20.149999999999999" customHeight="1" x14ac:dyDescent="0.25"/>
    <row r="1499" ht="20.149999999999999" customHeight="1" x14ac:dyDescent="0.25"/>
    <row r="1500" ht="20.149999999999999" customHeight="1" x14ac:dyDescent="0.25"/>
    <row r="1501" ht="20.149999999999999" customHeight="1" x14ac:dyDescent="0.25"/>
    <row r="1502" ht="20.149999999999999" customHeight="1" x14ac:dyDescent="0.25"/>
    <row r="1503" ht="20.149999999999999" customHeight="1" x14ac:dyDescent="0.25"/>
    <row r="1504" ht="20.149999999999999" customHeight="1" x14ac:dyDescent="0.25"/>
    <row r="1505" ht="20.149999999999999" customHeight="1" x14ac:dyDescent="0.25"/>
    <row r="1506" ht="20.149999999999999" customHeight="1" x14ac:dyDescent="0.25"/>
    <row r="1507" ht="20.149999999999999" customHeight="1" x14ac:dyDescent="0.25"/>
    <row r="1508" ht="20.149999999999999" customHeight="1" x14ac:dyDescent="0.25"/>
    <row r="1509" ht="20.149999999999999" customHeight="1" x14ac:dyDescent="0.25"/>
    <row r="1510" ht="20.149999999999999" customHeight="1" x14ac:dyDescent="0.25"/>
    <row r="1511" ht="20.149999999999999" customHeight="1" x14ac:dyDescent="0.25"/>
    <row r="1512" ht="20.149999999999999" customHeight="1" x14ac:dyDescent="0.25"/>
    <row r="1513" ht="20.149999999999999" customHeight="1" x14ac:dyDescent="0.25"/>
    <row r="1514" ht="20.149999999999999" customHeight="1" x14ac:dyDescent="0.25"/>
    <row r="1515" ht="20.149999999999999" customHeight="1" x14ac:dyDescent="0.25"/>
    <row r="1516" ht="20.149999999999999" customHeight="1" x14ac:dyDescent="0.25"/>
    <row r="1517" ht="20.149999999999999" customHeight="1" x14ac:dyDescent="0.25"/>
    <row r="1518" ht="20.149999999999999" customHeight="1" x14ac:dyDescent="0.25"/>
    <row r="1519" ht="20.149999999999999" customHeight="1" x14ac:dyDescent="0.25"/>
    <row r="1520" ht="20.149999999999999" customHeight="1" x14ac:dyDescent="0.25"/>
    <row r="1521" ht="20.149999999999999" customHeight="1" x14ac:dyDescent="0.25"/>
    <row r="1522" ht="20.149999999999999" customHeight="1" x14ac:dyDescent="0.25"/>
    <row r="1523" ht="20.149999999999999" customHeight="1" x14ac:dyDescent="0.25"/>
    <row r="1524" ht="20.149999999999999" customHeight="1" x14ac:dyDescent="0.25"/>
    <row r="1525" ht="20.149999999999999" customHeight="1" x14ac:dyDescent="0.25"/>
    <row r="1526" ht="20.149999999999999" customHeight="1" x14ac:dyDescent="0.25"/>
    <row r="1527" ht="20.149999999999999" customHeight="1" x14ac:dyDescent="0.25"/>
    <row r="1528" ht="20.149999999999999" customHeight="1" x14ac:dyDescent="0.25"/>
    <row r="1529" ht="20.149999999999999" customHeight="1" x14ac:dyDescent="0.25"/>
    <row r="1530" ht="20.149999999999999" customHeight="1" x14ac:dyDescent="0.25"/>
    <row r="1531" ht="20.149999999999999" customHeight="1" x14ac:dyDescent="0.25"/>
    <row r="1532" ht="20.149999999999999" customHeight="1" x14ac:dyDescent="0.25"/>
    <row r="1533" ht="20.149999999999999" customHeight="1" x14ac:dyDescent="0.25"/>
    <row r="1534" ht="20.149999999999999" customHeight="1" x14ac:dyDescent="0.25"/>
    <row r="1535" ht="20.149999999999999" customHeight="1" x14ac:dyDescent="0.25"/>
    <row r="1536" ht="20.149999999999999" customHeight="1" x14ac:dyDescent="0.25"/>
    <row r="1537" ht="20.149999999999999" customHeight="1" x14ac:dyDescent="0.25"/>
    <row r="1538" ht="20.149999999999999" customHeight="1" x14ac:dyDescent="0.25"/>
    <row r="1539" ht="20.149999999999999" customHeight="1" x14ac:dyDescent="0.25"/>
    <row r="1540" ht="20.149999999999999" customHeight="1" x14ac:dyDescent="0.25"/>
    <row r="1541" ht="20.149999999999999" customHeight="1" x14ac:dyDescent="0.25"/>
    <row r="1542" ht="20.149999999999999" customHeight="1" x14ac:dyDescent="0.25"/>
    <row r="1543" ht="20.149999999999999" customHeight="1" x14ac:dyDescent="0.25"/>
    <row r="1544" ht="20.149999999999999" customHeight="1" x14ac:dyDescent="0.25"/>
    <row r="1545" ht="20.149999999999999" customHeight="1" x14ac:dyDescent="0.25"/>
    <row r="1546" ht="20.149999999999999" customHeight="1" x14ac:dyDescent="0.25"/>
    <row r="1547" ht="20.149999999999999" customHeight="1" x14ac:dyDescent="0.25"/>
    <row r="1548" ht="20.149999999999999" customHeight="1" x14ac:dyDescent="0.25"/>
    <row r="1549" ht="20.149999999999999" customHeight="1" x14ac:dyDescent="0.25"/>
    <row r="1550" ht="20.149999999999999" customHeight="1" x14ac:dyDescent="0.25"/>
    <row r="1551" ht="20.149999999999999" customHeight="1" x14ac:dyDescent="0.25"/>
    <row r="1552" ht="20.149999999999999" customHeight="1" x14ac:dyDescent="0.25"/>
    <row r="1553" ht="20.149999999999999" customHeight="1" x14ac:dyDescent="0.25"/>
    <row r="1554" ht="20.149999999999999" customHeight="1" x14ac:dyDescent="0.25"/>
    <row r="1555" ht="20.149999999999999" customHeight="1" x14ac:dyDescent="0.25"/>
    <row r="1556" ht="20.149999999999999" customHeight="1" x14ac:dyDescent="0.25"/>
    <row r="1557" ht="20.149999999999999" customHeight="1" x14ac:dyDescent="0.25"/>
    <row r="1558" ht="20.149999999999999" customHeight="1" x14ac:dyDescent="0.25"/>
    <row r="1559" ht="20.149999999999999" customHeight="1" x14ac:dyDescent="0.25"/>
    <row r="1560" ht="20.149999999999999" customHeight="1" x14ac:dyDescent="0.25"/>
    <row r="1561" ht="20.149999999999999" customHeight="1" x14ac:dyDescent="0.25"/>
    <row r="1562" ht="20.149999999999999" customHeight="1" x14ac:dyDescent="0.25"/>
    <row r="1563" ht="20.149999999999999" customHeight="1" x14ac:dyDescent="0.25"/>
    <row r="1564" ht="20.149999999999999" customHeight="1" x14ac:dyDescent="0.25"/>
    <row r="1565" ht="20.149999999999999" customHeight="1" x14ac:dyDescent="0.25"/>
    <row r="1566" ht="20.149999999999999" customHeight="1" x14ac:dyDescent="0.25"/>
    <row r="1567" ht="20.149999999999999" customHeight="1" x14ac:dyDescent="0.25"/>
    <row r="1568" ht="20.149999999999999" customHeight="1" x14ac:dyDescent="0.25"/>
    <row r="1569" ht="20.149999999999999" customHeight="1" x14ac:dyDescent="0.25"/>
    <row r="1570" ht="20.149999999999999" customHeight="1" x14ac:dyDescent="0.25"/>
    <row r="1571" ht="20.149999999999999" customHeight="1" x14ac:dyDescent="0.25"/>
    <row r="1572" ht="20.149999999999999" customHeight="1" x14ac:dyDescent="0.25"/>
    <row r="1573" ht="20.149999999999999" customHeight="1" x14ac:dyDescent="0.25"/>
    <row r="1574" ht="20.149999999999999" customHeight="1" x14ac:dyDescent="0.25"/>
    <row r="1575" ht="20.149999999999999" customHeight="1" x14ac:dyDescent="0.25"/>
    <row r="1576" ht="20.149999999999999" customHeight="1" x14ac:dyDescent="0.25"/>
    <row r="1577" ht="20.149999999999999" customHeight="1" x14ac:dyDescent="0.25"/>
    <row r="1578" ht="20.149999999999999" customHeight="1" x14ac:dyDescent="0.25"/>
    <row r="1579" ht="20.149999999999999" customHeight="1" x14ac:dyDescent="0.25"/>
    <row r="1580" ht="20.149999999999999" customHeight="1" x14ac:dyDescent="0.25"/>
    <row r="1581" ht="20.149999999999999" customHeight="1" x14ac:dyDescent="0.25"/>
    <row r="1582" ht="20.149999999999999" customHeight="1" x14ac:dyDescent="0.25"/>
    <row r="1583" ht="20.149999999999999" customHeight="1" x14ac:dyDescent="0.25"/>
    <row r="1584" ht="20.149999999999999" customHeight="1" x14ac:dyDescent="0.25"/>
    <row r="1585" ht="20.149999999999999" customHeight="1" x14ac:dyDescent="0.25"/>
    <row r="1586" ht="20.149999999999999" customHeight="1" x14ac:dyDescent="0.25"/>
    <row r="1587" ht="20.149999999999999" customHeight="1" x14ac:dyDescent="0.25"/>
    <row r="1588" ht="20.149999999999999" customHeight="1" x14ac:dyDescent="0.25"/>
    <row r="1589" ht="20.149999999999999" customHeight="1" x14ac:dyDescent="0.25"/>
    <row r="1590" ht="20.149999999999999" customHeight="1" x14ac:dyDescent="0.25"/>
    <row r="1591" ht="20.149999999999999" customHeight="1" x14ac:dyDescent="0.25"/>
    <row r="1592" ht="20.149999999999999" customHeight="1" x14ac:dyDescent="0.25"/>
    <row r="1593" ht="20.149999999999999" customHeight="1" x14ac:dyDescent="0.25"/>
    <row r="1594" ht="20.149999999999999" customHeight="1" x14ac:dyDescent="0.25"/>
    <row r="1595" ht="20.149999999999999" customHeight="1" x14ac:dyDescent="0.25"/>
    <row r="1596" ht="20.149999999999999" customHeight="1" x14ac:dyDescent="0.25"/>
    <row r="1597" ht="20.149999999999999" customHeight="1" x14ac:dyDescent="0.25"/>
    <row r="1598" ht="20.149999999999999" customHeight="1" x14ac:dyDescent="0.25"/>
    <row r="1599" ht="20.149999999999999" customHeight="1" x14ac:dyDescent="0.25"/>
    <row r="1600" ht="20.149999999999999" customHeight="1" x14ac:dyDescent="0.25"/>
    <row r="1601" ht="20.149999999999999" customHeight="1" x14ac:dyDescent="0.25"/>
    <row r="1602" ht="20.149999999999999" customHeight="1" x14ac:dyDescent="0.25"/>
    <row r="1603" ht="20.149999999999999" customHeight="1" x14ac:dyDescent="0.25"/>
    <row r="1604" ht="20.149999999999999" customHeight="1" x14ac:dyDescent="0.25"/>
    <row r="1605" ht="20.149999999999999" customHeight="1" x14ac:dyDescent="0.25"/>
    <row r="1606" ht="20.149999999999999" customHeight="1" x14ac:dyDescent="0.25"/>
    <row r="1607" ht="20.149999999999999" customHeight="1" x14ac:dyDescent="0.25"/>
    <row r="1608" ht="20.149999999999999" customHeight="1" x14ac:dyDescent="0.25"/>
    <row r="1609" ht="20.149999999999999" customHeight="1" x14ac:dyDescent="0.25"/>
    <row r="1610" ht="20.149999999999999" customHeight="1" x14ac:dyDescent="0.25"/>
    <row r="1611" ht="20.149999999999999" customHeight="1" x14ac:dyDescent="0.25"/>
    <row r="1612" ht="20.149999999999999" customHeight="1" x14ac:dyDescent="0.25"/>
    <row r="1613" ht="20.149999999999999" customHeight="1" x14ac:dyDescent="0.25"/>
    <row r="1614" ht="20.149999999999999" customHeight="1" x14ac:dyDescent="0.25"/>
    <row r="1615" ht="20.149999999999999" customHeight="1" x14ac:dyDescent="0.25"/>
    <row r="1616" ht="20.149999999999999" customHeight="1" x14ac:dyDescent="0.25"/>
    <row r="1617" ht="20.149999999999999" customHeight="1" x14ac:dyDescent="0.25"/>
    <row r="1618" ht="20.149999999999999" customHeight="1" x14ac:dyDescent="0.25"/>
    <row r="1619" ht="20.149999999999999" customHeight="1" x14ac:dyDescent="0.25"/>
    <row r="1620" ht="20.149999999999999" customHeight="1" x14ac:dyDescent="0.25"/>
    <row r="1621" ht="20.149999999999999" customHeight="1" x14ac:dyDescent="0.25"/>
    <row r="1622" ht="20.149999999999999" customHeight="1" x14ac:dyDescent="0.25"/>
    <row r="1623" ht="20.149999999999999" customHeight="1" x14ac:dyDescent="0.25"/>
    <row r="1624" ht="20.149999999999999" customHeight="1" x14ac:dyDescent="0.25"/>
    <row r="1625" ht="20.149999999999999" customHeight="1" x14ac:dyDescent="0.25"/>
    <row r="1626" ht="20.149999999999999" customHeight="1" x14ac:dyDescent="0.25"/>
    <row r="1627" ht="20.149999999999999" customHeight="1" x14ac:dyDescent="0.25"/>
    <row r="1628" ht="20.149999999999999" customHeight="1" x14ac:dyDescent="0.25"/>
    <row r="1629" ht="20.149999999999999" customHeight="1" x14ac:dyDescent="0.25"/>
    <row r="1630" ht="20.149999999999999" customHeight="1" x14ac:dyDescent="0.25"/>
    <row r="1631" ht="20.149999999999999" customHeight="1" x14ac:dyDescent="0.25"/>
    <row r="1632" ht="20.149999999999999" customHeight="1" x14ac:dyDescent="0.25"/>
    <row r="1633" ht="20.149999999999999" customHeight="1" x14ac:dyDescent="0.25"/>
    <row r="1634" ht="20.149999999999999" customHeight="1" x14ac:dyDescent="0.25"/>
    <row r="1635" ht="20.149999999999999" customHeight="1" x14ac:dyDescent="0.25"/>
    <row r="1636" ht="20.149999999999999" customHeight="1" x14ac:dyDescent="0.25"/>
    <row r="1637" ht="20.149999999999999" customHeight="1" x14ac:dyDescent="0.25"/>
    <row r="1638" ht="20.149999999999999" customHeight="1" x14ac:dyDescent="0.25"/>
    <row r="1639" ht="20.149999999999999" customHeight="1" x14ac:dyDescent="0.25"/>
    <row r="1640" ht="20.149999999999999" customHeight="1" x14ac:dyDescent="0.25"/>
    <row r="1641" ht="20.149999999999999" customHeight="1" x14ac:dyDescent="0.25"/>
    <row r="1642" ht="20.149999999999999" customHeight="1" x14ac:dyDescent="0.25"/>
    <row r="1643" ht="20.149999999999999" customHeight="1" x14ac:dyDescent="0.25"/>
    <row r="1644" ht="20.149999999999999" customHeight="1" x14ac:dyDescent="0.25"/>
    <row r="1645" ht="20.149999999999999" customHeight="1" x14ac:dyDescent="0.25"/>
    <row r="1646" ht="20.149999999999999" customHeight="1" x14ac:dyDescent="0.25"/>
    <row r="1647" ht="20.149999999999999" customHeight="1" x14ac:dyDescent="0.25"/>
    <row r="1648" ht="20.149999999999999" customHeight="1" x14ac:dyDescent="0.25"/>
    <row r="1649" ht="20.149999999999999" customHeight="1" x14ac:dyDescent="0.25"/>
    <row r="1650" ht="20.149999999999999" customHeight="1" x14ac:dyDescent="0.25"/>
    <row r="1651" ht="20.149999999999999" customHeight="1" x14ac:dyDescent="0.25"/>
    <row r="1652" ht="20.149999999999999" customHeight="1" x14ac:dyDescent="0.25"/>
    <row r="1653" ht="20.149999999999999" customHeight="1" x14ac:dyDescent="0.25"/>
    <row r="1654" ht="20.149999999999999" customHeight="1" x14ac:dyDescent="0.25"/>
    <row r="1655" ht="20.149999999999999" customHeight="1" x14ac:dyDescent="0.25"/>
    <row r="1656" ht="20.149999999999999" customHeight="1" x14ac:dyDescent="0.25"/>
    <row r="1657" ht="20.149999999999999" customHeight="1" x14ac:dyDescent="0.25"/>
    <row r="1658" ht="20.149999999999999" customHeight="1" x14ac:dyDescent="0.25"/>
    <row r="1659" ht="20.149999999999999" customHeight="1" x14ac:dyDescent="0.25"/>
    <row r="1660" ht="20.149999999999999" customHeight="1" x14ac:dyDescent="0.25"/>
    <row r="1661" ht="20.149999999999999" customHeight="1" x14ac:dyDescent="0.25"/>
    <row r="1662" ht="20.149999999999999" customHeight="1" x14ac:dyDescent="0.25"/>
    <row r="1663" ht="20.149999999999999" customHeight="1" x14ac:dyDescent="0.25"/>
    <row r="1664" ht="20.149999999999999" customHeight="1" x14ac:dyDescent="0.25"/>
    <row r="1665" ht="20.149999999999999" customHeight="1" x14ac:dyDescent="0.25"/>
    <row r="1666" ht="20.149999999999999" customHeight="1" x14ac:dyDescent="0.25"/>
    <row r="1667" ht="20.149999999999999" customHeight="1" x14ac:dyDescent="0.25"/>
    <row r="1668" ht="20.149999999999999" customHeight="1" x14ac:dyDescent="0.25"/>
    <row r="1669" ht="20.149999999999999" customHeight="1" x14ac:dyDescent="0.25"/>
    <row r="1670" ht="20.149999999999999" customHeight="1" x14ac:dyDescent="0.25"/>
    <row r="1671" ht="20.149999999999999" customHeight="1" x14ac:dyDescent="0.25"/>
    <row r="1672" ht="20.149999999999999" customHeight="1" x14ac:dyDescent="0.25"/>
    <row r="1673" ht="20.149999999999999" customHeight="1" x14ac:dyDescent="0.25"/>
    <row r="1674" ht="20.149999999999999" customHeight="1" x14ac:dyDescent="0.25"/>
    <row r="1675" ht="20.149999999999999" customHeight="1" x14ac:dyDescent="0.25"/>
    <row r="1676" ht="20.149999999999999" customHeight="1" x14ac:dyDescent="0.25"/>
    <row r="1677" ht="20.149999999999999" customHeight="1" x14ac:dyDescent="0.25"/>
    <row r="1678" ht="20.149999999999999" customHeight="1" x14ac:dyDescent="0.25"/>
    <row r="1679" ht="20.149999999999999" customHeight="1" x14ac:dyDescent="0.25"/>
    <row r="1680" ht="20.149999999999999" customHeight="1" x14ac:dyDescent="0.25"/>
    <row r="1681" ht="20.149999999999999" customHeight="1" x14ac:dyDescent="0.25"/>
    <row r="1682" ht="20.149999999999999" customHeight="1" x14ac:dyDescent="0.25"/>
    <row r="1683" ht="20.149999999999999" customHeight="1" x14ac:dyDescent="0.25"/>
    <row r="1684" ht="20.149999999999999" customHeight="1" x14ac:dyDescent="0.25"/>
    <row r="1685" ht="20.149999999999999" customHeight="1" x14ac:dyDescent="0.25"/>
    <row r="1686" ht="20.149999999999999" customHeight="1" x14ac:dyDescent="0.25"/>
    <row r="1687" ht="20.149999999999999" customHeight="1" x14ac:dyDescent="0.25"/>
    <row r="1688" ht="20.149999999999999" customHeight="1" x14ac:dyDescent="0.25"/>
    <row r="1689" ht="20.149999999999999" customHeight="1" x14ac:dyDescent="0.25"/>
    <row r="1690" ht="20.149999999999999" customHeight="1" x14ac:dyDescent="0.25"/>
    <row r="1691" ht="20.149999999999999" customHeight="1" x14ac:dyDescent="0.25"/>
    <row r="1692" ht="20.149999999999999" customHeight="1" x14ac:dyDescent="0.25"/>
    <row r="1693" ht="20.149999999999999" customHeight="1" x14ac:dyDescent="0.25"/>
    <row r="1694" ht="20.149999999999999" customHeight="1" x14ac:dyDescent="0.25"/>
    <row r="1695" ht="20.149999999999999" customHeight="1" x14ac:dyDescent="0.25"/>
    <row r="1696" ht="20.149999999999999" customHeight="1" x14ac:dyDescent="0.25"/>
    <row r="1697" ht="20.149999999999999" customHeight="1" x14ac:dyDescent="0.25"/>
    <row r="1698" ht="20.149999999999999" customHeight="1" x14ac:dyDescent="0.25"/>
    <row r="1699" ht="20.149999999999999" customHeight="1" x14ac:dyDescent="0.25"/>
    <row r="1700" ht="20.149999999999999" customHeight="1" x14ac:dyDescent="0.25"/>
    <row r="1701" ht="20.149999999999999" customHeight="1" x14ac:dyDescent="0.25"/>
    <row r="1702" ht="20.149999999999999" customHeight="1" x14ac:dyDescent="0.25"/>
    <row r="1703" ht="20.149999999999999" customHeight="1" x14ac:dyDescent="0.25"/>
    <row r="1704" ht="20.149999999999999" customHeight="1" x14ac:dyDescent="0.25"/>
    <row r="1705" ht="20.149999999999999" customHeight="1" x14ac:dyDescent="0.25"/>
    <row r="1706" ht="20.149999999999999" customHeight="1" x14ac:dyDescent="0.25"/>
    <row r="1707" ht="20.149999999999999" customHeight="1" x14ac:dyDescent="0.25"/>
    <row r="1708" ht="20.149999999999999" customHeight="1" x14ac:dyDescent="0.25"/>
    <row r="1709" ht="20.149999999999999" customHeight="1" x14ac:dyDescent="0.25"/>
    <row r="1710" ht="20.149999999999999" customHeight="1" x14ac:dyDescent="0.25"/>
    <row r="1711" ht="20.149999999999999" customHeight="1" x14ac:dyDescent="0.25"/>
    <row r="1712" ht="20.149999999999999" customHeight="1" x14ac:dyDescent="0.25"/>
    <row r="1713" ht="20.149999999999999" customHeight="1" x14ac:dyDescent="0.25"/>
    <row r="1714" ht="20.149999999999999" customHeight="1" x14ac:dyDescent="0.25"/>
    <row r="1715" ht="20.149999999999999" customHeight="1" x14ac:dyDescent="0.25"/>
    <row r="1716" ht="20.149999999999999" customHeight="1" x14ac:dyDescent="0.25"/>
    <row r="1717" ht="20.149999999999999" customHeight="1" x14ac:dyDescent="0.25"/>
    <row r="1718" ht="20.149999999999999" customHeight="1" x14ac:dyDescent="0.25"/>
    <row r="1719" ht="20.149999999999999" customHeight="1" x14ac:dyDescent="0.25"/>
    <row r="1720" ht="20.149999999999999" customHeight="1" x14ac:dyDescent="0.25"/>
    <row r="1721" ht="20.149999999999999" customHeight="1" x14ac:dyDescent="0.25"/>
    <row r="1722" ht="20.149999999999999" customHeight="1" x14ac:dyDescent="0.25"/>
    <row r="1723" ht="20.149999999999999" customHeight="1" x14ac:dyDescent="0.25"/>
    <row r="1724" ht="20.149999999999999" customHeight="1" x14ac:dyDescent="0.25"/>
    <row r="1725" ht="20.149999999999999" customHeight="1" x14ac:dyDescent="0.25"/>
    <row r="1726" ht="20.149999999999999" customHeight="1" x14ac:dyDescent="0.25"/>
    <row r="1727" ht="20.149999999999999" customHeight="1" x14ac:dyDescent="0.25"/>
    <row r="1728" ht="20.149999999999999" customHeight="1" x14ac:dyDescent="0.25"/>
    <row r="1729" ht="20.149999999999999" customHeight="1" x14ac:dyDescent="0.25"/>
    <row r="1730" ht="20.149999999999999" customHeight="1" x14ac:dyDescent="0.25"/>
    <row r="1731" ht="20.149999999999999" customHeight="1" x14ac:dyDescent="0.25"/>
    <row r="1732" ht="20.149999999999999" customHeight="1" x14ac:dyDescent="0.25"/>
    <row r="1733" ht="20.149999999999999" customHeight="1" x14ac:dyDescent="0.25"/>
    <row r="1734" ht="20.149999999999999" customHeight="1" x14ac:dyDescent="0.25"/>
    <row r="1735" ht="20.149999999999999" customHeight="1" x14ac:dyDescent="0.25"/>
    <row r="1736" ht="20.149999999999999" customHeight="1" x14ac:dyDescent="0.25"/>
    <row r="1737" ht="20.149999999999999" customHeight="1" x14ac:dyDescent="0.25"/>
    <row r="1738" ht="20.149999999999999" customHeight="1" x14ac:dyDescent="0.25"/>
    <row r="1739" ht="20.149999999999999" customHeight="1" x14ac:dyDescent="0.25"/>
    <row r="1740" ht="20.149999999999999" customHeight="1" x14ac:dyDescent="0.25"/>
    <row r="1741" ht="20.149999999999999" customHeight="1" x14ac:dyDescent="0.25"/>
    <row r="1742" ht="20.149999999999999" customHeight="1" x14ac:dyDescent="0.25"/>
    <row r="1743" ht="20.149999999999999" customHeight="1" x14ac:dyDescent="0.25"/>
    <row r="1744" ht="20.149999999999999" customHeight="1" x14ac:dyDescent="0.25"/>
    <row r="1745" ht="20.149999999999999" customHeight="1" x14ac:dyDescent="0.25"/>
    <row r="1746" ht="20.149999999999999" customHeight="1" x14ac:dyDescent="0.25"/>
    <row r="1747" ht="20.149999999999999" customHeight="1" x14ac:dyDescent="0.25"/>
    <row r="1748" ht="20.149999999999999" customHeight="1" x14ac:dyDescent="0.25"/>
    <row r="1749" ht="20.149999999999999" customHeight="1" x14ac:dyDescent="0.25"/>
    <row r="1750" ht="20.149999999999999" customHeight="1" x14ac:dyDescent="0.25"/>
    <row r="1751" ht="20.149999999999999" customHeight="1" x14ac:dyDescent="0.25"/>
    <row r="1752" ht="20.149999999999999" customHeight="1" x14ac:dyDescent="0.25"/>
    <row r="1753" ht="20.149999999999999" customHeight="1" x14ac:dyDescent="0.25"/>
    <row r="1754" ht="20.149999999999999" customHeight="1" x14ac:dyDescent="0.25"/>
    <row r="1755" ht="20.149999999999999" customHeight="1" x14ac:dyDescent="0.25"/>
    <row r="1756" ht="20.149999999999999" customHeight="1" x14ac:dyDescent="0.25"/>
    <row r="1757" ht="20.149999999999999" customHeight="1" x14ac:dyDescent="0.25"/>
    <row r="1758" ht="20.149999999999999" customHeight="1" x14ac:dyDescent="0.25"/>
    <row r="1759" ht="20.149999999999999" customHeight="1" x14ac:dyDescent="0.25"/>
    <row r="1760" ht="20.149999999999999" customHeight="1" x14ac:dyDescent="0.25"/>
    <row r="1761" ht="20.149999999999999" customHeight="1" x14ac:dyDescent="0.25"/>
    <row r="1762" ht="20.149999999999999" customHeight="1" x14ac:dyDescent="0.25"/>
    <row r="1763" ht="20.149999999999999" customHeight="1" x14ac:dyDescent="0.25"/>
    <row r="1764" ht="20.149999999999999" customHeight="1" x14ac:dyDescent="0.25"/>
    <row r="1765" ht="20.149999999999999" customHeight="1" x14ac:dyDescent="0.25"/>
    <row r="1766" ht="20.149999999999999" customHeight="1" x14ac:dyDescent="0.25"/>
    <row r="1767" ht="20.149999999999999" customHeight="1" x14ac:dyDescent="0.25"/>
    <row r="1768" ht="20.149999999999999" customHeight="1" x14ac:dyDescent="0.25"/>
    <row r="1769" ht="20.149999999999999" customHeight="1" x14ac:dyDescent="0.25"/>
    <row r="1770" ht="20.149999999999999" customHeight="1" x14ac:dyDescent="0.25"/>
    <row r="1771" ht="20.149999999999999" customHeight="1" x14ac:dyDescent="0.25"/>
    <row r="1772" ht="20.149999999999999" customHeight="1" x14ac:dyDescent="0.25"/>
    <row r="1773" ht="20.149999999999999" customHeight="1" x14ac:dyDescent="0.25"/>
    <row r="1774" ht="20.149999999999999" customHeight="1" x14ac:dyDescent="0.25"/>
    <row r="1775" ht="20.149999999999999" customHeight="1" x14ac:dyDescent="0.25"/>
    <row r="1776" ht="20.149999999999999" customHeight="1" x14ac:dyDescent="0.25"/>
    <row r="1777" ht="20.149999999999999" customHeight="1" x14ac:dyDescent="0.25"/>
    <row r="1778" ht="20.149999999999999" customHeight="1" x14ac:dyDescent="0.25"/>
    <row r="1779" ht="20.149999999999999" customHeight="1" x14ac:dyDescent="0.25"/>
    <row r="1780" ht="20.149999999999999" customHeight="1" x14ac:dyDescent="0.25"/>
    <row r="1781" ht="20.149999999999999" customHeight="1" x14ac:dyDescent="0.25"/>
    <row r="1782" ht="20.149999999999999" customHeight="1" x14ac:dyDescent="0.25"/>
    <row r="1783" ht="20.149999999999999" customHeight="1" x14ac:dyDescent="0.25"/>
    <row r="1784" ht="20.149999999999999" customHeight="1" x14ac:dyDescent="0.25"/>
    <row r="1785" ht="20.149999999999999" customHeight="1" x14ac:dyDescent="0.25"/>
    <row r="1786" ht="20.149999999999999" customHeight="1" x14ac:dyDescent="0.25"/>
    <row r="1787" ht="20.149999999999999" customHeight="1" x14ac:dyDescent="0.25"/>
    <row r="1788" ht="20.149999999999999" customHeight="1" x14ac:dyDescent="0.25"/>
    <row r="1789" ht="20.149999999999999" customHeight="1" x14ac:dyDescent="0.25"/>
    <row r="1790" ht="20.149999999999999" customHeight="1" x14ac:dyDescent="0.25"/>
    <row r="1791" ht="20.149999999999999" customHeight="1" x14ac:dyDescent="0.25"/>
    <row r="1792" ht="20.149999999999999" customHeight="1" x14ac:dyDescent="0.25"/>
    <row r="1793" ht="20.149999999999999" customHeight="1" x14ac:dyDescent="0.25"/>
    <row r="1794" ht="20.149999999999999" customHeight="1" x14ac:dyDescent="0.25"/>
    <row r="1795" ht="20.149999999999999" customHeight="1" x14ac:dyDescent="0.25"/>
    <row r="1796" ht="20.149999999999999" customHeight="1" x14ac:dyDescent="0.25"/>
    <row r="1797" ht="20.149999999999999" customHeight="1" x14ac:dyDescent="0.25"/>
    <row r="1798" ht="20.149999999999999" customHeight="1" x14ac:dyDescent="0.25"/>
    <row r="1799" ht="20.149999999999999" customHeight="1" x14ac:dyDescent="0.25"/>
    <row r="1800" ht="20.149999999999999" customHeight="1" x14ac:dyDescent="0.25"/>
    <row r="1801" ht="20.149999999999999" customHeight="1" x14ac:dyDescent="0.25"/>
    <row r="1802" ht="20.149999999999999" customHeight="1" x14ac:dyDescent="0.25"/>
    <row r="1803" ht="20.149999999999999" customHeight="1" x14ac:dyDescent="0.25"/>
    <row r="1804" ht="20.149999999999999" customHeight="1" x14ac:dyDescent="0.25"/>
    <row r="1805" ht="20.149999999999999" customHeight="1" x14ac:dyDescent="0.25"/>
    <row r="1806" ht="20.149999999999999" customHeight="1" x14ac:dyDescent="0.25"/>
    <row r="1807" ht="20.149999999999999" customHeight="1" x14ac:dyDescent="0.25"/>
    <row r="1808" ht="20.149999999999999" customHeight="1" x14ac:dyDescent="0.25"/>
    <row r="1809" ht="20.149999999999999" customHeight="1" x14ac:dyDescent="0.25"/>
    <row r="1810" ht="20.149999999999999" customHeight="1" x14ac:dyDescent="0.25"/>
    <row r="1811" ht="20.149999999999999" customHeight="1" x14ac:dyDescent="0.25"/>
    <row r="1812" ht="20.149999999999999" customHeight="1" x14ac:dyDescent="0.25"/>
    <row r="1813" ht="20.149999999999999" customHeight="1" x14ac:dyDescent="0.25"/>
    <row r="1814" ht="20.149999999999999" customHeight="1" x14ac:dyDescent="0.25"/>
    <row r="1815" ht="20.149999999999999" customHeight="1" x14ac:dyDescent="0.25"/>
    <row r="1816" ht="20.149999999999999" customHeight="1" x14ac:dyDescent="0.25"/>
    <row r="1817" ht="20.149999999999999" customHeight="1" x14ac:dyDescent="0.25"/>
    <row r="1818" ht="20.149999999999999" customHeight="1" x14ac:dyDescent="0.25"/>
    <row r="1819" ht="20.149999999999999" customHeight="1" x14ac:dyDescent="0.25"/>
    <row r="1820" ht="20.149999999999999" customHeight="1" x14ac:dyDescent="0.25"/>
    <row r="1821" ht="20.149999999999999" customHeight="1" x14ac:dyDescent="0.25"/>
    <row r="1822" ht="20.149999999999999" customHeight="1" x14ac:dyDescent="0.25"/>
    <row r="1823" ht="20.149999999999999" customHeight="1" x14ac:dyDescent="0.25"/>
    <row r="1824" ht="20.149999999999999" customHeight="1" x14ac:dyDescent="0.25"/>
    <row r="1825" ht="20.149999999999999" customHeight="1" x14ac:dyDescent="0.25"/>
    <row r="1826" ht="20.149999999999999" customHeight="1" x14ac:dyDescent="0.25"/>
    <row r="1827" ht="20.149999999999999" customHeight="1" x14ac:dyDescent="0.25"/>
    <row r="1828" ht="20.149999999999999" customHeight="1" x14ac:dyDescent="0.25"/>
    <row r="1829" ht="20.149999999999999" customHeight="1" x14ac:dyDescent="0.25"/>
    <row r="1830" ht="20.149999999999999" customHeight="1" x14ac:dyDescent="0.25"/>
    <row r="1831" ht="20.149999999999999" customHeight="1" x14ac:dyDescent="0.25"/>
    <row r="1832" ht="20.149999999999999" customHeight="1" x14ac:dyDescent="0.25"/>
    <row r="1833" ht="20.149999999999999" customHeight="1" x14ac:dyDescent="0.25"/>
    <row r="1834" ht="20.149999999999999" customHeight="1" x14ac:dyDescent="0.25"/>
    <row r="1835" ht="20.149999999999999" customHeight="1" x14ac:dyDescent="0.25"/>
    <row r="1836" ht="20.149999999999999" customHeight="1" x14ac:dyDescent="0.25"/>
    <row r="1837" ht="20.149999999999999" customHeight="1" x14ac:dyDescent="0.25"/>
    <row r="1838" ht="20.149999999999999" customHeight="1" x14ac:dyDescent="0.25"/>
    <row r="1839" ht="20.149999999999999" customHeight="1" x14ac:dyDescent="0.25"/>
    <row r="1840" ht="20.149999999999999" customHeight="1" x14ac:dyDescent="0.25"/>
    <row r="1841" ht="20.149999999999999" customHeight="1" x14ac:dyDescent="0.25"/>
    <row r="1842" ht="20.149999999999999" customHeight="1" x14ac:dyDescent="0.25"/>
    <row r="1843" ht="20.149999999999999" customHeight="1" x14ac:dyDescent="0.25"/>
    <row r="1844" ht="20.149999999999999" customHeight="1" x14ac:dyDescent="0.25"/>
    <row r="1845" ht="20.149999999999999" customHeight="1" x14ac:dyDescent="0.25"/>
    <row r="1846" ht="20.149999999999999" customHeight="1" x14ac:dyDescent="0.25"/>
    <row r="1847" ht="20.149999999999999" customHeight="1" x14ac:dyDescent="0.25"/>
    <row r="1848" ht="20.149999999999999" customHeight="1" x14ac:dyDescent="0.25"/>
    <row r="1849" ht="20.149999999999999" customHeight="1" x14ac:dyDescent="0.25"/>
    <row r="1850" ht="20.149999999999999" customHeight="1" x14ac:dyDescent="0.25"/>
    <row r="1851" ht="20.149999999999999" customHeight="1" x14ac:dyDescent="0.25"/>
    <row r="1852" ht="20.149999999999999" customHeight="1" x14ac:dyDescent="0.25"/>
    <row r="1853" ht="20.149999999999999" customHeight="1" x14ac:dyDescent="0.25"/>
    <row r="1854" ht="20.149999999999999" customHeight="1" x14ac:dyDescent="0.25"/>
    <row r="1855" ht="20.149999999999999" customHeight="1" x14ac:dyDescent="0.25"/>
    <row r="1856" ht="20.149999999999999" customHeight="1" x14ac:dyDescent="0.25"/>
    <row r="1857" ht="20.149999999999999" customHeight="1" x14ac:dyDescent="0.25"/>
    <row r="1858" ht="20.149999999999999" customHeight="1" x14ac:dyDescent="0.25"/>
    <row r="1859" ht="20.149999999999999" customHeight="1" x14ac:dyDescent="0.25"/>
    <row r="1860" ht="20.149999999999999" customHeight="1" x14ac:dyDescent="0.25"/>
    <row r="1861" ht="20.149999999999999" customHeight="1" x14ac:dyDescent="0.25"/>
    <row r="1862" ht="20.149999999999999" customHeight="1" x14ac:dyDescent="0.25"/>
    <row r="1863" ht="20.149999999999999" customHeight="1" x14ac:dyDescent="0.25"/>
    <row r="1864" ht="20.149999999999999" customHeight="1" x14ac:dyDescent="0.25"/>
    <row r="1865" ht="20.149999999999999" customHeight="1" x14ac:dyDescent="0.25"/>
    <row r="1866" ht="20.149999999999999" customHeight="1" x14ac:dyDescent="0.25"/>
    <row r="1867" ht="20.149999999999999" customHeight="1" x14ac:dyDescent="0.25"/>
    <row r="1868" ht="20.149999999999999" customHeight="1" x14ac:dyDescent="0.25"/>
    <row r="1869" ht="20.149999999999999" customHeight="1" x14ac:dyDescent="0.25"/>
    <row r="1870" ht="20.149999999999999" customHeight="1" x14ac:dyDescent="0.25"/>
    <row r="1871" ht="20.149999999999999" customHeight="1" x14ac:dyDescent="0.25"/>
    <row r="1872" ht="20.149999999999999" customHeight="1" x14ac:dyDescent="0.25"/>
    <row r="1873" ht="20.149999999999999" customHeight="1" x14ac:dyDescent="0.25"/>
    <row r="1874" ht="20.149999999999999" customHeight="1" x14ac:dyDescent="0.25"/>
    <row r="1875" ht="20.149999999999999" customHeight="1" x14ac:dyDescent="0.25"/>
    <row r="1876" ht="20.149999999999999" customHeight="1" x14ac:dyDescent="0.25"/>
    <row r="1877" ht="20.149999999999999" customHeight="1" x14ac:dyDescent="0.25"/>
    <row r="1878" ht="20.149999999999999" customHeight="1" x14ac:dyDescent="0.25"/>
    <row r="1879" ht="20.149999999999999" customHeight="1" x14ac:dyDescent="0.25"/>
    <row r="1880" ht="20.149999999999999" customHeight="1" x14ac:dyDescent="0.25"/>
    <row r="1881" ht="20.149999999999999" customHeight="1" x14ac:dyDescent="0.25"/>
    <row r="1882" ht="20.149999999999999" customHeight="1" x14ac:dyDescent="0.25"/>
    <row r="1883" ht="20.149999999999999" customHeight="1" x14ac:dyDescent="0.25"/>
    <row r="1884" ht="20.149999999999999" customHeight="1" x14ac:dyDescent="0.25"/>
    <row r="1885" ht="20.149999999999999" customHeight="1" x14ac:dyDescent="0.25"/>
    <row r="1886" ht="20.149999999999999" customHeight="1" x14ac:dyDescent="0.25"/>
    <row r="1887" ht="20.149999999999999" customHeight="1" x14ac:dyDescent="0.25"/>
    <row r="1888" ht="20.149999999999999" customHeight="1" x14ac:dyDescent="0.25"/>
    <row r="1889" ht="20.149999999999999" customHeight="1" x14ac:dyDescent="0.25"/>
    <row r="1890" ht="20.149999999999999" customHeight="1" x14ac:dyDescent="0.25"/>
    <row r="1891" ht="20.149999999999999" customHeight="1" x14ac:dyDescent="0.25"/>
    <row r="1892" ht="20.149999999999999" customHeight="1" x14ac:dyDescent="0.25"/>
    <row r="1893" ht="20.149999999999999" customHeight="1" x14ac:dyDescent="0.25"/>
    <row r="1894" ht="20.149999999999999" customHeight="1" x14ac:dyDescent="0.25"/>
    <row r="1895" ht="20.149999999999999" customHeight="1" x14ac:dyDescent="0.25"/>
    <row r="1896" ht="20.149999999999999" customHeight="1" x14ac:dyDescent="0.25"/>
    <row r="1897" ht="20.149999999999999" customHeight="1" x14ac:dyDescent="0.25"/>
    <row r="1898" ht="20.149999999999999" customHeight="1" x14ac:dyDescent="0.25"/>
    <row r="1899" ht="20.149999999999999" customHeight="1" x14ac:dyDescent="0.25"/>
    <row r="1900" ht="20.149999999999999" customHeight="1" x14ac:dyDescent="0.25"/>
    <row r="1901" ht="20.149999999999999" customHeight="1" x14ac:dyDescent="0.25"/>
    <row r="1902" ht="20.149999999999999" customHeight="1" x14ac:dyDescent="0.25"/>
    <row r="1903" ht="20.149999999999999" customHeight="1" x14ac:dyDescent="0.25"/>
    <row r="1904" ht="20.149999999999999" customHeight="1" x14ac:dyDescent="0.25"/>
    <row r="1905" ht="20.149999999999999" customHeight="1" x14ac:dyDescent="0.25"/>
    <row r="1906" ht="20.149999999999999" customHeight="1" x14ac:dyDescent="0.25"/>
    <row r="1907" ht="20.149999999999999" customHeight="1" x14ac:dyDescent="0.25"/>
    <row r="1908" ht="20.149999999999999" customHeight="1" x14ac:dyDescent="0.25"/>
    <row r="1909" ht="20.149999999999999" customHeight="1" x14ac:dyDescent="0.25"/>
    <row r="1910" ht="20.149999999999999" customHeight="1" x14ac:dyDescent="0.25"/>
    <row r="1911" ht="20.149999999999999" customHeight="1" x14ac:dyDescent="0.25"/>
    <row r="1912" ht="20.149999999999999" customHeight="1" x14ac:dyDescent="0.25"/>
    <row r="1913" ht="20.149999999999999" customHeight="1" x14ac:dyDescent="0.25"/>
    <row r="1914" ht="20.149999999999999" customHeight="1" x14ac:dyDescent="0.25"/>
    <row r="1915" ht="20.149999999999999" customHeight="1" x14ac:dyDescent="0.25"/>
    <row r="1916" ht="20.149999999999999" customHeight="1" x14ac:dyDescent="0.25"/>
    <row r="1917" ht="20.149999999999999" customHeight="1" x14ac:dyDescent="0.25"/>
    <row r="1918" ht="20.149999999999999" customHeight="1" x14ac:dyDescent="0.25"/>
    <row r="1919" ht="20.149999999999999" customHeight="1" x14ac:dyDescent="0.25"/>
    <row r="1920" ht="20.149999999999999" customHeight="1" x14ac:dyDescent="0.25"/>
    <row r="1921" ht="20.149999999999999" customHeight="1" x14ac:dyDescent="0.25"/>
    <row r="1922" ht="20.149999999999999" customHeight="1" x14ac:dyDescent="0.25"/>
    <row r="1923" ht="20.149999999999999" customHeight="1" x14ac:dyDescent="0.25"/>
    <row r="1924" ht="20.149999999999999" customHeight="1" x14ac:dyDescent="0.25"/>
    <row r="1925" ht="20.149999999999999" customHeight="1" x14ac:dyDescent="0.25"/>
    <row r="1926" ht="20.149999999999999" customHeight="1" x14ac:dyDescent="0.25"/>
    <row r="1927" ht="20.149999999999999" customHeight="1" x14ac:dyDescent="0.25"/>
    <row r="1928" ht="20.149999999999999" customHeight="1" x14ac:dyDescent="0.25"/>
    <row r="1929" ht="20.149999999999999" customHeight="1" x14ac:dyDescent="0.25"/>
    <row r="1930" ht="20.149999999999999" customHeight="1" x14ac:dyDescent="0.25"/>
    <row r="1931" ht="20.149999999999999" customHeight="1" x14ac:dyDescent="0.25"/>
    <row r="1932" ht="20.149999999999999" customHeight="1" x14ac:dyDescent="0.25"/>
    <row r="1933" ht="20.149999999999999" customHeight="1" x14ac:dyDescent="0.25"/>
    <row r="1934" ht="20.149999999999999" customHeight="1" x14ac:dyDescent="0.25"/>
    <row r="1935" ht="20.149999999999999" customHeight="1" x14ac:dyDescent="0.25"/>
    <row r="1936" ht="20.149999999999999" customHeight="1" x14ac:dyDescent="0.25"/>
    <row r="1937" ht="20.149999999999999" customHeight="1" x14ac:dyDescent="0.25"/>
    <row r="1938" ht="20.149999999999999" customHeight="1" x14ac:dyDescent="0.25"/>
    <row r="1939" ht="20.149999999999999" customHeight="1" x14ac:dyDescent="0.25"/>
    <row r="1940" ht="20.149999999999999" customHeight="1" x14ac:dyDescent="0.25"/>
    <row r="1941" ht="20.149999999999999" customHeight="1" x14ac:dyDescent="0.25"/>
    <row r="1942" ht="20.149999999999999" customHeight="1" x14ac:dyDescent="0.25"/>
    <row r="1943" ht="20.149999999999999" customHeight="1" x14ac:dyDescent="0.25"/>
    <row r="1944" ht="20.149999999999999" customHeight="1" x14ac:dyDescent="0.25"/>
    <row r="1945" ht="20.149999999999999" customHeight="1" x14ac:dyDescent="0.25"/>
    <row r="1946" ht="20.149999999999999" customHeight="1" x14ac:dyDescent="0.25"/>
    <row r="1947" ht="20.149999999999999" customHeight="1" x14ac:dyDescent="0.25"/>
    <row r="1948" ht="20.149999999999999" customHeight="1" x14ac:dyDescent="0.25"/>
    <row r="1949" ht="20.149999999999999" customHeight="1" x14ac:dyDescent="0.25"/>
    <row r="1950" ht="20.149999999999999" customHeight="1" x14ac:dyDescent="0.25"/>
    <row r="1951" ht="20.149999999999999" customHeight="1" x14ac:dyDescent="0.25"/>
    <row r="1952" ht="20.149999999999999" customHeight="1" x14ac:dyDescent="0.25"/>
    <row r="1953" ht="20.149999999999999" customHeight="1" x14ac:dyDescent="0.25"/>
    <row r="1954" ht="20.149999999999999" customHeight="1" x14ac:dyDescent="0.25"/>
    <row r="1955" ht="20.149999999999999" customHeight="1" x14ac:dyDescent="0.25"/>
    <row r="1956" ht="20.149999999999999" customHeight="1" x14ac:dyDescent="0.25"/>
    <row r="1957" ht="20.149999999999999" customHeight="1" x14ac:dyDescent="0.25"/>
    <row r="1958" ht="20.149999999999999" customHeight="1" x14ac:dyDescent="0.25"/>
    <row r="1959" ht="20.149999999999999" customHeight="1" x14ac:dyDescent="0.25"/>
    <row r="1960" ht="20.149999999999999" customHeight="1" x14ac:dyDescent="0.25"/>
    <row r="1961" ht="20.149999999999999" customHeight="1" x14ac:dyDescent="0.25"/>
    <row r="1962" ht="20.149999999999999" customHeight="1" x14ac:dyDescent="0.25"/>
    <row r="1963" ht="20.149999999999999" customHeight="1" x14ac:dyDescent="0.25"/>
    <row r="1964" ht="20.149999999999999" customHeight="1" x14ac:dyDescent="0.25"/>
    <row r="1965" ht="20.149999999999999" customHeight="1" x14ac:dyDescent="0.25"/>
    <row r="1966" ht="20.149999999999999" customHeight="1" x14ac:dyDescent="0.25"/>
    <row r="1967" ht="20.149999999999999" customHeight="1" x14ac:dyDescent="0.25"/>
    <row r="1968" ht="20.149999999999999" customHeight="1" x14ac:dyDescent="0.25"/>
    <row r="1969" ht="20.149999999999999" customHeight="1" x14ac:dyDescent="0.25"/>
    <row r="1970" ht="20.149999999999999" customHeight="1" x14ac:dyDescent="0.25"/>
    <row r="1971" ht="20.149999999999999" customHeight="1" x14ac:dyDescent="0.25"/>
    <row r="1972" ht="20.149999999999999" customHeight="1" x14ac:dyDescent="0.25"/>
    <row r="1973" ht="20.149999999999999" customHeight="1" x14ac:dyDescent="0.25"/>
    <row r="1974" ht="20.149999999999999" customHeight="1" x14ac:dyDescent="0.25"/>
    <row r="1975" ht="20.149999999999999" customHeight="1" x14ac:dyDescent="0.25"/>
    <row r="1976" ht="20.149999999999999" customHeight="1" x14ac:dyDescent="0.25"/>
    <row r="1977" ht="20.149999999999999" customHeight="1" x14ac:dyDescent="0.25"/>
    <row r="1978" ht="20.149999999999999" customHeight="1" x14ac:dyDescent="0.25"/>
    <row r="1979" ht="20.149999999999999" customHeight="1" x14ac:dyDescent="0.25"/>
    <row r="1980" ht="20.149999999999999" customHeight="1" x14ac:dyDescent="0.25"/>
    <row r="1981" ht="20.149999999999999" customHeight="1" x14ac:dyDescent="0.25"/>
    <row r="1982" ht="20.149999999999999" customHeight="1" x14ac:dyDescent="0.25"/>
    <row r="1983" ht="20.149999999999999" customHeight="1" x14ac:dyDescent="0.25"/>
    <row r="1984" ht="20.149999999999999" customHeight="1" x14ac:dyDescent="0.25"/>
    <row r="1985" ht="20.149999999999999" customHeight="1" x14ac:dyDescent="0.25"/>
    <row r="1986" ht="20.149999999999999" customHeight="1" x14ac:dyDescent="0.25"/>
    <row r="1987" ht="20.149999999999999" customHeight="1" x14ac:dyDescent="0.25"/>
    <row r="1988" ht="20.149999999999999" customHeight="1" x14ac:dyDescent="0.25"/>
    <row r="1989" ht="20.149999999999999" customHeight="1" x14ac:dyDescent="0.25"/>
    <row r="1990" ht="20.149999999999999" customHeight="1" x14ac:dyDescent="0.25"/>
    <row r="1991" ht="20.149999999999999" customHeight="1" x14ac:dyDescent="0.25"/>
    <row r="1992" ht="20.149999999999999" customHeight="1" x14ac:dyDescent="0.25"/>
    <row r="1993" ht="20.149999999999999" customHeight="1" x14ac:dyDescent="0.25"/>
    <row r="1994" ht="20.149999999999999" customHeight="1" x14ac:dyDescent="0.25"/>
    <row r="1995" ht="20.149999999999999" customHeight="1" x14ac:dyDescent="0.25"/>
    <row r="1996" ht="20.149999999999999" customHeight="1" x14ac:dyDescent="0.25"/>
    <row r="1997" ht="20.149999999999999" customHeight="1" x14ac:dyDescent="0.25"/>
    <row r="1998" ht="20.149999999999999" customHeight="1" x14ac:dyDescent="0.25"/>
    <row r="1999" ht="20.149999999999999" customHeight="1" x14ac:dyDescent="0.25"/>
    <row r="2000" ht="20.149999999999999" customHeight="1" x14ac:dyDescent="0.25"/>
    <row r="2001" ht="20.149999999999999" customHeight="1" x14ac:dyDescent="0.25"/>
    <row r="2002" ht="20.149999999999999" customHeight="1" x14ac:dyDescent="0.25"/>
    <row r="2003" ht="20.149999999999999" customHeight="1" x14ac:dyDescent="0.25"/>
    <row r="2004" ht="20.149999999999999" customHeight="1" x14ac:dyDescent="0.25"/>
    <row r="2005" ht="20.149999999999999" customHeight="1" x14ac:dyDescent="0.25"/>
    <row r="2006" ht="20.149999999999999" customHeight="1" x14ac:dyDescent="0.25"/>
    <row r="2007" ht="20.149999999999999" customHeight="1" x14ac:dyDescent="0.25"/>
    <row r="2008" ht="20.149999999999999" customHeight="1" x14ac:dyDescent="0.25"/>
    <row r="2009" ht="20.149999999999999" customHeight="1" x14ac:dyDescent="0.25"/>
    <row r="2010" ht="20.149999999999999" customHeight="1" x14ac:dyDescent="0.25"/>
    <row r="2011" ht="20.149999999999999" customHeight="1" x14ac:dyDescent="0.25"/>
    <row r="2012" ht="20.149999999999999" customHeight="1" x14ac:dyDescent="0.25"/>
    <row r="2013" ht="20.149999999999999" customHeight="1" x14ac:dyDescent="0.25"/>
    <row r="2014" ht="20.149999999999999" customHeight="1" x14ac:dyDescent="0.25"/>
    <row r="2015" ht="20.149999999999999" customHeight="1" x14ac:dyDescent="0.25"/>
    <row r="2016" ht="20.149999999999999" customHeight="1" x14ac:dyDescent="0.25"/>
    <row r="2017" ht="20.149999999999999" customHeight="1" x14ac:dyDescent="0.25"/>
    <row r="2018" ht="20.149999999999999" customHeight="1" x14ac:dyDescent="0.25"/>
    <row r="2019" ht="20.149999999999999" customHeight="1" x14ac:dyDescent="0.25"/>
    <row r="2020" ht="20.149999999999999" customHeight="1" x14ac:dyDescent="0.25"/>
    <row r="2021" ht="20.149999999999999" customHeight="1" x14ac:dyDescent="0.25"/>
    <row r="2022" ht="20.149999999999999" customHeight="1" x14ac:dyDescent="0.25"/>
    <row r="2023" ht="20.149999999999999" customHeight="1" x14ac:dyDescent="0.25"/>
    <row r="2024" ht="20.149999999999999" customHeight="1" x14ac:dyDescent="0.25"/>
    <row r="2025" ht="20.149999999999999" customHeight="1" x14ac:dyDescent="0.25"/>
    <row r="2026" ht="20.149999999999999" customHeight="1" x14ac:dyDescent="0.25"/>
    <row r="2027" ht="20.149999999999999" customHeight="1" x14ac:dyDescent="0.25"/>
    <row r="2028" ht="20.149999999999999" customHeight="1" x14ac:dyDescent="0.25"/>
    <row r="2029" ht="20.149999999999999" customHeight="1" x14ac:dyDescent="0.25"/>
    <row r="2030" ht="20.149999999999999" customHeight="1" x14ac:dyDescent="0.25"/>
    <row r="2031" ht="20.149999999999999" customHeight="1" x14ac:dyDescent="0.25"/>
    <row r="2032" ht="20.149999999999999" customHeight="1" x14ac:dyDescent="0.25"/>
    <row r="2033" ht="20.149999999999999" customHeight="1" x14ac:dyDescent="0.25"/>
    <row r="2034" ht="20.149999999999999" customHeight="1" x14ac:dyDescent="0.25"/>
    <row r="2035" ht="20.149999999999999" customHeight="1" x14ac:dyDescent="0.25"/>
    <row r="2036" ht="20.149999999999999" customHeight="1" x14ac:dyDescent="0.25"/>
    <row r="2037" ht="20.149999999999999" customHeight="1" x14ac:dyDescent="0.25"/>
    <row r="2038" ht="20.149999999999999" customHeight="1" x14ac:dyDescent="0.25"/>
    <row r="2039" ht="20.149999999999999" customHeight="1" x14ac:dyDescent="0.25"/>
    <row r="2040" ht="20.149999999999999" customHeight="1" x14ac:dyDescent="0.25"/>
    <row r="2041" ht="20.149999999999999" customHeight="1" x14ac:dyDescent="0.25"/>
    <row r="2042" ht="20.149999999999999" customHeight="1" x14ac:dyDescent="0.25"/>
    <row r="2043" ht="20.149999999999999" customHeight="1" x14ac:dyDescent="0.25"/>
    <row r="2044" ht="20.149999999999999" customHeight="1" x14ac:dyDescent="0.25"/>
    <row r="2045" ht="20.149999999999999" customHeight="1" x14ac:dyDescent="0.25"/>
    <row r="2046" ht="20.149999999999999" customHeight="1" x14ac:dyDescent="0.25"/>
    <row r="2047" ht="20.149999999999999" customHeight="1" x14ac:dyDescent="0.25"/>
    <row r="2048" ht="20.149999999999999" customHeight="1" x14ac:dyDescent="0.25"/>
    <row r="2049" ht="20.149999999999999" customHeight="1" x14ac:dyDescent="0.25"/>
    <row r="2050" ht="20.149999999999999" customHeight="1" x14ac:dyDescent="0.25"/>
    <row r="2051" ht="20.149999999999999" customHeight="1" x14ac:dyDescent="0.25"/>
    <row r="2052" ht="20.149999999999999" customHeight="1" x14ac:dyDescent="0.25"/>
    <row r="2053" ht="20.149999999999999" customHeight="1" x14ac:dyDescent="0.25"/>
    <row r="2054" ht="20.149999999999999" customHeight="1" x14ac:dyDescent="0.25"/>
    <row r="2055" ht="20.149999999999999" customHeight="1" x14ac:dyDescent="0.25"/>
    <row r="2056" ht="20.149999999999999" customHeight="1" x14ac:dyDescent="0.25"/>
    <row r="2057" ht="20.149999999999999" customHeight="1" x14ac:dyDescent="0.25"/>
    <row r="2058" ht="20.149999999999999" customHeight="1" x14ac:dyDescent="0.25"/>
    <row r="2059" ht="20.149999999999999" customHeight="1" x14ac:dyDescent="0.25"/>
    <row r="2060" ht="20.149999999999999" customHeight="1" x14ac:dyDescent="0.25"/>
    <row r="2061" ht="20.149999999999999" customHeight="1" x14ac:dyDescent="0.25"/>
    <row r="2062" ht="20.149999999999999" customHeight="1" x14ac:dyDescent="0.25"/>
    <row r="2063" ht="20.149999999999999" customHeight="1" x14ac:dyDescent="0.25"/>
    <row r="2064" ht="20.149999999999999" customHeight="1" x14ac:dyDescent="0.25"/>
    <row r="2065" ht="20.149999999999999" customHeight="1" x14ac:dyDescent="0.25"/>
    <row r="2066" ht="20.149999999999999" customHeight="1" x14ac:dyDescent="0.25"/>
    <row r="2067" ht="20.149999999999999" customHeight="1" x14ac:dyDescent="0.25"/>
    <row r="2068" ht="20.149999999999999" customHeight="1" x14ac:dyDescent="0.25"/>
    <row r="2069" ht="20.149999999999999" customHeight="1" x14ac:dyDescent="0.25"/>
    <row r="2070" ht="20.149999999999999" customHeight="1" x14ac:dyDescent="0.25"/>
    <row r="2071" ht="20.149999999999999" customHeight="1" x14ac:dyDescent="0.25"/>
    <row r="2072" ht="20.149999999999999" customHeight="1" x14ac:dyDescent="0.25"/>
    <row r="2073" ht="20.149999999999999" customHeight="1" x14ac:dyDescent="0.25"/>
    <row r="2074" ht="20.149999999999999" customHeight="1" x14ac:dyDescent="0.25"/>
    <row r="2075" ht="20.149999999999999" customHeight="1" x14ac:dyDescent="0.25"/>
    <row r="2076" ht="20.149999999999999" customHeight="1" x14ac:dyDescent="0.25"/>
    <row r="2077" ht="20.149999999999999" customHeight="1" x14ac:dyDescent="0.25"/>
    <row r="2078" ht="20.149999999999999" customHeight="1" x14ac:dyDescent="0.25"/>
    <row r="2079" ht="20.149999999999999" customHeight="1" x14ac:dyDescent="0.25"/>
    <row r="2080" ht="20.149999999999999" customHeight="1" x14ac:dyDescent="0.25"/>
    <row r="2081" ht="20.149999999999999" customHeight="1" x14ac:dyDescent="0.25"/>
    <row r="2082" ht="20.149999999999999" customHeight="1" x14ac:dyDescent="0.25"/>
    <row r="2083" ht="20.149999999999999" customHeight="1" x14ac:dyDescent="0.25"/>
    <row r="2084" ht="20.149999999999999" customHeight="1" x14ac:dyDescent="0.25"/>
    <row r="2085" ht="20.149999999999999" customHeight="1" x14ac:dyDescent="0.25"/>
    <row r="2086" ht="20.149999999999999" customHeight="1" x14ac:dyDescent="0.25"/>
    <row r="2087" ht="20.149999999999999" customHeight="1" x14ac:dyDescent="0.25"/>
    <row r="2088" ht="20.149999999999999" customHeight="1" x14ac:dyDescent="0.25"/>
    <row r="2089" ht="20.149999999999999" customHeight="1" x14ac:dyDescent="0.25"/>
    <row r="2090" ht="20.149999999999999" customHeight="1" x14ac:dyDescent="0.25"/>
    <row r="2091" ht="20.149999999999999" customHeight="1" x14ac:dyDescent="0.25"/>
    <row r="2092" ht="20.149999999999999" customHeight="1" x14ac:dyDescent="0.25"/>
    <row r="2093" ht="20.149999999999999" customHeight="1" x14ac:dyDescent="0.25"/>
    <row r="2094" ht="20.149999999999999" customHeight="1" x14ac:dyDescent="0.25"/>
    <row r="2095" ht="20.149999999999999" customHeight="1" x14ac:dyDescent="0.25"/>
    <row r="2096" ht="20.149999999999999" customHeight="1" x14ac:dyDescent="0.25"/>
    <row r="2097" ht="20.149999999999999" customHeight="1" x14ac:dyDescent="0.25"/>
    <row r="2098" ht="20.149999999999999" customHeight="1" x14ac:dyDescent="0.25"/>
    <row r="2099" ht="20.149999999999999" customHeight="1" x14ac:dyDescent="0.25"/>
    <row r="2100" ht="20.149999999999999" customHeight="1" x14ac:dyDescent="0.25"/>
    <row r="2101" ht="20.149999999999999" customHeight="1" x14ac:dyDescent="0.25"/>
    <row r="2102" ht="20.149999999999999" customHeight="1" x14ac:dyDescent="0.25"/>
    <row r="2103" ht="20.149999999999999" customHeight="1" x14ac:dyDescent="0.25"/>
    <row r="2104" ht="20.149999999999999" customHeight="1" x14ac:dyDescent="0.25"/>
    <row r="2105" ht="20.149999999999999" customHeight="1" x14ac:dyDescent="0.25"/>
    <row r="2106" ht="20.149999999999999" customHeight="1" x14ac:dyDescent="0.25"/>
    <row r="2107" ht="20.149999999999999" customHeight="1" x14ac:dyDescent="0.25"/>
    <row r="2108" ht="20.149999999999999" customHeight="1" x14ac:dyDescent="0.25"/>
    <row r="2109" ht="20.149999999999999" customHeight="1" x14ac:dyDescent="0.25"/>
    <row r="2110" ht="20.149999999999999" customHeight="1" x14ac:dyDescent="0.25"/>
    <row r="2111" ht="20.149999999999999" customHeight="1" x14ac:dyDescent="0.25"/>
    <row r="2112" ht="20.149999999999999" customHeight="1" x14ac:dyDescent="0.25"/>
    <row r="2113" ht="20.149999999999999" customHeight="1" x14ac:dyDescent="0.25"/>
    <row r="2114" ht="20.149999999999999" customHeight="1" x14ac:dyDescent="0.25"/>
    <row r="2115" ht="20.149999999999999" customHeight="1" x14ac:dyDescent="0.25"/>
    <row r="2116" ht="20.149999999999999" customHeight="1" x14ac:dyDescent="0.25"/>
    <row r="2117" ht="20.149999999999999" customHeight="1" x14ac:dyDescent="0.25"/>
    <row r="2118" ht="20.149999999999999" customHeight="1" x14ac:dyDescent="0.25"/>
    <row r="2119" ht="20.149999999999999" customHeight="1" x14ac:dyDescent="0.25"/>
    <row r="2120" ht="20.149999999999999" customHeight="1" x14ac:dyDescent="0.25"/>
    <row r="2121" ht="20.149999999999999" customHeight="1" x14ac:dyDescent="0.25"/>
    <row r="2122" ht="20.149999999999999" customHeight="1" x14ac:dyDescent="0.25"/>
    <row r="2123" ht="20.149999999999999" customHeight="1" x14ac:dyDescent="0.25"/>
    <row r="2124" ht="20.149999999999999" customHeight="1" x14ac:dyDescent="0.25"/>
    <row r="2125" ht="20.149999999999999" customHeight="1" x14ac:dyDescent="0.25"/>
    <row r="2126" ht="20.149999999999999" customHeight="1" x14ac:dyDescent="0.25"/>
    <row r="2127" ht="20.149999999999999" customHeight="1" x14ac:dyDescent="0.25"/>
    <row r="2128" ht="20.149999999999999" customHeight="1" x14ac:dyDescent="0.25"/>
    <row r="2129" ht="20.149999999999999" customHeight="1" x14ac:dyDescent="0.25"/>
    <row r="2130" ht="20.149999999999999" customHeight="1" x14ac:dyDescent="0.25"/>
    <row r="2131" ht="20.149999999999999" customHeight="1" x14ac:dyDescent="0.25"/>
    <row r="2132" ht="20.149999999999999" customHeight="1" x14ac:dyDescent="0.25"/>
    <row r="2133" ht="20.149999999999999" customHeight="1" x14ac:dyDescent="0.25"/>
    <row r="2134" ht="20.149999999999999" customHeight="1" x14ac:dyDescent="0.25"/>
    <row r="2135" ht="20.149999999999999" customHeight="1" x14ac:dyDescent="0.25"/>
    <row r="2136" ht="20.149999999999999" customHeight="1" x14ac:dyDescent="0.25"/>
    <row r="2137" ht="20.149999999999999" customHeight="1" x14ac:dyDescent="0.25"/>
    <row r="2138" ht="20.149999999999999" customHeight="1" x14ac:dyDescent="0.25"/>
    <row r="2139" ht="20.149999999999999" customHeight="1" x14ac:dyDescent="0.25"/>
    <row r="2140" ht="20.149999999999999" customHeight="1" x14ac:dyDescent="0.25"/>
    <row r="2141" ht="20.149999999999999" customHeight="1" x14ac:dyDescent="0.25"/>
    <row r="2142" ht="20.149999999999999" customHeight="1" x14ac:dyDescent="0.25"/>
    <row r="2143" ht="20.149999999999999" customHeight="1" x14ac:dyDescent="0.25"/>
    <row r="2144" ht="20.149999999999999" customHeight="1" x14ac:dyDescent="0.25"/>
    <row r="2145" ht="20.149999999999999" customHeight="1" x14ac:dyDescent="0.25"/>
    <row r="2146" ht="20.149999999999999" customHeight="1" x14ac:dyDescent="0.25"/>
    <row r="2147" ht="20.149999999999999" customHeight="1" x14ac:dyDescent="0.25"/>
    <row r="2148" ht="20.149999999999999" customHeight="1" x14ac:dyDescent="0.25"/>
    <row r="2149" ht="20.149999999999999" customHeight="1" x14ac:dyDescent="0.25"/>
    <row r="2150" ht="20.149999999999999" customHeight="1" x14ac:dyDescent="0.25"/>
    <row r="2151" ht="20.149999999999999" customHeight="1" x14ac:dyDescent="0.25"/>
    <row r="2152" ht="20.149999999999999" customHeight="1" x14ac:dyDescent="0.25"/>
    <row r="2153" ht="20.149999999999999" customHeight="1" x14ac:dyDescent="0.25"/>
    <row r="2154" ht="20.149999999999999" customHeight="1" x14ac:dyDescent="0.25"/>
    <row r="2155" ht="20.149999999999999" customHeight="1" x14ac:dyDescent="0.25"/>
    <row r="2156" ht="20.149999999999999" customHeight="1" x14ac:dyDescent="0.25"/>
    <row r="2157" ht="20.149999999999999" customHeight="1" x14ac:dyDescent="0.25"/>
    <row r="2158" ht="20.149999999999999" customHeight="1" x14ac:dyDescent="0.25"/>
    <row r="2159" ht="20.149999999999999" customHeight="1" x14ac:dyDescent="0.25"/>
    <row r="2160" ht="20.149999999999999" customHeight="1" x14ac:dyDescent="0.25"/>
    <row r="2161" ht="20.149999999999999" customHeight="1" x14ac:dyDescent="0.25"/>
    <row r="2162" ht="20.149999999999999" customHeight="1" x14ac:dyDescent="0.25"/>
  </sheetData>
  <mergeCells count="3">
    <mergeCell ref="A2:H2"/>
    <mergeCell ref="A10:H10"/>
    <mergeCell ref="A42:H42"/>
  </mergeCells>
  <conditionalFormatting sqref="J6:J79">
    <cfRule type="cellIs" dxfId="5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fitToHeight="4" orientation="portrait" r:id="rId1"/>
  <headerFooter alignWithMargins="0">
    <oddHeader>&amp;A</oddHeader>
  </headerFooter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4215-E6C8-4F2D-B620-AFE6F019DE2D}">
  <dimension ref="A1:O189"/>
  <sheetViews>
    <sheetView view="pageBreakPreview" zoomScale="80" zoomScaleNormal="80" zoomScaleSheetLayoutView="80" workbookViewId="0">
      <selection activeCell="A2" sqref="A2"/>
    </sheetView>
  </sheetViews>
  <sheetFormatPr defaultColWidth="9.1796875" defaultRowHeight="12.5" x14ac:dyDescent="0.25"/>
  <cols>
    <col min="1" max="1" width="4.453125" style="15" customWidth="1"/>
    <col min="2" max="2" width="35.7265625" style="15" bestFit="1" customWidth="1"/>
    <col min="3" max="3" width="14.453125" style="15" customWidth="1"/>
    <col min="4" max="4" width="14.54296875" style="15" customWidth="1"/>
    <col min="5" max="5" width="13.7265625" style="15" customWidth="1"/>
    <col min="6" max="6" width="13.1796875" style="15" customWidth="1"/>
    <col min="7" max="7" width="13.26953125" style="15" customWidth="1"/>
    <col min="8" max="8" width="13.453125" style="15" customWidth="1"/>
    <col min="9" max="9" width="11.1796875" style="15" bestFit="1" customWidth="1"/>
    <col min="10" max="16384" width="9.1796875" style="15"/>
  </cols>
  <sheetData>
    <row r="1" spans="1:11" s="90" customFormat="1" ht="20.149999999999999" customHeight="1" x14ac:dyDescent="0.25">
      <c r="A1" s="480" t="s">
        <v>223</v>
      </c>
      <c r="B1" s="480"/>
      <c r="C1" s="480"/>
      <c r="D1" s="480"/>
      <c r="E1" s="480"/>
      <c r="F1" s="480"/>
      <c r="G1" s="480"/>
      <c r="H1" s="480"/>
    </row>
    <row r="2" spans="1:11" s="90" customFormat="1" ht="20.149999999999999" customHeight="1" x14ac:dyDescent="0.25">
      <c r="A2" s="321"/>
      <c r="B2" s="321"/>
      <c r="C2" s="321"/>
      <c r="D2" s="321"/>
      <c r="E2" s="321"/>
      <c r="F2" s="321"/>
      <c r="G2" s="321"/>
      <c r="H2" s="321"/>
    </row>
    <row r="3" spans="1:11" s="90" customFormat="1" ht="20.149999999999999" customHeight="1" thickBot="1" x14ac:dyDescent="0.3">
      <c r="A3" s="91"/>
      <c r="B3" s="91"/>
      <c r="C3" s="91"/>
      <c r="D3" s="91"/>
      <c r="E3" s="91"/>
      <c r="F3" s="91"/>
      <c r="G3" s="91"/>
      <c r="H3" s="91"/>
    </row>
    <row r="4" spans="1:11" ht="27.75" customHeight="1" thickBot="1" x14ac:dyDescent="0.3">
      <c r="A4" s="322" t="s">
        <v>136</v>
      </c>
      <c r="B4" s="112" t="s">
        <v>137</v>
      </c>
      <c r="C4" s="545" t="s">
        <v>220</v>
      </c>
      <c r="D4" s="546"/>
      <c r="E4" s="553" t="s">
        <v>138</v>
      </c>
      <c r="F4" s="545" t="s">
        <v>220</v>
      </c>
      <c r="G4" s="554"/>
      <c r="H4" s="546"/>
    </row>
    <row r="5" spans="1:11" ht="20.149999999999999" customHeight="1" thickBot="1" x14ac:dyDescent="0.3">
      <c r="A5" s="323"/>
      <c r="B5" s="310"/>
      <c r="C5" s="34">
        <v>2019</v>
      </c>
      <c r="D5" s="34">
        <v>2020</v>
      </c>
      <c r="E5" s="34" t="s">
        <v>0</v>
      </c>
      <c r="F5" s="34">
        <v>2019</v>
      </c>
      <c r="G5" s="34">
        <v>2020</v>
      </c>
      <c r="H5" s="14" t="s">
        <v>228</v>
      </c>
    </row>
    <row r="6" spans="1:11" ht="20.149999999999999" customHeight="1" x14ac:dyDescent="0.25">
      <c r="A6" s="322" t="s">
        <v>1</v>
      </c>
      <c r="B6" s="98" t="s">
        <v>139</v>
      </c>
      <c r="C6" s="203">
        <f>+C40</f>
        <v>326405</v>
      </c>
      <c r="D6" s="203">
        <f>+D40</f>
        <v>404889</v>
      </c>
      <c r="E6" s="51">
        <f>+D6/C6</f>
        <v>1.2404497480124386</v>
      </c>
      <c r="F6" s="188">
        <v>1.4999999999999999E-2</v>
      </c>
      <c r="G6" s="188">
        <v>0.02</v>
      </c>
      <c r="H6" s="331">
        <f>+(G6-F6)*100</f>
        <v>0.50000000000000011</v>
      </c>
      <c r="I6" s="19"/>
      <c r="J6" s="20"/>
      <c r="K6" s="20"/>
    </row>
    <row r="7" spans="1:11" ht="20.149999999999999" customHeight="1" thickBot="1" x14ac:dyDescent="0.3">
      <c r="A7" s="99" t="s">
        <v>2</v>
      </c>
      <c r="B7" s="53" t="s">
        <v>140</v>
      </c>
      <c r="C7" s="311">
        <f>+C79</f>
        <v>7605660</v>
      </c>
      <c r="D7" s="311">
        <f>+D79</f>
        <v>7928248</v>
      </c>
      <c r="E7" s="51">
        <f>+D7/C7</f>
        <v>1.0424142020547855</v>
      </c>
      <c r="F7" s="191">
        <v>0.17899999999999999</v>
      </c>
      <c r="G7" s="191">
        <v>0.186</v>
      </c>
      <c r="H7" s="331">
        <f>+(G7-F7)*100</f>
        <v>0.70000000000000062</v>
      </c>
      <c r="I7" s="19"/>
      <c r="J7" s="20"/>
      <c r="K7" s="20"/>
    </row>
    <row r="8" spans="1:11" s="90" customFormat="1" ht="20.149999999999999" customHeight="1" thickBot="1" x14ac:dyDescent="0.3">
      <c r="A8" s="100"/>
      <c r="B8" s="101" t="s">
        <v>96</v>
      </c>
      <c r="C8" s="86">
        <f>SUM(C6:C7)</f>
        <v>7932065</v>
      </c>
      <c r="D8" s="86">
        <f>SUM(D6:D7)</f>
        <v>8333137</v>
      </c>
      <c r="E8" s="28">
        <f>+D8/C8</f>
        <v>1.0505633778845735</v>
      </c>
      <c r="F8" s="196">
        <v>0.124</v>
      </c>
      <c r="G8" s="196">
        <v>0.13100000000000001</v>
      </c>
      <c r="H8" s="328">
        <f>+(G8-F8)*100</f>
        <v>0.70000000000000062</v>
      </c>
      <c r="I8" s="19"/>
      <c r="J8" s="20"/>
      <c r="K8" s="20"/>
    </row>
    <row r="9" spans="1:11" ht="20.149999999999999" customHeight="1" x14ac:dyDescent="0.25">
      <c r="A9" s="103"/>
    </row>
    <row r="10" spans="1:11" s="90" customFormat="1" ht="20.149999999999999" customHeight="1" x14ac:dyDescent="0.25">
      <c r="A10" s="499" t="s">
        <v>221</v>
      </c>
      <c r="B10" s="499"/>
      <c r="C10" s="499"/>
      <c r="D10" s="499"/>
      <c r="E10" s="499"/>
      <c r="F10" s="499"/>
      <c r="G10" s="499"/>
      <c r="H10" s="499"/>
    </row>
    <row r="11" spans="1:11" s="90" customFormat="1" ht="20.149999999999999" customHeight="1" thickBot="1" x14ac:dyDescent="0.3">
      <c r="A11" s="91"/>
      <c r="B11" s="91"/>
      <c r="C11" s="91"/>
      <c r="D11" s="91"/>
      <c r="E11" s="91"/>
      <c r="F11" s="91"/>
      <c r="G11" s="91"/>
      <c r="H11" s="91"/>
    </row>
    <row r="12" spans="1:11" ht="30" customHeight="1" thickBot="1" x14ac:dyDescent="0.3">
      <c r="A12" s="322" t="s">
        <v>136</v>
      </c>
      <c r="B12" s="112" t="s">
        <v>141</v>
      </c>
      <c r="C12" s="545" t="s">
        <v>220</v>
      </c>
      <c r="D12" s="546"/>
      <c r="E12" s="553" t="s">
        <v>138</v>
      </c>
      <c r="F12" s="545" t="s">
        <v>220</v>
      </c>
      <c r="G12" s="554"/>
      <c r="H12" s="546"/>
    </row>
    <row r="13" spans="1:11" ht="20.149999999999999" customHeight="1" thickBot="1" x14ac:dyDescent="0.3">
      <c r="A13" s="323"/>
      <c r="B13" s="310"/>
      <c r="C13" s="34">
        <f>+C5</f>
        <v>2019</v>
      </c>
      <c r="D13" s="34">
        <f>+D5</f>
        <v>2020</v>
      </c>
      <c r="E13" s="34" t="str">
        <f>+E5</f>
        <v>20/19</v>
      </c>
      <c r="F13" s="34">
        <f>+F5</f>
        <v>2019</v>
      </c>
      <c r="G13" s="34">
        <f>+G5</f>
        <v>2020</v>
      </c>
      <c r="H13" s="14" t="s">
        <v>228</v>
      </c>
    </row>
    <row r="14" spans="1:11" ht="20.149999999999999" customHeight="1" x14ac:dyDescent="0.25">
      <c r="A14" s="319" t="s">
        <v>1</v>
      </c>
      <c r="B14" s="35" t="s">
        <v>3</v>
      </c>
      <c r="C14" s="247">
        <v>1055</v>
      </c>
      <c r="D14" s="247">
        <v>1430</v>
      </c>
      <c r="E14" s="51">
        <f t="shared" ref="E14:E39" si="0">+IF(C14=0,"X",D14/C14)</f>
        <v>1.3554502369668247</v>
      </c>
      <c r="F14" s="339">
        <v>3.0000000000000001E-3</v>
      </c>
      <c r="G14" s="339">
        <v>4.0000000000000001E-3</v>
      </c>
      <c r="H14" s="331">
        <f>+(G14-F14)*100</f>
        <v>0.1</v>
      </c>
      <c r="I14" s="19"/>
      <c r="J14" s="20"/>
      <c r="K14" s="20"/>
    </row>
    <row r="15" spans="1:11" ht="20.149999999999999" customHeight="1" x14ac:dyDescent="0.25">
      <c r="A15" s="320" t="s">
        <v>2</v>
      </c>
      <c r="B15" s="35" t="s">
        <v>4</v>
      </c>
      <c r="C15" s="247">
        <v>24846</v>
      </c>
      <c r="D15" s="247">
        <v>27508</v>
      </c>
      <c r="E15" s="51">
        <f t="shared" si="0"/>
        <v>1.107139982290912</v>
      </c>
      <c r="F15" s="339">
        <v>4.1000000000000002E-2</v>
      </c>
      <c r="G15" s="339">
        <v>4.4999999999999998E-2</v>
      </c>
      <c r="H15" s="331">
        <f>+(G15-F15)*100</f>
        <v>0.39999999999999969</v>
      </c>
      <c r="I15" s="19"/>
      <c r="J15" s="20"/>
      <c r="K15" s="20"/>
    </row>
    <row r="16" spans="1:11" ht="20.149999999999999" customHeight="1" x14ac:dyDescent="0.25">
      <c r="A16" s="320" t="s">
        <v>5</v>
      </c>
      <c r="B16" s="35" t="s">
        <v>6</v>
      </c>
      <c r="C16" s="247">
        <v>13373</v>
      </c>
      <c r="D16" s="247">
        <v>18393</v>
      </c>
      <c r="E16" s="51">
        <f t="shared" si="0"/>
        <v>1.3753832348762431</v>
      </c>
      <c r="F16" s="339">
        <v>7.0000000000000001E-3</v>
      </c>
      <c r="G16" s="339">
        <v>8.9999999999999993E-3</v>
      </c>
      <c r="H16" s="331">
        <f>+(G16-F16)*100</f>
        <v>0.19999999999999993</v>
      </c>
      <c r="I16" s="19"/>
      <c r="J16" s="20"/>
      <c r="K16" s="20"/>
    </row>
    <row r="17" spans="1:11" ht="20.149999999999999" customHeight="1" x14ac:dyDescent="0.25">
      <c r="A17" s="320" t="s">
        <v>7</v>
      </c>
      <c r="B17" s="35" t="s">
        <v>8</v>
      </c>
      <c r="C17" s="247">
        <v>36456</v>
      </c>
      <c r="D17" s="247">
        <v>51631</v>
      </c>
      <c r="E17" s="51">
        <f t="shared" si="0"/>
        <v>1.4162552117621241</v>
      </c>
      <c r="F17" s="339">
        <v>5.3999999999999999E-2</v>
      </c>
      <c r="G17" s="339">
        <v>7.3999999999999996E-2</v>
      </c>
      <c r="H17" s="331">
        <f>+(G17-F17)*100</f>
        <v>1.9999999999999998</v>
      </c>
      <c r="I17" s="19"/>
      <c r="J17" s="20"/>
      <c r="K17" s="20"/>
    </row>
    <row r="18" spans="1:11" ht="20.149999999999999" customHeight="1" x14ac:dyDescent="0.25">
      <c r="A18" s="320" t="s">
        <v>9</v>
      </c>
      <c r="B18" s="35" t="s">
        <v>10</v>
      </c>
      <c r="C18" s="247">
        <v>0</v>
      </c>
      <c r="D18" s="247">
        <v>668</v>
      </c>
      <c r="E18" s="51" t="str">
        <f t="shared" si="0"/>
        <v>X</v>
      </c>
      <c r="F18" s="339" t="s">
        <v>99</v>
      </c>
      <c r="G18" s="339">
        <v>5.6000000000000001E-2</v>
      </c>
      <c r="H18" s="331" t="s">
        <v>99</v>
      </c>
      <c r="I18" s="19"/>
      <c r="J18" s="20"/>
      <c r="K18" s="20"/>
    </row>
    <row r="19" spans="1:11" ht="20.149999999999999" customHeight="1" x14ac:dyDescent="0.25">
      <c r="A19" s="320" t="s">
        <v>11</v>
      </c>
      <c r="B19" s="35" t="s">
        <v>12</v>
      </c>
      <c r="C19" s="247">
        <v>430</v>
      </c>
      <c r="D19" s="247">
        <v>9970</v>
      </c>
      <c r="E19" s="51">
        <f t="shared" si="0"/>
        <v>23.186046511627907</v>
      </c>
      <c r="F19" s="339">
        <v>2E-3</v>
      </c>
      <c r="G19" s="339">
        <v>4.5999999999999999E-2</v>
      </c>
      <c r="H19" s="331">
        <f t="shared" ref="H19:H29" si="1">+(G19-F19)*100</f>
        <v>4.3999999999999995</v>
      </c>
      <c r="I19" s="19"/>
      <c r="J19" s="20"/>
      <c r="K19" s="20"/>
    </row>
    <row r="20" spans="1:11" ht="20.149999999999999" customHeight="1" x14ac:dyDescent="0.25">
      <c r="A20" s="320" t="s">
        <v>13</v>
      </c>
      <c r="B20" s="35" t="s">
        <v>14</v>
      </c>
      <c r="C20" s="247">
        <v>30814</v>
      </c>
      <c r="D20" s="247">
        <v>32870</v>
      </c>
      <c r="E20" s="51">
        <f t="shared" si="0"/>
        <v>1.0667229181540858</v>
      </c>
      <c r="F20" s="339">
        <v>3.4000000000000002E-2</v>
      </c>
      <c r="G20" s="339">
        <v>3.4000000000000002E-2</v>
      </c>
      <c r="H20" s="331">
        <f t="shared" si="1"/>
        <v>0</v>
      </c>
      <c r="I20" s="19"/>
      <c r="J20" s="20"/>
      <c r="K20" s="20"/>
    </row>
    <row r="21" spans="1:11" ht="20.149999999999999" customHeight="1" x14ac:dyDescent="0.25">
      <c r="A21" s="320" t="s">
        <v>15</v>
      </c>
      <c r="B21" s="35" t="s">
        <v>16</v>
      </c>
      <c r="C21" s="247">
        <v>23690</v>
      </c>
      <c r="D21" s="247">
        <v>27847</v>
      </c>
      <c r="E21" s="51">
        <f t="shared" si="0"/>
        <v>1.1754748839172646</v>
      </c>
      <c r="F21" s="339">
        <v>6.6000000000000003E-2</v>
      </c>
      <c r="G21" s="339">
        <v>7.8E-2</v>
      </c>
      <c r="H21" s="331">
        <f t="shared" si="1"/>
        <v>1.1999999999999997</v>
      </c>
      <c r="I21" s="19"/>
      <c r="J21" s="20"/>
      <c r="K21" s="20"/>
    </row>
    <row r="22" spans="1:11" ht="20.149999999999999" customHeight="1" x14ac:dyDescent="0.25">
      <c r="A22" s="320" t="s">
        <v>17</v>
      </c>
      <c r="B22" s="35" t="s">
        <v>18</v>
      </c>
      <c r="C22" s="247">
        <v>180</v>
      </c>
      <c r="D22" s="247">
        <v>260</v>
      </c>
      <c r="E22" s="51">
        <f t="shared" si="0"/>
        <v>1.4444444444444444</v>
      </c>
      <c r="F22" s="339">
        <v>0</v>
      </c>
      <c r="G22" s="339">
        <v>1E-3</v>
      </c>
      <c r="H22" s="331">
        <f t="shared" si="1"/>
        <v>0.1</v>
      </c>
      <c r="I22" s="19"/>
      <c r="J22" s="20"/>
      <c r="K22" s="20"/>
    </row>
    <row r="23" spans="1:11" ht="20.149999999999999" customHeight="1" x14ac:dyDescent="0.25">
      <c r="A23" s="320" t="s">
        <v>19</v>
      </c>
      <c r="B23" s="35" t="s">
        <v>20</v>
      </c>
      <c r="C23" s="247">
        <v>138941</v>
      </c>
      <c r="D23" s="247">
        <v>161796</v>
      </c>
      <c r="E23" s="51">
        <f t="shared" si="0"/>
        <v>1.1644942817454891</v>
      </c>
      <c r="F23" s="339">
        <v>0.156</v>
      </c>
      <c r="G23" s="339">
        <v>0.17199999999999999</v>
      </c>
      <c r="H23" s="331">
        <f t="shared" si="1"/>
        <v>1.5999999999999988</v>
      </c>
      <c r="I23" s="19"/>
      <c r="J23" s="20"/>
      <c r="K23" s="20"/>
    </row>
    <row r="24" spans="1:11" ht="20.149999999999999" customHeight="1" x14ac:dyDescent="0.25">
      <c r="A24" s="320" t="s">
        <v>21</v>
      </c>
      <c r="B24" s="35" t="s">
        <v>134</v>
      </c>
      <c r="C24" s="247">
        <v>1014</v>
      </c>
      <c r="D24" s="247">
        <v>1213</v>
      </c>
      <c r="E24" s="51">
        <f t="shared" si="0"/>
        <v>1.1962524654832347</v>
      </c>
      <c r="F24" s="339">
        <v>9.6000000000000002E-2</v>
      </c>
      <c r="G24" s="339">
        <v>8.5000000000000006E-2</v>
      </c>
      <c r="H24" s="331">
        <f t="shared" si="1"/>
        <v>-1.0999999999999996</v>
      </c>
      <c r="I24" s="19"/>
      <c r="J24" s="20"/>
      <c r="K24" s="20"/>
    </row>
    <row r="25" spans="1:11" ht="20" customHeight="1" x14ac:dyDescent="0.25">
      <c r="A25" s="320" t="s">
        <v>22</v>
      </c>
      <c r="B25" s="35" t="s">
        <v>23</v>
      </c>
      <c r="C25" s="247">
        <v>7862</v>
      </c>
      <c r="D25" s="247">
        <v>14555</v>
      </c>
      <c r="E25" s="51">
        <f t="shared" si="0"/>
        <v>1.8513100992113967</v>
      </c>
      <c r="F25" s="339">
        <v>8.9999999999999993E-3</v>
      </c>
      <c r="G25" s="339">
        <v>1.9E-2</v>
      </c>
      <c r="H25" s="331">
        <f t="shared" si="1"/>
        <v>1</v>
      </c>
      <c r="I25" s="19"/>
      <c r="J25" s="20"/>
      <c r="K25" s="20"/>
    </row>
    <row r="26" spans="1:11" ht="20.149999999999999" customHeight="1" x14ac:dyDescent="0.25">
      <c r="A26" s="320" t="s">
        <v>24</v>
      </c>
      <c r="B26" s="35" t="s">
        <v>25</v>
      </c>
      <c r="C26" s="247">
        <v>13501</v>
      </c>
      <c r="D26" s="247">
        <v>15530</v>
      </c>
      <c r="E26" s="51">
        <f t="shared" si="0"/>
        <v>1.1502851640619214</v>
      </c>
      <c r="F26" s="339">
        <v>8.9999999999999993E-3</v>
      </c>
      <c r="G26" s="339">
        <v>8.9999999999999993E-3</v>
      </c>
      <c r="H26" s="331">
        <f t="shared" si="1"/>
        <v>0</v>
      </c>
      <c r="I26" s="19"/>
      <c r="J26" s="20"/>
      <c r="K26" s="20"/>
    </row>
    <row r="27" spans="1:11" ht="20.149999999999999" customHeight="1" x14ac:dyDescent="0.25">
      <c r="A27" s="320" t="s">
        <v>26</v>
      </c>
      <c r="B27" s="35" t="s">
        <v>27</v>
      </c>
      <c r="C27" s="247">
        <v>269</v>
      </c>
      <c r="D27" s="247">
        <v>223</v>
      </c>
      <c r="E27" s="51">
        <f t="shared" si="0"/>
        <v>0.82899628252788105</v>
      </c>
      <c r="F27" s="339">
        <v>0</v>
      </c>
      <c r="G27" s="339">
        <v>0</v>
      </c>
      <c r="H27" s="331">
        <f t="shared" si="1"/>
        <v>0</v>
      </c>
      <c r="I27" s="19"/>
      <c r="J27" s="20"/>
      <c r="K27" s="20"/>
    </row>
    <row r="28" spans="1:11" ht="20.149999999999999" customHeight="1" x14ac:dyDescent="0.25">
      <c r="A28" s="320" t="s">
        <v>28</v>
      </c>
      <c r="B28" s="35" t="s">
        <v>29</v>
      </c>
      <c r="C28" s="247">
        <v>7762</v>
      </c>
      <c r="D28" s="247">
        <v>11817</v>
      </c>
      <c r="E28" s="51">
        <f t="shared" si="0"/>
        <v>1.5224169028600876</v>
      </c>
      <c r="F28" s="339">
        <v>1.4999999999999999E-2</v>
      </c>
      <c r="G28" s="339">
        <v>3.6999999999999998E-2</v>
      </c>
      <c r="H28" s="331">
        <f t="shared" si="1"/>
        <v>2.1999999999999997</v>
      </c>
      <c r="I28" s="19"/>
      <c r="J28" s="20"/>
      <c r="K28" s="20"/>
    </row>
    <row r="29" spans="1:11" ht="20.149999999999999" customHeight="1" x14ac:dyDescent="0.25">
      <c r="A29" s="320" t="s">
        <v>30</v>
      </c>
      <c r="B29" s="35" t="s">
        <v>31</v>
      </c>
      <c r="C29" s="247">
        <v>312</v>
      </c>
      <c r="D29" s="247">
        <v>324</v>
      </c>
      <c r="E29" s="51">
        <f t="shared" si="0"/>
        <v>1.0384615384615385</v>
      </c>
      <c r="F29" s="339">
        <v>5.0000000000000001E-3</v>
      </c>
      <c r="G29" s="339">
        <v>5.0000000000000001E-3</v>
      </c>
      <c r="H29" s="331">
        <f t="shared" si="1"/>
        <v>0</v>
      </c>
      <c r="I29" s="19"/>
      <c r="J29" s="20"/>
      <c r="K29" s="20"/>
    </row>
    <row r="30" spans="1:11" ht="20.149999999999999" customHeight="1" x14ac:dyDescent="0.25">
      <c r="A30" s="320" t="s">
        <v>32</v>
      </c>
      <c r="B30" s="35" t="s">
        <v>33</v>
      </c>
      <c r="C30" s="247">
        <v>0</v>
      </c>
      <c r="D30" s="247">
        <v>0</v>
      </c>
      <c r="E30" s="51" t="str">
        <f t="shared" si="0"/>
        <v>X</v>
      </c>
      <c r="F30" s="339" t="s">
        <v>99</v>
      </c>
      <c r="G30" s="339" t="s">
        <v>99</v>
      </c>
      <c r="H30" s="331" t="s">
        <v>99</v>
      </c>
      <c r="I30" s="19"/>
      <c r="J30" s="20"/>
      <c r="K30" s="20"/>
    </row>
    <row r="31" spans="1:11" ht="20.149999999999999" customHeight="1" x14ac:dyDescent="0.25">
      <c r="A31" s="320" t="s">
        <v>34</v>
      </c>
      <c r="B31" s="35" t="s">
        <v>35</v>
      </c>
      <c r="C31" s="247">
        <v>1125</v>
      </c>
      <c r="D31" s="247">
        <v>1276</v>
      </c>
      <c r="E31" s="51">
        <f t="shared" si="0"/>
        <v>1.1342222222222222</v>
      </c>
      <c r="F31" s="339">
        <v>0</v>
      </c>
      <c r="G31" s="339">
        <v>0</v>
      </c>
      <c r="H31" s="331">
        <f t="shared" ref="H31:H40" si="2">+(G31-F31)*100</f>
        <v>0</v>
      </c>
      <c r="I31" s="19"/>
      <c r="J31" s="20"/>
      <c r="K31" s="20"/>
    </row>
    <row r="32" spans="1:11" ht="20.149999999999999" customHeight="1" x14ac:dyDescent="0.25">
      <c r="A32" s="320" t="s">
        <v>36</v>
      </c>
      <c r="B32" s="35" t="s">
        <v>37</v>
      </c>
      <c r="C32" s="247">
        <v>0</v>
      </c>
      <c r="D32" s="247">
        <v>0</v>
      </c>
      <c r="E32" s="51" t="str">
        <f t="shared" si="0"/>
        <v>X</v>
      </c>
      <c r="F32" s="339">
        <v>0</v>
      </c>
      <c r="G32" s="339">
        <v>0</v>
      </c>
      <c r="H32" s="331">
        <f t="shared" si="2"/>
        <v>0</v>
      </c>
      <c r="I32" s="19"/>
      <c r="J32" s="20"/>
      <c r="K32" s="20"/>
    </row>
    <row r="33" spans="1:11" ht="20.149999999999999" customHeight="1" x14ac:dyDescent="0.25">
      <c r="A33" s="320" t="s">
        <v>38</v>
      </c>
      <c r="B33" s="35" t="s">
        <v>39</v>
      </c>
      <c r="C33" s="247">
        <v>96</v>
      </c>
      <c r="D33" s="247">
        <v>1900</v>
      </c>
      <c r="E33" s="51">
        <f t="shared" si="0"/>
        <v>19.791666666666668</v>
      </c>
      <c r="F33" s="339">
        <v>1E-3</v>
      </c>
      <c r="G33" s="339">
        <v>2.5999999999999999E-2</v>
      </c>
      <c r="H33" s="331">
        <f t="shared" si="2"/>
        <v>2.5</v>
      </c>
      <c r="I33" s="19"/>
      <c r="J33" s="20"/>
      <c r="K33" s="20"/>
    </row>
    <row r="34" spans="1:11" ht="20.149999999999999" customHeight="1" x14ac:dyDescent="0.25">
      <c r="A34" s="320" t="s">
        <v>40</v>
      </c>
      <c r="B34" s="35" t="s">
        <v>41</v>
      </c>
      <c r="C34" s="247">
        <v>3594</v>
      </c>
      <c r="D34" s="247">
        <v>4333</v>
      </c>
      <c r="E34" s="51">
        <f t="shared" si="0"/>
        <v>1.2056204785754034</v>
      </c>
      <c r="F34" s="339">
        <v>8.9999999999999993E-3</v>
      </c>
      <c r="G34" s="339">
        <v>1.4999999999999999E-2</v>
      </c>
      <c r="H34" s="331">
        <f t="shared" si="2"/>
        <v>0.6</v>
      </c>
      <c r="I34" s="19"/>
      <c r="J34" s="20"/>
      <c r="K34" s="20"/>
    </row>
    <row r="35" spans="1:11" ht="20.149999999999999" customHeight="1" x14ac:dyDescent="0.25">
      <c r="A35" s="320" t="s">
        <v>42</v>
      </c>
      <c r="B35" s="35" t="s">
        <v>43</v>
      </c>
      <c r="C35" s="247">
        <v>364</v>
      </c>
      <c r="D35" s="247">
        <v>466</v>
      </c>
      <c r="E35" s="51">
        <f t="shared" si="0"/>
        <v>1.2802197802197801</v>
      </c>
      <c r="F35" s="339">
        <v>0.01</v>
      </c>
      <c r="G35" s="339">
        <v>1.2999999999999999E-2</v>
      </c>
      <c r="H35" s="331">
        <f t="shared" si="2"/>
        <v>0.29999999999999993</v>
      </c>
      <c r="I35" s="19"/>
      <c r="J35" s="20"/>
      <c r="K35" s="20"/>
    </row>
    <row r="36" spans="1:11" ht="20.149999999999999" customHeight="1" x14ac:dyDescent="0.25">
      <c r="A36" s="320" t="s">
        <v>44</v>
      </c>
      <c r="B36" s="35" t="s">
        <v>45</v>
      </c>
      <c r="C36" s="247">
        <v>3062</v>
      </c>
      <c r="D36" s="247">
        <v>2633</v>
      </c>
      <c r="E36" s="51">
        <f t="shared" si="0"/>
        <v>0.85989549314173741</v>
      </c>
      <c r="F36" s="339">
        <v>3.1E-2</v>
      </c>
      <c r="G36" s="339">
        <v>2.8000000000000001E-2</v>
      </c>
      <c r="H36" s="331">
        <f t="shared" si="2"/>
        <v>-0.29999999999999993</v>
      </c>
      <c r="I36" s="19"/>
      <c r="J36" s="20"/>
      <c r="K36" s="20"/>
    </row>
    <row r="37" spans="1:11" ht="20.149999999999999" customHeight="1" x14ac:dyDescent="0.25">
      <c r="A37" s="320" t="s">
        <v>46</v>
      </c>
      <c r="B37" s="35" t="s">
        <v>47</v>
      </c>
      <c r="C37" s="247">
        <v>7849</v>
      </c>
      <c r="D37" s="247">
        <v>9333</v>
      </c>
      <c r="E37" s="51">
        <f t="shared" si="0"/>
        <v>1.1890686711683016</v>
      </c>
      <c r="F37" s="339">
        <v>2.7E-2</v>
      </c>
      <c r="G37" s="339">
        <v>2.8000000000000001E-2</v>
      </c>
      <c r="H37" s="331">
        <f t="shared" si="2"/>
        <v>0.10000000000000009</v>
      </c>
      <c r="I37" s="19"/>
      <c r="J37" s="20"/>
      <c r="K37" s="20"/>
    </row>
    <row r="38" spans="1:11" ht="20.149999999999999" customHeight="1" x14ac:dyDescent="0.25">
      <c r="A38" s="320" t="s">
        <v>48</v>
      </c>
      <c r="B38" s="35" t="s">
        <v>49</v>
      </c>
      <c r="C38" s="247">
        <v>1543</v>
      </c>
      <c r="D38" s="247">
        <v>1273</v>
      </c>
      <c r="E38" s="51">
        <f t="shared" si="0"/>
        <v>0.82501620220349969</v>
      </c>
      <c r="F38" s="339">
        <v>7.0000000000000001E-3</v>
      </c>
      <c r="G38" s="339">
        <v>5.0000000000000001E-3</v>
      </c>
      <c r="H38" s="331">
        <f t="shared" si="2"/>
        <v>-0.2</v>
      </c>
      <c r="I38" s="19"/>
      <c r="J38" s="20"/>
      <c r="K38" s="20"/>
    </row>
    <row r="39" spans="1:11" ht="20.149999999999999" customHeight="1" thickBot="1" x14ac:dyDescent="0.3">
      <c r="A39" s="320" t="s">
        <v>50</v>
      </c>
      <c r="B39" s="35" t="s">
        <v>51</v>
      </c>
      <c r="C39" s="247">
        <v>8267</v>
      </c>
      <c r="D39" s="247">
        <v>7640</v>
      </c>
      <c r="E39" s="51">
        <f t="shared" si="0"/>
        <v>0.92415628402080563</v>
      </c>
      <c r="F39" s="339">
        <v>8.0000000000000002E-3</v>
      </c>
      <c r="G39" s="339">
        <v>8.0000000000000002E-3</v>
      </c>
      <c r="H39" s="331">
        <f t="shared" si="2"/>
        <v>0</v>
      </c>
      <c r="I39" s="19"/>
      <c r="J39" s="20"/>
      <c r="K39" s="20"/>
    </row>
    <row r="40" spans="1:11" ht="20.149999999999999" customHeight="1" thickBot="1" x14ac:dyDescent="0.3">
      <c r="A40" s="125"/>
      <c r="B40" s="126" t="s">
        <v>96</v>
      </c>
      <c r="C40" s="46">
        <f>SUM(C14:C39)</f>
        <v>326405</v>
      </c>
      <c r="D40" s="46">
        <f>SUM(D14:D39)</f>
        <v>404889</v>
      </c>
      <c r="E40" s="28">
        <f>+D40/C40</f>
        <v>1.2404497480124386</v>
      </c>
      <c r="F40" s="340">
        <v>1.4999999999999999E-2</v>
      </c>
      <c r="G40" s="340">
        <v>0.02</v>
      </c>
      <c r="H40" s="328">
        <f t="shared" si="2"/>
        <v>0.50000000000000011</v>
      </c>
      <c r="I40" s="19"/>
      <c r="J40" s="20"/>
      <c r="K40" s="20"/>
    </row>
    <row r="41" spans="1:11" ht="20.149999999999999" customHeight="1" x14ac:dyDescent="0.25">
      <c r="C41" s="20" t="b">
        <v>0</v>
      </c>
      <c r="D41" s="20" t="b">
        <v>0</v>
      </c>
      <c r="E41" s="20"/>
      <c r="F41" s="20"/>
      <c r="G41" s="20"/>
      <c r="H41" s="20"/>
    </row>
    <row r="42" spans="1:11" s="90" customFormat="1" ht="20.149999999999999" customHeight="1" x14ac:dyDescent="0.25">
      <c r="A42" s="499" t="s">
        <v>222</v>
      </c>
      <c r="B42" s="499"/>
      <c r="C42" s="499"/>
      <c r="D42" s="499"/>
      <c r="E42" s="499"/>
      <c r="F42" s="499"/>
      <c r="G42" s="499"/>
      <c r="H42" s="499"/>
    </row>
    <row r="43" spans="1:11" s="90" customFormat="1" ht="20.149999999999999" customHeight="1" thickBot="1" x14ac:dyDescent="0.3">
      <c r="A43" s="91"/>
      <c r="B43" s="91"/>
      <c r="C43" s="91"/>
      <c r="D43" s="91"/>
      <c r="E43" s="91"/>
      <c r="F43" s="91"/>
      <c r="G43" s="91"/>
      <c r="H43" s="91"/>
    </row>
    <row r="44" spans="1:11" ht="31.5" customHeight="1" thickBot="1" x14ac:dyDescent="0.3">
      <c r="A44" s="322" t="s">
        <v>136</v>
      </c>
      <c r="B44" s="112" t="s">
        <v>141</v>
      </c>
      <c r="C44" s="545" t="s">
        <v>220</v>
      </c>
      <c r="D44" s="546"/>
      <c r="E44" s="553" t="s">
        <v>138</v>
      </c>
      <c r="F44" s="545" t="s">
        <v>220</v>
      </c>
      <c r="G44" s="554"/>
      <c r="H44" s="546"/>
    </row>
    <row r="45" spans="1:11" ht="20.149999999999999" customHeight="1" thickBot="1" x14ac:dyDescent="0.3">
      <c r="A45" s="323"/>
      <c r="B45" s="310"/>
      <c r="C45" s="34">
        <f>+C5</f>
        <v>2019</v>
      </c>
      <c r="D45" s="34">
        <f>+D5</f>
        <v>2020</v>
      </c>
      <c r="E45" s="34" t="str">
        <f>+E5</f>
        <v>20/19</v>
      </c>
      <c r="F45" s="34">
        <f>+F5</f>
        <v>2019</v>
      </c>
      <c r="G45" s="34">
        <f>+G5</f>
        <v>2020</v>
      </c>
      <c r="H45" s="14" t="s">
        <v>228</v>
      </c>
    </row>
    <row r="46" spans="1:11" ht="20.149999999999999" customHeight="1" x14ac:dyDescent="0.25">
      <c r="A46" s="319" t="s">
        <v>1</v>
      </c>
      <c r="B46" s="15" t="s">
        <v>52</v>
      </c>
      <c r="C46" s="247">
        <v>307296</v>
      </c>
      <c r="D46" s="247">
        <v>216377</v>
      </c>
      <c r="E46" s="51">
        <f t="shared" ref="E46:E79" si="3">+IF(C46=0,"X",D46/C46)</f>
        <v>0.7041321722378423</v>
      </c>
      <c r="F46" s="339">
        <v>0.15</v>
      </c>
      <c r="G46" s="339">
        <v>0.123</v>
      </c>
      <c r="H46" s="331">
        <f t="shared" ref="H46:H79" si="4">+(G46-F46)*100</f>
        <v>-2.6999999999999997</v>
      </c>
      <c r="I46" s="19"/>
      <c r="J46" s="20"/>
      <c r="K46" s="20"/>
    </row>
    <row r="47" spans="1:11" ht="20.149999999999999" customHeight="1" x14ac:dyDescent="0.25">
      <c r="A47" s="320" t="s">
        <v>2</v>
      </c>
      <c r="B47" s="15" t="s">
        <v>135</v>
      </c>
      <c r="C47" s="247">
        <v>41781</v>
      </c>
      <c r="D47" s="247">
        <v>56458</v>
      </c>
      <c r="E47" s="51">
        <f t="shared" si="3"/>
        <v>1.3512840764941001</v>
      </c>
      <c r="F47" s="339">
        <v>9.1999999999999998E-2</v>
      </c>
      <c r="G47" s="339">
        <v>0.114</v>
      </c>
      <c r="H47" s="331">
        <f t="shared" si="4"/>
        <v>2.2000000000000006</v>
      </c>
      <c r="I47" s="19"/>
      <c r="J47" s="20"/>
      <c r="K47" s="20"/>
    </row>
    <row r="48" spans="1:11" ht="20.149999999999999" customHeight="1" x14ac:dyDescent="0.25">
      <c r="A48" s="320" t="s">
        <v>5</v>
      </c>
      <c r="B48" s="15" t="s">
        <v>53</v>
      </c>
      <c r="C48" s="247">
        <v>633677</v>
      </c>
      <c r="D48" s="247">
        <v>471144</v>
      </c>
      <c r="E48" s="51">
        <f t="shared" si="3"/>
        <v>0.74350812795793442</v>
      </c>
      <c r="F48" s="339">
        <v>0.33300000000000002</v>
      </c>
      <c r="G48" s="339">
        <v>0.23300000000000001</v>
      </c>
      <c r="H48" s="331">
        <f t="shared" si="4"/>
        <v>-10</v>
      </c>
      <c r="I48" s="19"/>
      <c r="J48" s="20"/>
      <c r="K48" s="20"/>
    </row>
    <row r="49" spans="1:15" ht="20.149999999999999" customHeight="1" x14ac:dyDescent="0.25">
      <c r="A49" s="320" t="s">
        <v>7</v>
      </c>
      <c r="B49" s="15" t="s">
        <v>54</v>
      </c>
      <c r="C49" s="247">
        <v>479805</v>
      </c>
      <c r="D49" s="247">
        <v>514562</v>
      </c>
      <c r="E49" s="51">
        <f t="shared" si="3"/>
        <v>1.0724398453538417</v>
      </c>
      <c r="F49" s="339">
        <v>0.26800000000000002</v>
      </c>
      <c r="G49" s="339">
        <v>0.26900000000000002</v>
      </c>
      <c r="H49" s="331">
        <f t="shared" si="4"/>
        <v>0.10000000000000009</v>
      </c>
      <c r="I49" s="19"/>
      <c r="J49" s="20"/>
      <c r="K49" s="20"/>
    </row>
    <row r="50" spans="1:15" ht="20.149999999999999" customHeight="1" x14ac:dyDescent="0.25">
      <c r="A50" s="320" t="s">
        <v>9</v>
      </c>
      <c r="B50" s="15" t="s">
        <v>55</v>
      </c>
      <c r="C50" s="247">
        <v>173290</v>
      </c>
      <c r="D50" s="247">
        <v>230695</v>
      </c>
      <c r="E50" s="51">
        <f t="shared" si="3"/>
        <v>1.3312655086848635</v>
      </c>
      <c r="F50" s="339">
        <v>0.41099999999999998</v>
      </c>
      <c r="G50" s="339">
        <v>0.44900000000000001</v>
      </c>
      <c r="H50" s="331">
        <f t="shared" si="4"/>
        <v>3.8000000000000034</v>
      </c>
      <c r="I50" s="19"/>
      <c r="J50" s="20"/>
      <c r="K50" s="20"/>
    </row>
    <row r="51" spans="1:15" ht="20.149999999999999" customHeight="1" x14ac:dyDescent="0.25">
      <c r="A51" s="320" t="s">
        <v>11</v>
      </c>
      <c r="B51" s="15" t="s">
        <v>56</v>
      </c>
      <c r="C51" s="247">
        <v>11598</v>
      </c>
      <c r="D51" s="247">
        <v>14086</v>
      </c>
      <c r="E51" s="51">
        <f t="shared" si="3"/>
        <v>1.2145197447835834</v>
      </c>
      <c r="F51" s="339">
        <v>0.23799999999999999</v>
      </c>
      <c r="G51" s="339">
        <v>0.24</v>
      </c>
      <c r="H51" s="331">
        <f t="shared" si="4"/>
        <v>0.20000000000000018</v>
      </c>
      <c r="I51" s="19"/>
      <c r="J51" s="20"/>
      <c r="K51" s="20"/>
    </row>
    <row r="52" spans="1:15" ht="20.149999999999999" customHeight="1" x14ac:dyDescent="0.25">
      <c r="A52" s="320" t="s">
        <v>13</v>
      </c>
      <c r="B52" s="15" t="s">
        <v>57</v>
      </c>
      <c r="C52" s="247">
        <v>2186</v>
      </c>
      <c r="D52" s="247">
        <v>1246</v>
      </c>
      <c r="E52" s="51">
        <f t="shared" si="3"/>
        <v>0.56999085086916745</v>
      </c>
      <c r="F52" s="339">
        <v>3.4000000000000002E-2</v>
      </c>
      <c r="G52" s="339">
        <v>1.7999999999999999E-2</v>
      </c>
      <c r="H52" s="331">
        <f t="shared" si="4"/>
        <v>-1.6000000000000003</v>
      </c>
      <c r="I52" s="19"/>
      <c r="J52" s="20"/>
      <c r="K52" s="20"/>
    </row>
    <row r="53" spans="1:15" ht="20.149999999999999" customHeight="1" x14ac:dyDescent="0.25">
      <c r="A53" s="320" t="s">
        <v>15</v>
      </c>
      <c r="B53" s="15" t="s">
        <v>58</v>
      </c>
      <c r="C53" s="247">
        <v>0</v>
      </c>
      <c r="D53" s="247">
        <v>0</v>
      </c>
      <c r="E53" s="51" t="str">
        <f t="shared" si="3"/>
        <v>X</v>
      </c>
      <c r="F53" s="339">
        <v>0</v>
      </c>
      <c r="G53" s="339">
        <v>0</v>
      </c>
      <c r="H53" s="331">
        <f t="shared" si="4"/>
        <v>0</v>
      </c>
      <c r="I53" s="19"/>
      <c r="J53" s="20"/>
      <c r="K53" s="20"/>
    </row>
    <row r="54" spans="1:15" ht="20.149999999999999" customHeight="1" x14ac:dyDescent="0.25">
      <c r="A54" s="320" t="s">
        <v>17</v>
      </c>
      <c r="B54" s="15" t="s">
        <v>59</v>
      </c>
      <c r="C54" s="247">
        <v>406659</v>
      </c>
      <c r="D54" s="247">
        <v>596775</v>
      </c>
      <c r="E54" s="51">
        <f t="shared" si="3"/>
        <v>1.4675071743155814</v>
      </c>
      <c r="F54" s="339">
        <v>6.4000000000000001E-2</v>
      </c>
      <c r="G54" s="339">
        <v>9.0999999999999998E-2</v>
      </c>
      <c r="H54" s="331">
        <f t="shared" si="4"/>
        <v>2.6999999999999997</v>
      </c>
      <c r="I54" s="19"/>
      <c r="J54" s="20"/>
      <c r="K54" s="20"/>
    </row>
    <row r="55" spans="1:15" ht="20.149999999999999" customHeight="1" x14ac:dyDescent="0.25">
      <c r="A55" s="320" t="s">
        <v>19</v>
      </c>
      <c r="B55" s="15" t="s">
        <v>60</v>
      </c>
      <c r="C55" s="247">
        <v>243582</v>
      </c>
      <c r="D55" s="247">
        <v>240737</v>
      </c>
      <c r="E55" s="51">
        <f t="shared" si="3"/>
        <v>0.98832015501966486</v>
      </c>
      <c r="F55" s="339">
        <v>0.69799999999999995</v>
      </c>
      <c r="G55" s="339">
        <v>0.76200000000000001</v>
      </c>
      <c r="H55" s="331">
        <f t="shared" si="4"/>
        <v>6.4000000000000057</v>
      </c>
      <c r="I55" s="19"/>
      <c r="J55" s="20"/>
      <c r="K55" s="20"/>
    </row>
    <row r="56" spans="1:15" ht="20.149999999999999" customHeight="1" x14ac:dyDescent="0.25">
      <c r="A56" s="320" t="s">
        <v>21</v>
      </c>
      <c r="B56" s="15" t="s">
        <v>61</v>
      </c>
      <c r="C56" s="247">
        <v>29853</v>
      </c>
      <c r="D56" s="247">
        <v>21027</v>
      </c>
      <c r="E56" s="51">
        <f t="shared" si="3"/>
        <v>0.70435132147522861</v>
      </c>
      <c r="F56" s="339">
        <v>8.8999999999999996E-2</v>
      </c>
      <c r="G56" s="339">
        <v>9.2999999999999999E-2</v>
      </c>
      <c r="H56" s="331">
        <f t="shared" si="4"/>
        <v>0.40000000000000036</v>
      </c>
      <c r="I56" s="19"/>
      <c r="J56" s="20"/>
      <c r="K56" s="20"/>
    </row>
    <row r="57" spans="1:15" ht="20.149999999999999" customHeight="1" x14ac:dyDescent="0.25">
      <c r="A57" s="320" t="s">
        <v>22</v>
      </c>
      <c r="B57" s="15" t="s">
        <v>62</v>
      </c>
      <c r="C57" s="247">
        <v>832060</v>
      </c>
      <c r="D57" s="247">
        <v>962361</v>
      </c>
      <c r="E57" s="51">
        <f t="shared" si="3"/>
        <v>1.1566004855419081</v>
      </c>
      <c r="F57" s="339">
        <v>0.51400000000000001</v>
      </c>
      <c r="G57" s="339">
        <v>0.55600000000000005</v>
      </c>
      <c r="H57" s="331">
        <f t="shared" si="4"/>
        <v>4.2000000000000037</v>
      </c>
      <c r="I57" s="19"/>
      <c r="J57" s="20"/>
      <c r="K57" s="20"/>
    </row>
    <row r="58" spans="1:15" ht="20.149999999999999" customHeight="1" x14ac:dyDescent="0.25">
      <c r="A58" s="320" t="s">
        <v>24</v>
      </c>
      <c r="B58" s="15" t="s">
        <v>63</v>
      </c>
      <c r="C58" s="247">
        <v>32340</v>
      </c>
      <c r="D58" s="247">
        <v>34401</v>
      </c>
      <c r="E58" s="51">
        <f t="shared" si="3"/>
        <v>1.0637291280148422</v>
      </c>
      <c r="F58" s="339">
        <v>0.23300000000000001</v>
      </c>
      <c r="G58" s="339">
        <v>0.23899999999999999</v>
      </c>
      <c r="H58" s="331">
        <f t="shared" si="4"/>
        <v>0.59999999999999776</v>
      </c>
      <c r="I58" s="19"/>
      <c r="J58" s="20"/>
      <c r="K58" s="20"/>
    </row>
    <row r="59" spans="1:15" ht="20.149999999999999" customHeight="1" x14ac:dyDescent="0.25">
      <c r="A59" s="320" t="s">
        <v>26</v>
      </c>
      <c r="B59" s="15" t="s">
        <v>64</v>
      </c>
      <c r="C59" s="247">
        <v>357170</v>
      </c>
      <c r="D59" s="247">
        <v>383518</v>
      </c>
      <c r="E59" s="51">
        <f t="shared" si="3"/>
        <v>1.0737687935716886</v>
      </c>
      <c r="F59" s="339">
        <v>0.26300000000000001</v>
      </c>
      <c r="G59" s="339">
        <v>0.28599999999999998</v>
      </c>
      <c r="H59" s="331">
        <f t="shared" si="4"/>
        <v>2.2999999999999963</v>
      </c>
      <c r="I59" s="19"/>
      <c r="J59" s="20"/>
      <c r="K59" s="20"/>
    </row>
    <row r="60" spans="1:15" ht="20.149999999999999" customHeight="1" x14ac:dyDescent="0.25">
      <c r="A60" s="320" t="s">
        <v>28</v>
      </c>
      <c r="B60" s="15" t="s">
        <v>65</v>
      </c>
      <c r="C60" s="247">
        <v>45440</v>
      </c>
      <c r="D60" s="247">
        <v>55288</v>
      </c>
      <c r="E60" s="51">
        <f t="shared" si="3"/>
        <v>1.216725352112676</v>
      </c>
      <c r="F60" s="339">
        <v>0.45800000000000002</v>
      </c>
      <c r="G60" s="339">
        <v>0.44700000000000001</v>
      </c>
      <c r="H60" s="331">
        <f t="shared" si="4"/>
        <v>-1.100000000000001</v>
      </c>
      <c r="I60" s="19"/>
      <c r="J60" s="20"/>
      <c r="K60" s="20"/>
    </row>
    <row r="61" spans="1:15" ht="20.149999999999999" customHeight="1" x14ac:dyDescent="0.25">
      <c r="A61" s="320" t="s">
        <v>30</v>
      </c>
      <c r="B61" s="15" t="s">
        <v>66</v>
      </c>
      <c r="C61" s="247">
        <v>650719</v>
      </c>
      <c r="D61" s="247">
        <v>684695</v>
      </c>
      <c r="E61" s="51">
        <f t="shared" si="3"/>
        <v>1.0522130136049508</v>
      </c>
      <c r="F61" s="339">
        <v>0.63800000000000001</v>
      </c>
      <c r="G61" s="339">
        <v>0.63100000000000001</v>
      </c>
      <c r="H61" s="331">
        <f t="shared" si="4"/>
        <v>-0.70000000000000062</v>
      </c>
      <c r="I61" s="19"/>
      <c r="J61" s="20"/>
      <c r="K61" s="20"/>
    </row>
    <row r="62" spans="1:15" ht="20.149999999999999" customHeight="1" x14ac:dyDescent="0.25">
      <c r="A62" s="320" t="s">
        <v>32</v>
      </c>
      <c r="B62" s="15" t="s">
        <v>67</v>
      </c>
      <c r="C62" s="247">
        <v>8896</v>
      </c>
      <c r="D62" s="247">
        <v>29952</v>
      </c>
      <c r="E62" s="51">
        <f t="shared" si="3"/>
        <v>3.3669064748201438</v>
      </c>
      <c r="F62" s="339">
        <v>0.187</v>
      </c>
      <c r="G62" s="339">
        <v>0.68600000000000005</v>
      </c>
      <c r="H62" s="331">
        <f t="shared" si="4"/>
        <v>49.900000000000006</v>
      </c>
      <c r="I62" s="19"/>
      <c r="J62" s="20"/>
      <c r="K62" s="20"/>
    </row>
    <row r="63" spans="1:15" ht="20.149999999999999" customHeight="1" x14ac:dyDescent="0.25">
      <c r="A63" s="320" t="s">
        <v>34</v>
      </c>
      <c r="B63" s="15" t="s">
        <v>68</v>
      </c>
      <c r="C63" s="247">
        <v>0</v>
      </c>
      <c r="D63" s="247">
        <v>245</v>
      </c>
      <c r="E63" s="51" t="str">
        <f t="shared" si="3"/>
        <v>X</v>
      </c>
      <c r="F63" s="339">
        <v>0</v>
      </c>
      <c r="G63" s="339">
        <v>6.8000000000000005E-2</v>
      </c>
      <c r="H63" s="331">
        <f t="shared" si="4"/>
        <v>6.8000000000000007</v>
      </c>
      <c r="I63" s="19"/>
      <c r="J63" s="20"/>
      <c r="K63" s="20"/>
    </row>
    <row r="64" spans="1:15" ht="20.149999999999999" customHeight="1" x14ac:dyDescent="0.25">
      <c r="A64" s="320" t="s">
        <v>36</v>
      </c>
      <c r="B64" s="15" t="s">
        <v>69</v>
      </c>
      <c r="C64" s="247">
        <v>396135</v>
      </c>
      <c r="D64" s="247">
        <v>271551</v>
      </c>
      <c r="E64" s="51">
        <f t="shared" si="3"/>
        <v>0.68550115490931118</v>
      </c>
      <c r="F64" s="339">
        <v>0.58799999999999997</v>
      </c>
      <c r="G64" s="339">
        <v>0.52400000000000002</v>
      </c>
      <c r="H64" s="331">
        <f t="shared" si="4"/>
        <v>-6.399999999999995</v>
      </c>
      <c r="I64" s="19"/>
      <c r="J64" s="20"/>
      <c r="K64" s="20"/>
      <c r="O64" s="219"/>
    </row>
    <row r="65" spans="1:11" ht="20.149999999999999" customHeight="1" x14ac:dyDescent="0.25">
      <c r="A65" s="320" t="s">
        <v>38</v>
      </c>
      <c r="B65" s="15" t="s">
        <v>70</v>
      </c>
      <c r="C65" s="247">
        <v>164474</v>
      </c>
      <c r="D65" s="247">
        <v>160649</v>
      </c>
      <c r="E65" s="51">
        <f t="shared" si="3"/>
        <v>0.97674404465143427</v>
      </c>
      <c r="F65" s="339">
        <v>0.624</v>
      </c>
      <c r="G65" s="339">
        <v>0.52700000000000002</v>
      </c>
      <c r="H65" s="331">
        <f t="shared" si="4"/>
        <v>-9.6999999999999975</v>
      </c>
      <c r="I65" s="19"/>
      <c r="J65" s="20"/>
      <c r="K65" s="20"/>
    </row>
    <row r="66" spans="1:11" ht="20.149999999999999" customHeight="1" x14ac:dyDescent="0.25">
      <c r="A66" s="320" t="s">
        <v>40</v>
      </c>
      <c r="B66" s="15" t="s">
        <v>71</v>
      </c>
      <c r="C66" s="247">
        <v>90310</v>
      </c>
      <c r="D66" s="247">
        <v>110616</v>
      </c>
      <c r="E66" s="51">
        <f t="shared" si="3"/>
        <v>1.2248477466504264</v>
      </c>
      <c r="F66" s="339">
        <v>0.77800000000000002</v>
      </c>
      <c r="G66" s="339">
        <v>0.76800000000000002</v>
      </c>
      <c r="H66" s="331">
        <f t="shared" si="4"/>
        <v>-1.0000000000000009</v>
      </c>
      <c r="I66" s="19"/>
      <c r="J66" s="20"/>
      <c r="K66" s="20"/>
    </row>
    <row r="67" spans="1:11" ht="20.149999999999999" customHeight="1" x14ac:dyDescent="0.25">
      <c r="A67" s="320" t="s">
        <v>42</v>
      </c>
      <c r="B67" s="15" t="s">
        <v>72</v>
      </c>
      <c r="C67" s="247">
        <v>19449</v>
      </c>
      <c r="D67" s="247">
        <v>31819</v>
      </c>
      <c r="E67" s="51">
        <f t="shared" si="3"/>
        <v>1.6360224176050182</v>
      </c>
      <c r="F67" s="339">
        <v>5.6000000000000001E-2</v>
      </c>
      <c r="G67" s="339">
        <v>7.0999999999999994E-2</v>
      </c>
      <c r="H67" s="331">
        <f t="shared" si="4"/>
        <v>1.4999999999999993</v>
      </c>
      <c r="I67" s="19"/>
      <c r="J67" s="20"/>
      <c r="K67" s="20"/>
    </row>
    <row r="68" spans="1:11" ht="20.149999999999999" customHeight="1" x14ac:dyDescent="0.25">
      <c r="A68" s="320" t="s">
        <v>44</v>
      </c>
      <c r="B68" s="15" t="s">
        <v>73</v>
      </c>
      <c r="C68" s="247">
        <v>752517</v>
      </c>
      <c r="D68" s="247">
        <v>766060</v>
      </c>
      <c r="E68" s="51">
        <f t="shared" si="3"/>
        <v>1.0179969356174012</v>
      </c>
      <c r="F68" s="339">
        <v>5.8000000000000003E-2</v>
      </c>
      <c r="G68" s="339">
        <v>6.0999999999999999E-2</v>
      </c>
      <c r="H68" s="331">
        <f t="shared" si="4"/>
        <v>0.2999999999999996</v>
      </c>
      <c r="I68" s="19"/>
      <c r="J68" s="20"/>
      <c r="K68" s="20"/>
    </row>
    <row r="69" spans="1:11" ht="20.149999999999999" customHeight="1" x14ac:dyDescent="0.25">
      <c r="A69" s="320" t="s">
        <v>46</v>
      </c>
      <c r="B69" s="15" t="s">
        <v>74</v>
      </c>
      <c r="C69" s="247">
        <v>578436</v>
      </c>
      <c r="D69" s="247">
        <v>482891</v>
      </c>
      <c r="E69" s="51">
        <f t="shared" si="3"/>
        <v>0.83482182989993703</v>
      </c>
      <c r="F69" s="339">
        <v>0.83899999999999997</v>
      </c>
      <c r="G69" s="339">
        <v>0.76300000000000001</v>
      </c>
      <c r="H69" s="331">
        <f t="shared" si="4"/>
        <v>-7.5999999999999961</v>
      </c>
      <c r="I69" s="19"/>
      <c r="J69" s="20"/>
      <c r="K69" s="20"/>
    </row>
    <row r="70" spans="1:11" ht="20.149999999999999" customHeight="1" x14ac:dyDescent="0.25">
      <c r="A70" s="320" t="s">
        <v>48</v>
      </c>
      <c r="B70" s="15" t="s">
        <v>75</v>
      </c>
      <c r="C70" s="247">
        <v>612</v>
      </c>
      <c r="D70" s="247">
        <v>613</v>
      </c>
      <c r="E70" s="51">
        <f t="shared" si="3"/>
        <v>1.0016339869281046</v>
      </c>
      <c r="F70" s="339">
        <v>3.0000000000000001E-3</v>
      </c>
      <c r="G70" s="339">
        <v>3.0000000000000001E-3</v>
      </c>
      <c r="H70" s="331">
        <f t="shared" si="4"/>
        <v>0</v>
      </c>
      <c r="I70" s="19"/>
      <c r="J70" s="20"/>
      <c r="K70" s="20"/>
    </row>
    <row r="71" spans="1:11" ht="20.149999999999999" customHeight="1" x14ac:dyDescent="0.25">
      <c r="A71" s="320" t="s">
        <v>50</v>
      </c>
      <c r="B71" s="35" t="s">
        <v>76</v>
      </c>
      <c r="C71" s="247">
        <v>-11362</v>
      </c>
      <c r="D71" s="247">
        <v>-3017</v>
      </c>
      <c r="E71" s="51">
        <f t="shared" si="3"/>
        <v>0.26553423693011796</v>
      </c>
      <c r="F71" s="339">
        <v>-9.2999999999999999E-2</v>
      </c>
      <c r="G71" s="339">
        <v>-2.5999999999999999E-2</v>
      </c>
      <c r="H71" s="331">
        <f t="shared" si="4"/>
        <v>6.7</v>
      </c>
      <c r="I71" s="19"/>
      <c r="J71" s="20"/>
      <c r="K71" s="20"/>
    </row>
    <row r="72" spans="1:11" ht="20.149999999999999" customHeight="1" x14ac:dyDescent="0.25">
      <c r="A72" s="320" t="s">
        <v>77</v>
      </c>
      <c r="B72" s="15" t="s">
        <v>78</v>
      </c>
      <c r="C72" s="247">
        <v>853</v>
      </c>
      <c r="D72" s="247">
        <v>411</v>
      </c>
      <c r="E72" s="51">
        <f t="shared" si="3"/>
        <v>0.48182883939038684</v>
      </c>
      <c r="F72" s="339">
        <v>1.4E-2</v>
      </c>
      <c r="G72" s="339">
        <v>8.9999999999999993E-3</v>
      </c>
      <c r="H72" s="331">
        <f t="shared" si="4"/>
        <v>-0.50000000000000011</v>
      </c>
      <c r="I72" s="19"/>
      <c r="J72" s="20"/>
      <c r="K72" s="20"/>
    </row>
    <row r="73" spans="1:11" ht="20.149999999999999" customHeight="1" x14ac:dyDescent="0.25">
      <c r="A73" s="320" t="s">
        <v>79</v>
      </c>
      <c r="B73" s="15" t="s">
        <v>80</v>
      </c>
      <c r="C73" s="247">
        <v>330562</v>
      </c>
      <c r="D73" s="247">
        <v>341811</v>
      </c>
      <c r="E73" s="51">
        <f t="shared" si="3"/>
        <v>1.0340299247947435</v>
      </c>
      <c r="F73" s="339">
        <v>0.56200000000000006</v>
      </c>
      <c r="G73" s="339">
        <v>0.54900000000000004</v>
      </c>
      <c r="H73" s="331">
        <f t="shared" si="4"/>
        <v>-1.3000000000000012</v>
      </c>
      <c r="I73" s="19"/>
      <c r="J73" s="20"/>
      <c r="K73" s="20"/>
    </row>
    <row r="74" spans="1:11" ht="20.149999999999999" customHeight="1" x14ac:dyDescent="0.25">
      <c r="A74" s="320" t="s">
        <v>81</v>
      </c>
      <c r="B74" s="15" t="s">
        <v>82</v>
      </c>
      <c r="C74" s="247">
        <v>126863</v>
      </c>
      <c r="D74" s="247">
        <v>178212</v>
      </c>
      <c r="E74" s="51">
        <f t="shared" si="3"/>
        <v>1.4047594649346145</v>
      </c>
      <c r="F74" s="339">
        <v>0.495</v>
      </c>
      <c r="G74" s="339">
        <v>0.51300000000000001</v>
      </c>
      <c r="H74" s="331">
        <f t="shared" si="4"/>
        <v>1.8000000000000016</v>
      </c>
      <c r="I74" s="19"/>
      <c r="J74" s="20"/>
      <c r="K74" s="20"/>
    </row>
    <row r="75" spans="1:11" ht="20.149999999999999" customHeight="1" x14ac:dyDescent="0.25">
      <c r="A75" s="320" t="s">
        <v>83</v>
      </c>
      <c r="B75" s="15" t="s">
        <v>84</v>
      </c>
      <c r="C75" s="247">
        <v>531444</v>
      </c>
      <c r="D75" s="247">
        <v>539205</v>
      </c>
      <c r="E75" s="51">
        <f t="shared" si="3"/>
        <v>1.0146036082823402</v>
      </c>
      <c r="F75" s="339">
        <v>0.45800000000000002</v>
      </c>
      <c r="G75" s="339">
        <v>0.46500000000000002</v>
      </c>
      <c r="H75" s="331">
        <f t="shared" si="4"/>
        <v>0.70000000000000062</v>
      </c>
      <c r="I75" s="19"/>
      <c r="J75" s="20"/>
      <c r="K75" s="20"/>
    </row>
    <row r="76" spans="1:11" ht="20.149999999999999" customHeight="1" x14ac:dyDescent="0.25">
      <c r="A76" s="320" t="s">
        <v>85</v>
      </c>
      <c r="B76" s="15" t="s">
        <v>86</v>
      </c>
      <c r="C76" s="247">
        <v>284343</v>
      </c>
      <c r="D76" s="247">
        <v>276970</v>
      </c>
      <c r="E76" s="51">
        <f t="shared" si="3"/>
        <v>0.97407004920114093</v>
      </c>
      <c r="F76" s="339">
        <v>4.7E-2</v>
      </c>
      <c r="G76" s="339">
        <v>4.3999999999999997E-2</v>
      </c>
      <c r="H76" s="331">
        <f t="shared" si="4"/>
        <v>-0.30000000000000027</v>
      </c>
      <c r="I76" s="19"/>
      <c r="J76" s="20"/>
      <c r="K76" s="20"/>
    </row>
    <row r="77" spans="1:11" ht="20.149999999999999" customHeight="1" x14ac:dyDescent="0.25">
      <c r="A77" s="320" t="s">
        <v>87</v>
      </c>
      <c r="B77" s="15" t="s">
        <v>88</v>
      </c>
      <c r="C77" s="247">
        <v>84672</v>
      </c>
      <c r="D77" s="247">
        <v>256890</v>
      </c>
      <c r="E77" s="51">
        <f t="shared" si="3"/>
        <v>3.0339427437641722</v>
      </c>
      <c r="F77" s="339">
        <v>0.10299999999999999</v>
      </c>
      <c r="G77" s="339">
        <v>0.29699999999999999</v>
      </c>
      <c r="H77" s="331">
        <f t="shared" si="4"/>
        <v>19.400000000000002</v>
      </c>
      <c r="I77" s="19"/>
      <c r="J77" s="20"/>
      <c r="K77" s="20"/>
    </row>
    <row r="78" spans="1:11" ht="20.149999999999999" customHeight="1" thickBot="1" x14ac:dyDescent="0.3">
      <c r="A78" s="320" t="s">
        <v>89</v>
      </c>
      <c r="B78" s="15" t="s">
        <v>90</v>
      </c>
      <c r="C78" s="247">
        <v>0</v>
      </c>
      <c r="D78" s="247">
        <v>0</v>
      </c>
      <c r="E78" s="51" t="str">
        <f t="shared" si="3"/>
        <v>X</v>
      </c>
      <c r="F78" s="339">
        <v>0</v>
      </c>
      <c r="G78" s="339">
        <v>0</v>
      </c>
      <c r="H78" s="331">
        <f t="shared" si="4"/>
        <v>0</v>
      </c>
      <c r="I78" s="19"/>
      <c r="J78" s="20"/>
      <c r="K78" s="20"/>
    </row>
    <row r="79" spans="1:11" ht="20.149999999999999" customHeight="1" thickBot="1" x14ac:dyDescent="0.3">
      <c r="A79" s="25"/>
      <c r="B79" s="126" t="s">
        <v>96</v>
      </c>
      <c r="C79" s="195">
        <f>SUM(C46:C78)</f>
        <v>7605660</v>
      </c>
      <c r="D79" s="195">
        <f>SUM(D46:D78)</f>
        <v>7928248</v>
      </c>
      <c r="E79" s="28">
        <f t="shared" si="3"/>
        <v>1.0424142020547855</v>
      </c>
      <c r="F79" s="338">
        <v>0.17899999999999999</v>
      </c>
      <c r="G79" s="338">
        <v>0.186</v>
      </c>
      <c r="H79" s="328">
        <f t="shared" si="4"/>
        <v>0.70000000000000062</v>
      </c>
      <c r="I79" s="19"/>
      <c r="J79" s="20"/>
      <c r="K79" s="20"/>
    </row>
    <row r="80" spans="1:11" ht="20.149999999999999" customHeight="1" x14ac:dyDescent="0.25">
      <c r="C80" s="41" t="b">
        <v>0</v>
      </c>
      <c r="D80" s="41" t="b">
        <v>0</v>
      </c>
      <c r="E80" s="20"/>
      <c r="F80" s="20"/>
      <c r="G80" s="20"/>
      <c r="H80" s="20"/>
    </row>
    <row r="81" spans="1:11" s="90" customFormat="1" ht="20.149999999999999" customHeight="1" x14ac:dyDescent="0.25">
      <c r="A81" s="480" t="s">
        <v>226</v>
      </c>
      <c r="B81" s="480"/>
      <c r="C81" s="480"/>
      <c r="D81" s="480"/>
      <c r="E81" s="480"/>
      <c r="F81" s="480"/>
      <c r="G81" s="480"/>
      <c r="H81" s="480"/>
    </row>
    <row r="82" spans="1:11" s="90" customFormat="1" ht="20.149999999999999" customHeight="1" thickBot="1" x14ac:dyDescent="0.3">
      <c r="A82" s="91"/>
      <c r="B82" s="91"/>
      <c r="C82" s="91"/>
      <c r="D82" s="91"/>
      <c r="E82" s="91"/>
      <c r="F82" s="91"/>
      <c r="G82" s="91"/>
      <c r="H82" s="91"/>
    </row>
    <row r="83" spans="1:11" ht="20.149999999999999" customHeight="1" x14ac:dyDescent="0.25">
      <c r="A83" s="322" t="s">
        <v>136</v>
      </c>
      <c r="B83" s="502" t="s">
        <v>137</v>
      </c>
      <c r="C83" s="555" t="s">
        <v>227</v>
      </c>
      <c r="D83" s="556"/>
      <c r="E83" s="557" t="s">
        <v>138</v>
      </c>
      <c r="F83" s="555" t="s">
        <v>227</v>
      </c>
      <c r="G83" s="556"/>
      <c r="H83" s="558"/>
    </row>
    <row r="84" spans="1:11" ht="20.149999999999999" customHeight="1" thickBot="1" x14ac:dyDescent="0.3">
      <c r="A84" s="99"/>
      <c r="B84" s="509"/>
      <c r="C84" s="559"/>
      <c r="D84" s="560"/>
      <c r="E84" s="561"/>
      <c r="F84" s="559"/>
      <c r="G84" s="560"/>
      <c r="H84" s="562"/>
    </row>
    <row r="85" spans="1:11" ht="20.149999999999999" customHeight="1" thickBot="1" x14ac:dyDescent="0.3">
      <c r="A85" s="323"/>
      <c r="B85" s="503"/>
      <c r="C85" s="34">
        <f>+C5</f>
        <v>2019</v>
      </c>
      <c r="D85" s="34">
        <f>+D5</f>
        <v>2020</v>
      </c>
      <c r="E85" s="34" t="str">
        <f>+E5</f>
        <v>20/19</v>
      </c>
      <c r="F85" s="34">
        <f>+F5</f>
        <v>2019</v>
      </c>
      <c r="G85" s="34">
        <f>+G5</f>
        <v>2020</v>
      </c>
      <c r="H85" s="14" t="s">
        <v>228</v>
      </c>
    </row>
    <row r="86" spans="1:11" ht="20.149999999999999" customHeight="1" x14ac:dyDescent="0.25">
      <c r="A86" s="322" t="s">
        <v>1</v>
      </c>
      <c r="B86" s="98" t="s">
        <v>139</v>
      </c>
      <c r="C86" s="203">
        <f>+C121</f>
        <v>223452</v>
      </c>
      <c r="D86" s="203">
        <f>+D121</f>
        <v>203975</v>
      </c>
      <c r="E86" s="51">
        <f>+D86/C86</f>
        <v>0.91283586631580826</v>
      </c>
      <c r="F86" s="188">
        <v>1.2E-2</v>
      </c>
      <c r="G86" s="188">
        <v>1.2E-2</v>
      </c>
      <c r="H86" s="331">
        <f>+(G86-F86)*100</f>
        <v>0</v>
      </c>
      <c r="I86" s="19"/>
      <c r="J86" s="20"/>
      <c r="K86" s="20"/>
    </row>
    <row r="87" spans="1:11" ht="20.149999999999999" customHeight="1" thickBot="1" x14ac:dyDescent="0.3">
      <c r="A87" s="99" t="s">
        <v>2</v>
      </c>
      <c r="B87" s="53" t="s">
        <v>140</v>
      </c>
      <c r="C87" s="311">
        <f>+C161</f>
        <v>3839355</v>
      </c>
      <c r="D87" s="311">
        <f>+D161</f>
        <v>4179042</v>
      </c>
      <c r="E87" s="51">
        <f>+D87/C87</f>
        <v>1.0884750172880602</v>
      </c>
      <c r="F87" s="204">
        <v>0.17100000000000001</v>
      </c>
      <c r="G87" s="204">
        <v>0.188</v>
      </c>
      <c r="H87" s="331">
        <f>+(G87-F87)*100</f>
        <v>1.6999999999999988</v>
      </c>
      <c r="I87" s="19"/>
      <c r="J87" s="20"/>
      <c r="K87" s="20"/>
    </row>
    <row r="88" spans="1:11" s="90" customFormat="1" ht="20.149999999999999" customHeight="1" thickBot="1" x14ac:dyDescent="0.3">
      <c r="A88" s="100"/>
      <c r="B88" s="101" t="s">
        <v>96</v>
      </c>
      <c r="C88" s="86">
        <f>SUM(C86:C87)</f>
        <v>4062807</v>
      </c>
      <c r="D88" s="86">
        <f>SUM(D86:D87)</f>
        <v>4383017</v>
      </c>
      <c r="E88" s="28">
        <f>+D88/C88</f>
        <v>1.078814967090487</v>
      </c>
      <c r="F88" s="196">
        <v>9.9000000000000005E-2</v>
      </c>
      <c r="G88" s="196">
        <v>0.111</v>
      </c>
      <c r="H88" s="328">
        <f>+(G88-F88)*100</f>
        <v>1.1999999999999997</v>
      </c>
      <c r="I88" s="19"/>
      <c r="J88" s="20"/>
      <c r="K88" s="20"/>
    </row>
    <row r="89" spans="1:11" ht="20.149999999999999" customHeight="1" x14ac:dyDescent="0.25">
      <c r="A89" s="103"/>
    </row>
    <row r="90" spans="1:11" s="90" customFormat="1" ht="20.149999999999999" customHeight="1" x14ac:dyDescent="0.25">
      <c r="A90" s="499" t="s">
        <v>224</v>
      </c>
      <c r="B90" s="499"/>
      <c r="C90" s="499"/>
      <c r="D90" s="499"/>
      <c r="E90" s="499"/>
      <c r="F90" s="499"/>
      <c r="G90" s="499"/>
      <c r="H90" s="499"/>
    </row>
    <row r="91" spans="1:11" s="90" customFormat="1" ht="20.149999999999999" customHeight="1" thickBot="1" x14ac:dyDescent="0.3">
      <c r="A91" s="91"/>
      <c r="B91" s="91"/>
      <c r="C91" s="91"/>
      <c r="D91" s="91"/>
      <c r="E91" s="91"/>
      <c r="F91" s="91"/>
      <c r="G91" s="91"/>
      <c r="H91" s="91"/>
    </row>
    <row r="92" spans="1:11" ht="20.149999999999999" customHeight="1" x14ac:dyDescent="0.25">
      <c r="A92" s="502" t="s">
        <v>136</v>
      </c>
      <c r="B92" s="502" t="s">
        <v>141</v>
      </c>
      <c r="C92" s="555" t="s">
        <v>227</v>
      </c>
      <c r="D92" s="556"/>
      <c r="E92" s="557" t="s">
        <v>138</v>
      </c>
      <c r="F92" s="555" t="s">
        <v>227</v>
      </c>
      <c r="G92" s="556"/>
      <c r="H92" s="558"/>
    </row>
    <row r="93" spans="1:11" ht="20.149999999999999" customHeight="1" thickBot="1" x14ac:dyDescent="0.3">
      <c r="A93" s="509"/>
      <c r="B93" s="509"/>
      <c r="C93" s="559"/>
      <c r="D93" s="560"/>
      <c r="E93" s="561"/>
      <c r="F93" s="559"/>
      <c r="G93" s="560"/>
      <c r="H93" s="562"/>
    </row>
    <row r="94" spans="1:11" ht="20.149999999999999" customHeight="1" thickBot="1" x14ac:dyDescent="0.3">
      <c r="A94" s="503"/>
      <c r="B94" s="511"/>
      <c r="C94" s="34">
        <f>+C5</f>
        <v>2019</v>
      </c>
      <c r="D94" s="34">
        <f>+D5</f>
        <v>2020</v>
      </c>
      <c r="E94" s="337" t="str">
        <f>+E5</f>
        <v>20/19</v>
      </c>
      <c r="F94" s="34">
        <f>+F5</f>
        <v>2019</v>
      </c>
      <c r="G94" s="34">
        <f>+G5</f>
        <v>2020</v>
      </c>
      <c r="H94" s="14" t="s">
        <v>228</v>
      </c>
    </row>
    <row r="95" spans="1:11" ht="20.149999999999999" customHeight="1" x14ac:dyDescent="0.25">
      <c r="A95" s="319" t="s">
        <v>1</v>
      </c>
      <c r="B95" s="35" t="s">
        <v>3</v>
      </c>
      <c r="C95" s="36">
        <v>242</v>
      </c>
      <c r="D95" s="317">
        <v>410</v>
      </c>
      <c r="E95" s="51">
        <f t="shared" ref="E95:E120" si="5">+IFERROR(IF(D95/C95&gt;0,D95/C95,"X"),"X")</f>
        <v>1.6942148760330578</v>
      </c>
      <c r="F95" s="335">
        <v>0</v>
      </c>
      <c r="G95" s="335">
        <v>1E-3</v>
      </c>
      <c r="H95" s="331">
        <f>+(G95-F95)*100</f>
        <v>0.1</v>
      </c>
      <c r="I95" s="19"/>
      <c r="J95" s="20"/>
      <c r="K95" s="20"/>
    </row>
    <row r="96" spans="1:11" ht="20.149999999999999" customHeight="1" x14ac:dyDescent="0.25">
      <c r="A96" s="320" t="s">
        <v>2</v>
      </c>
      <c r="B96" s="35" t="s">
        <v>4</v>
      </c>
      <c r="C96" s="36">
        <v>13361</v>
      </c>
      <c r="D96" s="317">
        <v>13098</v>
      </c>
      <c r="E96" s="51">
        <f t="shared" si="5"/>
        <v>0.98031584462240851</v>
      </c>
      <c r="F96" s="335">
        <v>2.5000000000000001E-2</v>
      </c>
      <c r="G96" s="335">
        <v>0.03</v>
      </c>
      <c r="H96" s="331">
        <f>+(G96-F96)*100</f>
        <v>0.49999999999999978</v>
      </c>
      <c r="I96" s="19"/>
      <c r="J96" s="20"/>
      <c r="K96" s="20"/>
    </row>
    <row r="97" spans="1:11" ht="20.149999999999999" customHeight="1" x14ac:dyDescent="0.25">
      <c r="A97" s="320" t="s">
        <v>5</v>
      </c>
      <c r="B97" s="35" t="s">
        <v>6</v>
      </c>
      <c r="C97" s="36">
        <v>6157</v>
      </c>
      <c r="D97" s="317">
        <v>10453</v>
      </c>
      <c r="E97" s="51">
        <f t="shared" si="5"/>
        <v>1.697742407016404</v>
      </c>
      <c r="F97" s="335">
        <v>4.0000000000000001E-3</v>
      </c>
      <c r="G97" s="335">
        <v>8.0000000000000002E-3</v>
      </c>
      <c r="H97" s="331">
        <f>+(G97-F97)*100</f>
        <v>0.4</v>
      </c>
      <c r="I97" s="19"/>
      <c r="J97" s="20"/>
      <c r="K97" s="20"/>
    </row>
    <row r="98" spans="1:11" ht="20.149999999999999" customHeight="1" x14ac:dyDescent="0.25">
      <c r="A98" s="320" t="s">
        <v>7</v>
      </c>
      <c r="B98" s="35" t="s">
        <v>8</v>
      </c>
      <c r="C98" s="36">
        <v>16153</v>
      </c>
      <c r="D98" s="317">
        <v>21990</v>
      </c>
      <c r="E98" s="51">
        <f t="shared" si="5"/>
        <v>1.3613570234631338</v>
      </c>
      <c r="F98" s="335">
        <v>1.7999999999999999E-2</v>
      </c>
      <c r="G98" s="335">
        <v>2.5999999999999999E-2</v>
      </c>
      <c r="H98" s="331">
        <f>+(G98-F98)*100</f>
        <v>0.8</v>
      </c>
      <c r="I98" s="19"/>
      <c r="J98" s="20"/>
      <c r="K98" s="20"/>
    </row>
    <row r="99" spans="1:11" ht="20.149999999999999" customHeight="1" x14ac:dyDescent="0.25">
      <c r="A99" s="320" t="s">
        <v>9</v>
      </c>
      <c r="B99" s="35" t="s">
        <v>10</v>
      </c>
      <c r="C99" s="36">
        <v>0</v>
      </c>
      <c r="D99" s="317">
        <v>286</v>
      </c>
      <c r="E99" s="51" t="str">
        <f t="shared" si="5"/>
        <v>X</v>
      </c>
      <c r="F99" s="336" t="s">
        <v>99</v>
      </c>
      <c r="G99" s="335">
        <v>2.8000000000000001E-2</v>
      </c>
      <c r="H99" s="331" t="s">
        <v>99</v>
      </c>
      <c r="I99" s="19"/>
      <c r="J99" s="20"/>
      <c r="K99" s="20"/>
    </row>
    <row r="100" spans="1:11" ht="20.149999999999999" customHeight="1" x14ac:dyDescent="0.25">
      <c r="A100" s="320" t="s">
        <v>11</v>
      </c>
      <c r="B100" s="35" t="s">
        <v>12</v>
      </c>
      <c r="C100" s="36">
        <v>9</v>
      </c>
      <c r="D100" s="317">
        <v>769</v>
      </c>
      <c r="E100" s="51">
        <f t="shared" si="5"/>
        <v>85.444444444444443</v>
      </c>
      <c r="F100" s="335">
        <v>0</v>
      </c>
      <c r="G100" s="335">
        <v>2.7E-2</v>
      </c>
      <c r="H100" s="331">
        <f t="shared" ref="H100:H110" si="6">+(G100-F100)*100</f>
        <v>2.7</v>
      </c>
      <c r="I100" s="19"/>
      <c r="J100" s="20"/>
      <c r="K100" s="20"/>
    </row>
    <row r="101" spans="1:11" ht="20.149999999999999" customHeight="1" x14ac:dyDescent="0.25">
      <c r="A101" s="320" t="s">
        <v>13</v>
      </c>
      <c r="B101" s="35" t="s">
        <v>14</v>
      </c>
      <c r="C101" s="36">
        <v>10443</v>
      </c>
      <c r="D101" s="317">
        <v>8164</v>
      </c>
      <c r="E101" s="51">
        <f t="shared" si="5"/>
        <v>0.78176769127645318</v>
      </c>
      <c r="F101" s="335">
        <v>1.4999999999999999E-2</v>
      </c>
      <c r="G101" s="335">
        <v>1.0999999999999999E-2</v>
      </c>
      <c r="H101" s="331">
        <f t="shared" si="6"/>
        <v>-0.4</v>
      </c>
      <c r="I101" s="19"/>
      <c r="J101" s="20"/>
      <c r="K101" s="20"/>
    </row>
    <row r="102" spans="1:11" ht="20.149999999999999" customHeight="1" x14ac:dyDescent="0.25">
      <c r="A102" s="320" t="s">
        <v>15</v>
      </c>
      <c r="B102" s="35" t="s">
        <v>16</v>
      </c>
      <c r="C102" s="36">
        <v>7738</v>
      </c>
      <c r="D102" s="317">
        <v>9723</v>
      </c>
      <c r="E102" s="51">
        <f t="shared" si="5"/>
        <v>1.256526234169036</v>
      </c>
      <c r="F102" s="335">
        <v>1.2E-2</v>
      </c>
      <c r="G102" s="335">
        <v>4.2999999999999997E-2</v>
      </c>
      <c r="H102" s="331">
        <f t="shared" si="6"/>
        <v>3.0999999999999996</v>
      </c>
      <c r="I102" s="19"/>
      <c r="J102" s="20"/>
      <c r="K102" s="20"/>
    </row>
    <row r="103" spans="1:11" ht="20.149999999999999" customHeight="1" x14ac:dyDescent="0.25">
      <c r="A103" s="320" t="s">
        <v>17</v>
      </c>
      <c r="B103" s="35" t="s">
        <v>18</v>
      </c>
      <c r="C103" s="36">
        <v>228</v>
      </c>
      <c r="D103" s="317">
        <v>0</v>
      </c>
      <c r="E103" s="51" t="str">
        <f t="shared" si="5"/>
        <v>X</v>
      </c>
      <c r="F103" s="335">
        <v>0</v>
      </c>
      <c r="G103" s="335">
        <v>0</v>
      </c>
      <c r="H103" s="331">
        <f t="shared" si="6"/>
        <v>0</v>
      </c>
      <c r="I103" s="19"/>
      <c r="J103" s="20"/>
      <c r="K103" s="20"/>
    </row>
    <row r="104" spans="1:11" ht="20.149999999999999" customHeight="1" x14ac:dyDescent="0.25">
      <c r="A104" s="320" t="s">
        <v>19</v>
      </c>
      <c r="B104" s="35" t="s">
        <v>20</v>
      </c>
      <c r="C104" s="36">
        <v>104086</v>
      </c>
      <c r="D104" s="317">
        <v>109426</v>
      </c>
      <c r="E104" s="51">
        <f t="shared" si="5"/>
        <v>1.0513037296082086</v>
      </c>
      <c r="F104" s="335">
        <v>0.10299999999999999</v>
      </c>
      <c r="G104" s="335">
        <v>9.7000000000000003E-2</v>
      </c>
      <c r="H104" s="331">
        <f t="shared" si="6"/>
        <v>-0.5999999999999992</v>
      </c>
      <c r="I104" s="19"/>
      <c r="J104" s="20"/>
      <c r="K104" s="20"/>
    </row>
    <row r="105" spans="1:11" ht="20.149999999999999" customHeight="1" x14ac:dyDescent="0.25">
      <c r="A105" s="320" t="s">
        <v>21</v>
      </c>
      <c r="B105" s="35" t="s">
        <v>134</v>
      </c>
      <c r="C105" s="36">
        <v>532</v>
      </c>
      <c r="D105" s="317">
        <v>475</v>
      </c>
      <c r="E105" s="51">
        <f t="shared" si="5"/>
        <v>0.8928571428571429</v>
      </c>
      <c r="F105" s="335">
        <v>7.2999999999999995E-2</v>
      </c>
      <c r="G105" s="335">
        <v>5.2999999999999999E-2</v>
      </c>
      <c r="H105" s="331">
        <f t="shared" si="6"/>
        <v>-1.9999999999999998</v>
      </c>
      <c r="I105" s="19"/>
      <c r="J105" s="20"/>
      <c r="K105" s="20"/>
    </row>
    <row r="106" spans="1:11" ht="20.149999999999999" customHeight="1" x14ac:dyDescent="0.25">
      <c r="A106" s="320" t="s">
        <v>22</v>
      </c>
      <c r="B106" s="35" t="s">
        <v>23</v>
      </c>
      <c r="C106" s="36">
        <v>12734</v>
      </c>
      <c r="D106" s="317">
        <v>7342</v>
      </c>
      <c r="E106" s="51">
        <f t="shared" si="5"/>
        <v>0.57656667190199462</v>
      </c>
      <c r="F106" s="335">
        <v>1.2E-2</v>
      </c>
      <c r="G106" s="335">
        <v>8.9999999999999993E-3</v>
      </c>
      <c r="H106" s="331">
        <f t="shared" si="6"/>
        <v>-0.3000000000000001</v>
      </c>
      <c r="I106" s="19"/>
      <c r="J106" s="20"/>
      <c r="K106" s="20"/>
    </row>
    <row r="107" spans="1:11" ht="20.149999999999999" customHeight="1" x14ac:dyDescent="0.25">
      <c r="A107" s="320" t="s">
        <v>24</v>
      </c>
      <c r="B107" s="35" t="s">
        <v>25</v>
      </c>
      <c r="C107" s="36">
        <v>15640</v>
      </c>
      <c r="D107" s="317">
        <v>9721</v>
      </c>
      <c r="E107" s="51">
        <f t="shared" si="5"/>
        <v>0.62154731457800516</v>
      </c>
      <c r="F107" s="335">
        <v>1.4E-2</v>
      </c>
      <c r="G107" s="335">
        <v>8.9999999999999993E-3</v>
      </c>
      <c r="H107" s="331">
        <f t="shared" si="6"/>
        <v>-0.50000000000000011</v>
      </c>
      <c r="I107" s="19"/>
      <c r="J107" s="20"/>
      <c r="K107" s="20"/>
    </row>
    <row r="108" spans="1:11" ht="19.5" customHeight="1" x14ac:dyDescent="0.25">
      <c r="A108" s="320" t="s">
        <v>26</v>
      </c>
      <c r="B108" s="35" t="s">
        <v>27</v>
      </c>
      <c r="C108" s="36">
        <v>0</v>
      </c>
      <c r="D108" s="317">
        <v>0</v>
      </c>
      <c r="E108" s="51" t="str">
        <f t="shared" si="5"/>
        <v>X</v>
      </c>
      <c r="F108" s="335">
        <v>0</v>
      </c>
      <c r="G108" s="335">
        <v>0</v>
      </c>
      <c r="H108" s="331">
        <f t="shared" si="6"/>
        <v>0</v>
      </c>
      <c r="I108" s="19"/>
      <c r="J108" s="20"/>
      <c r="K108" s="20"/>
    </row>
    <row r="109" spans="1:11" ht="20.149999999999999" customHeight="1" x14ac:dyDescent="0.25">
      <c r="A109" s="320" t="s">
        <v>28</v>
      </c>
      <c r="B109" s="35" t="s">
        <v>29</v>
      </c>
      <c r="C109" s="36">
        <v>2299</v>
      </c>
      <c r="D109" s="317">
        <v>2306</v>
      </c>
      <c r="E109" s="51">
        <f t="shared" si="5"/>
        <v>1.0030448020878644</v>
      </c>
      <c r="F109" s="335">
        <v>8.0000000000000002E-3</v>
      </c>
      <c r="G109" s="335">
        <v>8.0000000000000002E-3</v>
      </c>
      <c r="H109" s="331">
        <f t="shared" si="6"/>
        <v>0</v>
      </c>
      <c r="I109" s="19"/>
      <c r="J109" s="20"/>
      <c r="K109" s="20"/>
    </row>
    <row r="110" spans="1:11" ht="20.149999999999999" customHeight="1" x14ac:dyDescent="0.25">
      <c r="A110" s="320" t="s">
        <v>30</v>
      </c>
      <c r="B110" s="35" t="s">
        <v>31</v>
      </c>
      <c r="C110" s="36">
        <v>0</v>
      </c>
      <c r="D110" s="317">
        <v>0</v>
      </c>
      <c r="E110" s="51" t="str">
        <f t="shared" si="5"/>
        <v>X</v>
      </c>
      <c r="F110" s="335">
        <v>0</v>
      </c>
      <c r="G110" s="335">
        <v>0</v>
      </c>
      <c r="H110" s="331">
        <f t="shared" si="6"/>
        <v>0</v>
      </c>
      <c r="I110" s="19"/>
      <c r="J110" s="20"/>
      <c r="K110" s="20"/>
    </row>
    <row r="111" spans="1:11" ht="20.149999999999999" customHeight="1" x14ac:dyDescent="0.25">
      <c r="A111" s="320" t="s">
        <v>32</v>
      </c>
      <c r="B111" s="35" t="s">
        <v>33</v>
      </c>
      <c r="C111" s="36">
        <v>0</v>
      </c>
      <c r="D111" s="317">
        <v>0</v>
      </c>
      <c r="E111" s="51" t="str">
        <f t="shared" si="5"/>
        <v>X</v>
      </c>
      <c r="F111" s="51" t="s">
        <v>99</v>
      </c>
      <c r="G111" s="51" t="s">
        <v>99</v>
      </c>
      <c r="H111" s="331" t="s">
        <v>99</v>
      </c>
      <c r="I111" s="19"/>
      <c r="J111" s="20"/>
      <c r="K111" s="20"/>
    </row>
    <row r="112" spans="1:11" ht="20.149999999999999" customHeight="1" x14ac:dyDescent="0.25">
      <c r="A112" s="320" t="s">
        <v>34</v>
      </c>
      <c r="B112" s="35" t="s">
        <v>35</v>
      </c>
      <c r="C112" s="36">
        <v>0</v>
      </c>
      <c r="D112" s="317">
        <v>0</v>
      </c>
      <c r="E112" s="51" t="str">
        <f t="shared" si="5"/>
        <v>X</v>
      </c>
      <c r="F112" s="335">
        <v>0</v>
      </c>
      <c r="G112" s="335">
        <v>0</v>
      </c>
      <c r="H112" s="331">
        <f t="shared" ref="H112:H121" si="7">+(G112-F112)*100</f>
        <v>0</v>
      </c>
      <c r="I112" s="19"/>
      <c r="J112" s="20"/>
      <c r="K112" s="20"/>
    </row>
    <row r="113" spans="1:11" ht="20.149999999999999" customHeight="1" x14ac:dyDescent="0.25">
      <c r="A113" s="320" t="s">
        <v>36</v>
      </c>
      <c r="B113" s="35" t="s">
        <v>37</v>
      </c>
      <c r="C113" s="36">
        <v>0</v>
      </c>
      <c r="D113" s="317">
        <v>0</v>
      </c>
      <c r="E113" s="51" t="str">
        <f t="shared" si="5"/>
        <v>X</v>
      </c>
      <c r="F113" s="335">
        <v>0</v>
      </c>
      <c r="G113" s="335">
        <v>0</v>
      </c>
      <c r="H113" s="331">
        <f t="shared" si="7"/>
        <v>0</v>
      </c>
      <c r="I113" s="19"/>
      <c r="J113" s="20"/>
      <c r="K113" s="20"/>
    </row>
    <row r="114" spans="1:11" ht="20.149999999999999" customHeight="1" x14ac:dyDescent="0.25">
      <c r="A114" s="320" t="s">
        <v>38</v>
      </c>
      <c r="B114" s="35" t="s">
        <v>39</v>
      </c>
      <c r="C114" s="36">
        <v>142</v>
      </c>
      <c r="D114" s="317">
        <v>600</v>
      </c>
      <c r="E114" s="51">
        <f t="shared" si="5"/>
        <v>4.225352112676056</v>
      </c>
      <c r="F114" s="335">
        <v>8.9999999999999993E-3</v>
      </c>
      <c r="G114" s="335">
        <v>3.4000000000000002E-2</v>
      </c>
      <c r="H114" s="331">
        <f t="shared" si="7"/>
        <v>2.5</v>
      </c>
      <c r="I114" s="19"/>
      <c r="J114" s="20"/>
      <c r="K114" s="20"/>
    </row>
    <row r="115" spans="1:11" ht="20.149999999999999" customHeight="1" x14ac:dyDescent="0.25">
      <c r="A115" s="320" t="s">
        <v>40</v>
      </c>
      <c r="B115" s="35" t="s">
        <v>41</v>
      </c>
      <c r="C115" s="36">
        <v>2755</v>
      </c>
      <c r="D115" s="317">
        <v>3493</v>
      </c>
      <c r="E115" s="51">
        <f t="shared" si="5"/>
        <v>1.2678765880217786</v>
      </c>
      <c r="F115" s="335">
        <v>3.5000000000000003E-2</v>
      </c>
      <c r="G115" s="335">
        <v>5.6000000000000001E-2</v>
      </c>
      <c r="H115" s="331">
        <f t="shared" si="7"/>
        <v>2.0999999999999996</v>
      </c>
      <c r="I115" s="19"/>
      <c r="J115" s="20"/>
      <c r="K115" s="20"/>
    </row>
    <row r="116" spans="1:11" ht="20.149999999999999" customHeight="1" x14ac:dyDescent="0.25">
      <c r="A116" s="320" t="s">
        <v>42</v>
      </c>
      <c r="B116" s="35" t="s">
        <v>43</v>
      </c>
      <c r="C116" s="36">
        <v>225</v>
      </c>
      <c r="D116" s="317">
        <v>208</v>
      </c>
      <c r="E116" s="51">
        <f t="shared" si="5"/>
        <v>0.9244444444444444</v>
      </c>
      <c r="F116" s="335">
        <v>1.2999999999999999E-2</v>
      </c>
      <c r="G116" s="335">
        <v>1.2E-2</v>
      </c>
      <c r="H116" s="331">
        <f t="shared" si="7"/>
        <v>-9.9999999999999922E-2</v>
      </c>
      <c r="I116" s="19"/>
      <c r="J116" s="20"/>
      <c r="K116" s="20"/>
    </row>
    <row r="117" spans="1:11" ht="20.149999999999999" customHeight="1" x14ac:dyDescent="0.25">
      <c r="A117" s="320" t="s">
        <v>44</v>
      </c>
      <c r="B117" s="35" t="s">
        <v>45</v>
      </c>
      <c r="C117" s="36">
        <v>497</v>
      </c>
      <c r="D117" s="317">
        <v>188</v>
      </c>
      <c r="E117" s="51">
        <f t="shared" si="5"/>
        <v>0.3782696177062374</v>
      </c>
      <c r="F117" s="335">
        <v>2E-3</v>
      </c>
      <c r="G117" s="335">
        <v>1E-3</v>
      </c>
      <c r="H117" s="331">
        <f t="shared" si="7"/>
        <v>-0.1</v>
      </c>
      <c r="I117" s="19"/>
      <c r="J117" s="20"/>
      <c r="K117" s="20"/>
    </row>
    <row r="118" spans="1:11" ht="20.149999999999999" customHeight="1" x14ac:dyDescent="0.25">
      <c r="A118" s="320" t="s">
        <v>46</v>
      </c>
      <c r="B118" s="35" t="s">
        <v>47</v>
      </c>
      <c r="C118" s="36">
        <v>3998</v>
      </c>
      <c r="D118" s="317">
        <v>3607</v>
      </c>
      <c r="E118" s="51">
        <f t="shared" si="5"/>
        <v>0.90220110055027514</v>
      </c>
      <c r="F118" s="335">
        <v>3.7999999999999999E-2</v>
      </c>
      <c r="G118" s="335">
        <v>2.9000000000000001E-2</v>
      </c>
      <c r="H118" s="331">
        <f t="shared" si="7"/>
        <v>-0.8999999999999998</v>
      </c>
      <c r="I118" s="19"/>
      <c r="J118" s="20"/>
      <c r="K118" s="20"/>
    </row>
    <row r="119" spans="1:11" ht="20.149999999999999" customHeight="1" x14ac:dyDescent="0.25">
      <c r="A119" s="320" t="s">
        <v>48</v>
      </c>
      <c r="B119" s="35" t="s">
        <v>49</v>
      </c>
      <c r="C119" s="36">
        <v>111</v>
      </c>
      <c r="D119" s="317">
        <v>92</v>
      </c>
      <c r="E119" s="51">
        <f t="shared" si="5"/>
        <v>0.8288288288288288</v>
      </c>
      <c r="F119" s="335">
        <v>0</v>
      </c>
      <c r="G119" s="335">
        <v>0</v>
      </c>
      <c r="H119" s="331">
        <f t="shared" si="7"/>
        <v>0</v>
      </c>
      <c r="I119" s="19"/>
      <c r="J119" s="20"/>
      <c r="K119" s="20"/>
    </row>
    <row r="120" spans="1:11" s="90" customFormat="1" ht="20.149999999999999" customHeight="1" thickBot="1" x14ac:dyDescent="0.3">
      <c r="A120" s="320" t="s">
        <v>50</v>
      </c>
      <c r="B120" s="35" t="s">
        <v>51</v>
      </c>
      <c r="C120" s="36">
        <v>26102</v>
      </c>
      <c r="D120" s="317">
        <v>1624</v>
      </c>
      <c r="E120" s="51">
        <f t="shared" si="5"/>
        <v>6.2217454601179986E-2</v>
      </c>
      <c r="F120" s="335">
        <v>3.3000000000000002E-2</v>
      </c>
      <c r="G120" s="335">
        <v>2E-3</v>
      </c>
      <c r="H120" s="331">
        <f t="shared" si="7"/>
        <v>-3.1</v>
      </c>
      <c r="I120" s="19"/>
      <c r="J120" s="20"/>
      <c r="K120" s="20"/>
    </row>
    <row r="121" spans="1:11" s="90" customFormat="1" ht="20.149999999999999" customHeight="1" thickBot="1" x14ac:dyDescent="0.3">
      <c r="A121" s="125"/>
      <c r="B121" s="126" t="s">
        <v>96</v>
      </c>
      <c r="C121" s="86">
        <f>SUM(C95:C120)</f>
        <v>223452</v>
      </c>
      <c r="D121" s="86">
        <f>SUM(D95:D120)</f>
        <v>203975</v>
      </c>
      <c r="E121" s="28">
        <f>+D121/C121</f>
        <v>0.91283586631580826</v>
      </c>
      <c r="F121" s="197">
        <v>1.2E-2</v>
      </c>
      <c r="G121" s="197">
        <v>1.2E-2</v>
      </c>
      <c r="H121" s="328">
        <f t="shared" si="7"/>
        <v>0</v>
      </c>
      <c r="I121" s="19"/>
      <c r="J121" s="20"/>
      <c r="K121" s="20"/>
    </row>
    <row r="122" spans="1:11" ht="20.149999999999999" customHeight="1" x14ac:dyDescent="0.25">
      <c r="C122" s="20">
        <v>-1</v>
      </c>
      <c r="D122" s="20">
        <v>4</v>
      </c>
      <c r="E122" s="20"/>
      <c r="F122" s="20"/>
      <c r="G122" s="20"/>
      <c r="H122" s="20"/>
    </row>
    <row r="123" spans="1:11" s="90" customFormat="1" ht="20.149999999999999" customHeight="1" x14ac:dyDescent="0.25">
      <c r="A123" s="499" t="s">
        <v>225</v>
      </c>
      <c r="B123" s="499"/>
      <c r="C123" s="499"/>
      <c r="D123" s="499"/>
      <c r="E123" s="499"/>
      <c r="F123" s="499"/>
      <c r="G123" s="499"/>
      <c r="H123" s="499"/>
    </row>
    <row r="124" spans="1:11" s="90" customFormat="1" ht="20.149999999999999" customHeight="1" thickBot="1" x14ac:dyDescent="0.3">
      <c r="A124" s="91"/>
      <c r="B124" s="91"/>
      <c r="C124" s="91"/>
      <c r="D124" s="91"/>
      <c r="E124" s="91"/>
      <c r="F124" s="91"/>
      <c r="G124" s="91"/>
      <c r="H124" s="91"/>
    </row>
    <row r="125" spans="1:11" ht="20.149999999999999" customHeight="1" x14ac:dyDescent="0.25">
      <c r="A125" s="502" t="s">
        <v>136</v>
      </c>
      <c r="B125" s="502" t="s">
        <v>141</v>
      </c>
      <c r="C125" s="555" t="s">
        <v>227</v>
      </c>
      <c r="D125" s="556"/>
      <c r="E125" s="557" t="s">
        <v>138</v>
      </c>
      <c r="F125" s="555" t="s">
        <v>227</v>
      </c>
      <c r="G125" s="556"/>
      <c r="H125" s="558"/>
    </row>
    <row r="126" spans="1:11" ht="20.149999999999999" customHeight="1" thickBot="1" x14ac:dyDescent="0.3">
      <c r="A126" s="509"/>
      <c r="B126" s="509"/>
      <c r="C126" s="559"/>
      <c r="D126" s="560"/>
      <c r="E126" s="561"/>
      <c r="F126" s="559"/>
      <c r="G126" s="560"/>
      <c r="H126" s="562"/>
    </row>
    <row r="127" spans="1:11" ht="20.149999999999999" customHeight="1" thickBot="1" x14ac:dyDescent="0.3">
      <c r="A127" s="503"/>
      <c r="B127" s="503"/>
      <c r="C127" s="34">
        <f>+C5</f>
        <v>2019</v>
      </c>
      <c r="D127" s="315">
        <f>+D5</f>
        <v>2020</v>
      </c>
      <c r="E127" s="34" t="str">
        <f>+E5</f>
        <v>20/19</v>
      </c>
      <c r="F127" s="34">
        <f>+F5</f>
        <v>2019</v>
      </c>
      <c r="G127" s="334">
        <f>+G5</f>
        <v>2020</v>
      </c>
      <c r="H127" s="14" t="s">
        <v>228</v>
      </c>
    </row>
    <row r="128" spans="1:11" ht="20.149999999999999" customHeight="1" x14ac:dyDescent="0.25">
      <c r="A128" s="319" t="s">
        <v>1</v>
      </c>
      <c r="B128" s="15" t="s">
        <v>52</v>
      </c>
      <c r="C128" s="247">
        <v>228700</v>
      </c>
      <c r="D128" s="247">
        <v>120266</v>
      </c>
      <c r="E128" s="51">
        <f t="shared" ref="E128:E160" si="8">+IFERROR(IF(D128/C128&gt;0,D128/C128,"X"),"X")</f>
        <v>0.52586794927853087</v>
      </c>
      <c r="F128" s="205">
        <v>0.17299999999999999</v>
      </c>
      <c r="G128" s="198">
        <v>0.106</v>
      </c>
      <c r="H128" s="331">
        <f t="shared" ref="H128:H143" si="9">+(G128-F128)*100</f>
        <v>-6.6999999999999993</v>
      </c>
      <c r="I128" s="19"/>
      <c r="J128" s="20"/>
      <c r="K128" s="20"/>
    </row>
    <row r="129" spans="1:11" ht="20.149999999999999" customHeight="1" x14ac:dyDescent="0.25">
      <c r="A129" s="320" t="s">
        <v>2</v>
      </c>
      <c r="B129" s="15" t="s">
        <v>135</v>
      </c>
      <c r="C129" s="247">
        <v>12764</v>
      </c>
      <c r="D129" s="247">
        <v>15519</v>
      </c>
      <c r="E129" s="51">
        <f t="shared" si="8"/>
        <v>1.2158414290191162</v>
      </c>
      <c r="F129" s="205">
        <v>6.2E-2</v>
      </c>
      <c r="G129" s="198">
        <v>7.6999999999999999E-2</v>
      </c>
      <c r="H129" s="331">
        <f t="shared" si="9"/>
        <v>1.5</v>
      </c>
      <c r="I129" s="19"/>
      <c r="J129" s="20"/>
      <c r="K129" s="20"/>
    </row>
    <row r="130" spans="1:11" ht="20.149999999999999" customHeight="1" x14ac:dyDescent="0.25">
      <c r="A130" s="320" t="s">
        <v>5</v>
      </c>
      <c r="B130" s="15" t="s">
        <v>53</v>
      </c>
      <c r="C130" s="247">
        <v>239216</v>
      </c>
      <c r="D130" s="247">
        <v>280921</v>
      </c>
      <c r="E130" s="51">
        <f t="shared" si="8"/>
        <v>1.1743403451274161</v>
      </c>
      <c r="F130" s="205">
        <v>0.26100000000000001</v>
      </c>
      <c r="G130" s="198">
        <v>0.29699999999999999</v>
      </c>
      <c r="H130" s="331">
        <f t="shared" si="9"/>
        <v>3.5999999999999979</v>
      </c>
      <c r="I130" s="19"/>
      <c r="J130" s="20"/>
      <c r="K130" s="20"/>
    </row>
    <row r="131" spans="1:11" ht="20.149999999999999" customHeight="1" x14ac:dyDescent="0.25">
      <c r="A131" s="320" t="s">
        <v>7</v>
      </c>
      <c r="B131" s="15" t="s">
        <v>54</v>
      </c>
      <c r="C131" s="247">
        <v>239776</v>
      </c>
      <c r="D131" s="247">
        <v>245494</v>
      </c>
      <c r="E131" s="51">
        <f t="shared" si="8"/>
        <v>1.0238472574402775</v>
      </c>
      <c r="F131" s="205">
        <v>0.23200000000000001</v>
      </c>
      <c r="G131" s="198">
        <v>0.23499999999999999</v>
      </c>
      <c r="H131" s="331">
        <f t="shared" si="9"/>
        <v>0.29999999999999749</v>
      </c>
      <c r="I131" s="19"/>
      <c r="J131" s="20"/>
      <c r="K131" s="20"/>
    </row>
    <row r="132" spans="1:11" ht="20.149999999999999" customHeight="1" x14ac:dyDescent="0.25">
      <c r="A132" s="320" t="s">
        <v>9</v>
      </c>
      <c r="B132" s="15" t="s">
        <v>55</v>
      </c>
      <c r="C132" s="247">
        <v>79499</v>
      </c>
      <c r="D132" s="247">
        <v>115103</v>
      </c>
      <c r="E132" s="51">
        <f t="shared" si="8"/>
        <v>1.4478546899961007</v>
      </c>
      <c r="F132" s="205">
        <v>0.40200000000000002</v>
      </c>
      <c r="G132" s="198">
        <v>0.47399999999999998</v>
      </c>
      <c r="H132" s="331">
        <f t="shared" si="9"/>
        <v>7.1999999999999957</v>
      </c>
      <c r="I132" s="19"/>
      <c r="J132" s="20"/>
      <c r="K132" s="20"/>
    </row>
    <row r="133" spans="1:11" ht="20.149999999999999" customHeight="1" x14ac:dyDescent="0.25">
      <c r="A133" s="320" t="s">
        <v>11</v>
      </c>
      <c r="B133" s="15" t="s">
        <v>56</v>
      </c>
      <c r="C133" s="247">
        <v>1367</v>
      </c>
      <c r="D133" s="247">
        <v>1321</v>
      </c>
      <c r="E133" s="51">
        <f t="shared" si="8"/>
        <v>0.96634967081199707</v>
      </c>
      <c r="F133" s="205">
        <v>0.39900000000000002</v>
      </c>
      <c r="G133" s="198">
        <v>0.28100000000000003</v>
      </c>
      <c r="H133" s="331">
        <f t="shared" si="9"/>
        <v>-11.799999999999999</v>
      </c>
      <c r="I133" s="19"/>
      <c r="J133" s="20"/>
      <c r="K133" s="20"/>
    </row>
    <row r="134" spans="1:11" ht="20.149999999999999" customHeight="1" x14ac:dyDescent="0.25">
      <c r="A134" s="320" t="s">
        <v>13</v>
      </c>
      <c r="B134" s="15" t="s">
        <v>57</v>
      </c>
      <c r="C134" s="247">
        <v>0</v>
      </c>
      <c r="D134" s="247">
        <v>0</v>
      </c>
      <c r="E134" s="51" t="str">
        <f t="shared" si="8"/>
        <v>X</v>
      </c>
      <c r="F134" s="205">
        <v>0</v>
      </c>
      <c r="G134" s="198">
        <v>0</v>
      </c>
      <c r="H134" s="331">
        <f t="shared" si="9"/>
        <v>0</v>
      </c>
      <c r="I134" s="19"/>
      <c r="J134" s="20"/>
      <c r="K134" s="20"/>
    </row>
    <row r="135" spans="1:11" ht="20.149999999999999" customHeight="1" x14ac:dyDescent="0.25">
      <c r="A135" s="320" t="s">
        <v>15</v>
      </c>
      <c r="B135" s="15" t="s">
        <v>58</v>
      </c>
      <c r="C135" s="247">
        <v>0</v>
      </c>
      <c r="D135" s="247">
        <v>0</v>
      </c>
      <c r="E135" s="51" t="str">
        <f t="shared" si="8"/>
        <v>X</v>
      </c>
      <c r="F135" s="205">
        <v>0</v>
      </c>
      <c r="G135" s="198">
        <v>0</v>
      </c>
      <c r="H135" s="331">
        <f t="shared" si="9"/>
        <v>0</v>
      </c>
      <c r="I135" s="19"/>
      <c r="J135" s="20"/>
      <c r="K135" s="20"/>
    </row>
    <row r="136" spans="1:11" ht="20.149999999999999" customHeight="1" x14ac:dyDescent="0.25">
      <c r="A136" s="320" t="s">
        <v>17</v>
      </c>
      <c r="B136" s="15" t="s">
        <v>59</v>
      </c>
      <c r="C136" s="247">
        <v>310707</v>
      </c>
      <c r="D136" s="247">
        <v>363591</v>
      </c>
      <c r="E136" s="51">
        <f t="shared" si="8"/>
        <v>1.1702053703328217</v>
      </c>
      <c r="F136" s="205">
        <v>9.4E-2</v>
      </c>
      <c r="G136" s="198">
        <v>0.108</v>
      </c>
      <c r="H136" s="331">
        <f t="shared" si="9"/>
        <v>1.4</v>
      </c>
      <c r="I136" s="19"/>
      <c r="J136" s="20"/>
      <c r="K136" s="20"/>
    </row>
    <row r="137" spans="1:11" ht="20.149999999999999" customHeight="1" x14ac:dyDescent="0.25">
      <c r="A137" s="320" t="s">
        <v>19</v>
      </c>
      <c r="B137" s="15" t="s">
        <v>60</v>
      </c>
      <c r="C137" s="247">
        <v>318393</v>
      </c>
      <c r="D137" s="247">
        <v>159696</v>
      </c>
      <c r="E137" s="51">
        <f t="shared" si="8"/>
        <v>0.50156881589733437</v>
      </c>
      <c r="F137" s="205">
        <v>0.90500000000000003</v>
      </c>
      <c r="G137" s="198">
        <v>0.86399999999999999</v>
      </c>
      <c r="H137" s="331">
        <f t="shared" si="9"/>
        <v>-4.1000000000000032</v>
      </c>
      <c r="I137" s="19"/>
      <c r="J137" s="20"/>
      <c r="K137" s="20"/>
    </row>
    <row r="138" spans="1:11" ht="20.149999999999999" customHeight="1" x14ac:dyDescent="0.25">
      <c r="A138" s="320" t="s">
        <v>21</v>
      </c>
      <c r="B138" s="15" t="s">
        <v>61</v>
      </c>
      <c r="C138" s="247">
        <v>6340</v>
      </c>
      <c r="D138" s="247">
        <v>5565</v>
      </c>
      <c r="E138" s="51">
        <f t="shared" si="8"/>
        <v>0.87776025236593058</v>
      </c>
      <c r="F138" s="205">
        <v>7.1999999999999995E-2</v>
      </c>
      <c r="G138" s="198">
        <v>7.6999999999999999E-2</v>
      </c>
      <c r="H138" s="331">
        <f t="shared" si="9"/>
        <v>0.50000000000000044</v>
      </c>
      <c r="I138" s="19"/>
      <c r="J138" s="20"/>
      <c r="K138" s="20"/>
    </row>
    <row r="139" spans="1:11" ht="20.149999999999999" customHeight="1" x14ac:dyDescent="0.25">
      <c r="A139" s="320" t="s">
        <v>22</v>
      </c>
      <c r="B139" s="15" t="s">
        <v>62</v>
      </c>
      <c r="C139" s="247">
        <v>461624</v>
      </c>
      <c r="D139" s="247">
        <v>655674</v>
      </c>
      <c r="E139" s="51">
        <f t="shared" si="8"/>
        <v>1.4203637592499523</v>
      </c>
      <c r="F139" s="205">
        <v>0.56100000000000005</v>
      </c>
      <c r="G139" s="198">
        <v>0.70899999999999996</v>
      </c>
      <c r="H139" s="331">
        <f t="shared" si="9"/>
        <v>14.79999999999999</v>
      </c>
      <c r="I139" s="19"/>
      <c r="J139" s="20"/>
      <c r="K139" s="20"/>
    </row>
    <row r="140" spans="1:11" ht="20.149999999999999" customHeight="1" x14ac:dyDescent="0.25">
      <c r="A140" s="320" t="s">
        <v>24</v>
      </c>
      <c r="B140" s="15" t="s">
        <v>63</v>
      </c>
      <c r="C140" s="247">
        <v>4071</v>
      </c>
      <c r="D140" s="247">
        <v>3694</v>
      </c>
      <c r="E140" s="51">
        <f t="shared" si="8"/>
        <v>0.90739376074674527</v>
      </c>
      <c r="F140" s="205">
        <v>0.10100000000000001</v>
      </c>
      <c r="G140" s="198">
        <v>9.2999999999999999E-2</v>
      </c>
      <c r="H140" s="331">
        <f t="shared" si="9"/>
        <v>-0.80000000000000071</v>
      </c>
      <c r="I140" s="19"/>
      <c r="J140" s="20"/>
      <c r="K140" s="20"/>
    </row>
    <row r="141" spans="1:11" ht="20.149999999999999" customHeight="1" x14ac:dyDescent="0.25">
      <c r="A141" s="320" t="s">
        <v>26</v>
      </c>
      <c r="B141" s="15" t="s">
        <v>64</v>
      </c>
      <c r="C141" s="247">
        <v>189540</v>
      </c>
      <c r="D141" s="247">
        <v>191908</v>
      </c>
      <c r="E141" s="51">
        <f t="shared" si="8"/>
        <v>1.0124934050859977</v>
      </c>
      <c r="F141" s="205">
        <v>0.28699999999999998</v>
      </c>
      <c r="G141" s="198">
        <v>0.26200000000000001</v>
      </c>
      <c r="H141" s="331">
        <f t="shared" si="9"/>
        <v>-2.4999999999999964</v>
      </c>
      <c r="I141" s="19"/>
      <c r="J141" s="20"/>
      <c r="K141" s="20"/>
    </row>
    <row r="142" spans="1:11" ht="20.149999999999999" customHeight="1" x14ac:dyDescent="0.25">
      <c r="A142" s="320" t="s">
        <v>28</v>
      </c>
      <c r="B142" s="15" t="s">
        <v>65</v>
      </c>
      <c r="C142" s="247">
        <v>25878</v>
      </c>
      <c r="D142" s="247">
        <v>9429</v>
      </c>
      <c r="E142" s="51">
        <f t="shared" si="8"/>
        <v>0.36436355205193599</v>
      </c>
      <c r="F142" s="205">
        <v>0.46500000000000002</v>
      </c>
      <c r="G142" s="198">
        <v>0.36899999999999999</v>
      </c>
      <c r="H142" s="331">
        <f t="shared" si="9"/>
        <v>-9.6000000000000032</v>
      </c>
      <c r="I142" s="19"/>
      <c r="J142" s="20"/>
      <c r="K142" s="20"/>
    </row>
    <row r="143" spans="1:11" ht="20.149999999999999" customHeight="1" x14ac:dyDescent="0.25">
      <c r="A143" s="320" t="s">
        <v>30</v>
      </c>
      <c r="B143" s="15" t="s">
        <v>66</v>
      </c>
      <c r="C143" s="247">
        <v>345744</v>
      </c>
      <c r="D143" s="247">
        <v>366672</v>
      </c>
      <c r="E143" s="51">
        <f t="shared" si="8"/>
        <v>1.0605303345828128</v>
      </c>
      <c r="F143" s="205">
        <v>0.60299999999999998</v>
      </c>
      <c r="G143" s="198">
        <v>0.60599999999999998</v>
      </c>
      <c r="H143" s="331">
        <f t="shared" si="9"/>
        <v>0.30000000000000027</v>
      </c>
      <c r="I143" s="19"/>
      <c r="J143" s="20"/>
      <c r="K143" s="20"/>
    </row>
    <row r="144" spans="1:11" ht="20.149999999999999" customHeight="1" x14ac:dyDescent="0.25">
      <c r="A144" s="320" t="s">
        <v>32</v>
      </c>
      <c r="B144" s="15" t="s">
        <v>67</v>
      </c>
      <c r="C144" s="247">
        <v>1863</v>
      </c>
      <c r="D144" s="247">
        <v>5056</v>
      </c>
      <c r="E144" s="51">
        <f t="shared" si="8"/>
        <v>2.7139023081052067</v>
      </c>
      <c r="F144" s="205">
        <v>0.71799999999999997</v>
      </c>
      <c r="G144" s="198">
        <v>0.70699999999999996</v>
      </c>
      <c r="H144" s="331" t="s">
        <v>99</v>
      </c>
      <c r="I144" s="19"/>
      <c r="J144" s="20"/>
      <c r="K144" s="20"/>
    </row>
    <row r="145" spans="1:11" ht="20.149999999999999" customHeight="1" x14ac:dyDescent="0.25">
      <c r="A145" s="320" t="s">
        <v>34</v>
      </c>
      <c r="B145" s="15" t="s">
        <v>68</v>
      </c>
      <c r="C145" s="247">
        <v>-479</v>
      </c>
      <c r="D145" s="247">
        <v>129</v>
      </c>
      <c r="E145" s="51" t="str">
        <f t="shared" si="8"/>
        <v>X</v>
      </c>
      <c r="F145" s="205">
        <v>0.79900000000000004</v>
      </c>
      <c r="G145" s="198">
        <v>-0.76400000000000001</v>
      </c>
      <c r="H145" s="331" t="s">
        <v>99</v>
      </c>
      <c r="I145" s="19"/>
      <c r="J145" s="20"/>
      <c r="K145" s="20"/>
    </row>
    <row r="146" spans="1:11" ht="20.149999999999999" customHeight="1" x14ac:dyDescent="0.25">
      <c r="A146" s="320" t="s">
        <v>36</v>
      </c>
      <c r="B146" s="15" t="s">
        <v>69</v>
      </c>
      <c r="C146" s="247">
        <v>6696</v>
      </c>
      <c r="D146" s="247">
        <v>19268</v>
      </c>
      <c r="E146" s="51">
        <f t="shared" si="8"/>
        <v>2.8775388291517325</v>
      </c>
      <c r="F146" s="205">
        <v>0.26500000000000001</v>
      </c>
      <c r="G146" s="198">
        <v>0.36799999999999999</v>
      </c>
      <c r="H146" s="331">
        <f>+(G146-F146)*100</f>
        <v>10.299999999999997</v>
      </c>
      <c r="I146" s="19"/>
      <c r="J146" s="20"/>
      <c r="K146" s="20"/>
    </row>
    <row r="147" spans="1:11" ht="20.149999999999999" customHeight="1" x14ac:dyDescent="0.25">
      <c r="A147" s="320" t="s">
        <v>38</v>
      </c>
      <c r="B147" s="15" t="s">
        <v>70</v>
      </c>
      <c r="C147" s="247">
        <v>56162</v>
      </c>
      <c r="D147" s="247">
        <v>81462</v>
      </c>
      <c r="E147" s="51">
        <f t="shared" si="8"/>
        <v>1.4504825326733379</v>
      </c>
      <c r="F147" s="205">
        <v>0.48599999999999999</v>
      </c>
      <c r="G147" s="198">
        <v>0.59499999999999997</v>
      </c>
      <c r="H147" s="331">
        <f>+(G147-F147)*100</f>
        <v>10.899999999999999</v>
      </c>
      <c r="I147" s="19"/>
      <c r="J147" s="20"/>
      <c r="K147" s="20"/>
    </row>
    <row r="148" spans="1:11" ht="20.149999999999999" customHeight="1" x14ac:dyDescent="0.25">
      <c r="A148" s="320" t="s">
        <v>40</v>
      </c>
      <c r="B148" s="15" t="s">
        <v>71</v>
      </c>
      <c r="C148" s="247">
        <v>23784</v>
      </c>
      <c r="D148" s="247">
        <v>15942</v>
      </c>
      <c r="E148" s="51">
        <f t="shared" si="8"/>
        <v>0.67028254288597378</v>
      </c>
      <c r="F148" s="205">
        <v>0.65800000000000003</v>
      </c>
      <c r="G148" s="198">
        <v>0.48799999999999999</v>
      </c>
      <c r="H148" s="331">
        <f>+(G148-F148)*100</f>
        <v>-17.000000000000004</v>
      </c>
      <c r="I148" s="19"/>
      <c r="J148" s="20"/>
      <c r="K148" s="20"/>
    </row>
    <row r="149" spans="1:11" ht="20.149999999999999" customHeight="1" x14ac:dyDescent="0.25">
      <c r="A149" s="320" t="s">
        <v>42</v>
      </c>
      <c r="B149" s="15" t="s">
        <v>72</v>
      </c>
      <c r="C149" s="247">
        <v>12004</v>
      </c>
      <c r="D149" s="247">
        <v>24685</v>
      </c>
      <c r="E149" s="51">
        <f t="shared" si="8"/>
        <v>2.0563978673775409</v>
      </c>
      <c r="F149" s="205">
        <v>4.8000000000000001E-2</v>
      </c>
      <c r="G149" s="198">
        <v>0.09</v>
      </c>
      <c r="H149" s="331" t="s">
        <v>99</v>
      </c>
      <c r="I149" s="19"/>
      <c r="J149" s="20"/>
      <c r="K149" s="20"/>
    </row>
    <row r="150" spans="1:11" ht="20.149999999999999" customHeight="1" x14ac:dyDescent="0.25">
      <c r="A150" s="320" t="s">
        <v>44</v>
      </c>
      <c r="B150" s="15" t="s">
        <v>73</v>
      </c>
      <c r="C150" s="247">
        <v>263358</v>
      </c>
      <c r="D150" s="247">
        <v>264829</v>
      </c>
      <c r="E150" s="51">
        <f t="shared" si="8"/>
        <v>1.0055855527456923</v>
      </c>
      <c r="F150" s="205">
        <v>3.5000000000000003E-2</v>
      </c>
      <c r="G150" s="198">
        <v>3.6999999999999998E-2</v>
      </c>
      <c r="H150" s="331">
        <f t="shared" ref="H150:H161" si="10">+(G150-F150)*100</f>
        <v>0.19999999999999948</v>
      </c>
      <c r="I150" s="19"/>
      <c r="J150" s="20"/>
      <c r="K150" s="20"/>
    </row>
    <row r="151" spans="1:11" ht="20.149999999999999" customHeight="1" x14ac:dyDescent="0.25">
      <c r="A151" s="320" t="s">
        <v>46</v>
      </c>
      <c r="B151" s="15" t="s">
        <v>74</v>
      </c>
      <c r="C151" s="247">
        <v>166572</v>
      </c>
      <c r="D151" s="247">
        <v>176429</v>
      </c>
      <c r="E151" s="51">
        <f t="shared" si="8"/>
        <v>1.0591756117474727</v>
      </c>
      <c r="F151" s="205">
        <v>0.875</v>
      </c>
      <c r="G151" s="198">
        <v>0.81499999999999995</v>
      </c>
      <c r="H151" s="331">
        <f t="shared" si="10"/>
        <v>-6.0000000000000053</v>
      </c>
      <c r="I151" s="19"/>
      <c r="J151" s="20"/>
      <c r="K151" s="20"/>
    </row>
    <row r="152" spans="1:11" ht="20.149999999999999" customHeight="1" x14ac:dyDescent="0.25">
      <c r="A152" s="320" t="s">
        <v>48</v>
      </c>
      <c r="B152" s="15" t="s">
        <v>75</v>
      </c>
      <c r="C152" s="247">
        <v>40</v>
      </c>
      <c r="D152" s="247">
        <v>0</v>
      </c>
      <c r="E152" s="51" t="str">
        <f t="shared" si="8"/>
        <v>X</v>
      </c>
      <c r="F152" s="205">
        <v>2E-3</v>
      </c>
      <c r="G152" s="198">
        <v>0</v>
      </c>
      <c r="H152" s="331">
        <f t="shared" si="10"/>
        <v>-0.2</v>
      </c>
      <c r="I152" s="19"/>
      <c r="J152" s="20"/>
      <c r="K152" s="20"/>
    </row>
    <row r="153" spans="1:11" ht="20.149999999999999" customHeight="1" x14ac:dyDescent="0.25">
      <c r="A153" s="320" t="s">
        <v>50</v>
      </c>
      <c r="B153" s="35" t="s">
        <v>76</v>
      </c>
      <c r="C153" s="247">
        <v>1052</v>
      </c>
      <c r="D153" s="247">
        <v>729</v>
      </c>
      <c r="E153" s="51">
        <f t="shared" si="8"/>
        <v>0.69296577946768056</v>
      </c>
      <c r="F153" s="205">
        <v>6.2E-2</v>
      </c>
      <c r="G153" s="198">
        <v>4.4999999999999998E-2</v>
      </c>
      <c r="H153" s="331">
        <f t="shared" si="10"/>
        <v>-1.7000000000000002</v>
      </c>
      <c r="I153" s="19"/>
      <c r="J153" s="20"/>
      <c r="K153" s="20"/>
    </row>
    <row r="154" spans="1:11" ht="20.149999999999999" customHeight="1" x14ac:dyDescent="0.25">
      <c r="A154" s="320" t="s">
        <v>77</v>
      </c>
      <c r="B154" s="15" t="s">
        <v>78</v>
      </c>
      <c r="C154" s="247">
        <v>402</v>
      </c>
      <c r="D154" s="247">
        <v>1504</v>
      </c>
      <c r="E154" s="51">
        <f t="shared" si="8"/>
        <v>3.7412935323383083</v>
      </c>
      <c r="F154" s="205">
        <v>1.2999999999999999E-2</v>
      </c>
      <c r="G154" s="198">
        <v>5.5E-2</v>
      </c>
      <c r="H154" s="331">
        <f t="shared" si="10"/>
        <v>4.2</v>
      </c>
      <c r="I154" s="19"/>
      <c r="J154" s="20"/>
      <c r="K154" s="20"/>
    </row>
    <row r="155" spans="1:11" ht="20.149999999999999" customHeight="1" x14ac:dyDescent="0.25">
      <c r="A155" s="320" t="s">
        <v>79</v>
      </c>
      <c r="B155" s="15" t="s">
        <v>80</v>
      </c>
      <c r="C155" s="247">
        <v>181977</v>
      </c>
      <c r="D155" s="247">
        <v>175147</v>
      </c>
      <c r="E155" s="51">
        <f t="shared" si="8"/>
        <v>0.96246778439033509</v>
      </c>
      <c r="F155" s="205">
        <v>0.48699999999999999</v>
      </c>
      <c r="G155" s="198">
        <v>0.496</v>
      </c>
      <c r="H155" s="331">
        <f t="shared" si="10"/>
        <v>0.9000000000000008</v>
      </c>
      <c r="I155" s="19"/>
      <c r="J155" s="20"/>
      <c r="K155" s="20"/>
    </row>
    <row r="156" spans="1:11" ht="20.149999999999999" customHeight="1" x14ac:dyDescent="0.25">
      <c r="A156" s="320" t="s">
        <v>81</v>
      </c>
      <c r="B156" s="15" t="s">
        <v>82</v>
      </c>
      <c r="C156" s="247">
        <v>79612</v>
      </c>
      <c r="D156" s="247">
        <v>94995</v>
      </c>
      <c r="E156" s="51">
        <f t="shared" si="8"/>
        <v>1.1932246395015826</v>
      </c>
      <c r="F156" s="205">
        <v>0.58399999999999996</v>
      </c>
      <c r="G156" s="198">
        <v>0.56100000000000005</v>
      </c>
      <c r="H156" s="331">
        <f t="shared" si="10"/>
        <v>-2.2999999999999909</v>
      </c>
      <c r="I156" s="19"/>
      <c r="J156" s="20"/>
      <c r="K156" s="20"/>
    </row>
    <row r="157" spans="1:11" ht="20.149999999999999" customHeight="1" x14ac:dyDescent="0.25">
      <c r="A157" s="320" t="s">
        <v>83</v>
      </c>
      <c r="B157" s="15" t="s">
        <v>84</v>
      </c>
      <c r="C157" s="247">
        <v>316494</v>
      </c>
      <c r="D157" s="247">
        <v>303033</v>
      </c>
      <c r="E157" s="51">
        <f t="shared" si="8"/>
        <v>0.95746838802631329</v>
      </c>
      <c r="F157" s="205">
        <v>0.45600000000000002</v>
      </c>
      <c r="G157" s="198">
        <v>0.45500000000000002</v>
      </c>
      <c r="H157" s="331">
        <f t="shared" si="10"/>
        <v>-0.10000000000000009</v>
      </c>
      <c r="I157" s="19"/>
      <c r="J157" s="20"/>
      <c r="K157" s="20"/>
    </row>
    <row r="158" spans="1:11" ht="20.149999999999999" customHeight="1" x14ac:dyDescent="0.25">
      <c r="A158" s="320" t="s">
        <v>85</v>
      </c>
      <c r="B158" s="15" t="s">
        <v>86</v>
      </c>
      <c r="C158" s="247">
        <v>127937</v>
      </c>
      <c r="D158" s="247">
        <v>172323</v>
      </c>
      <c r="E158" s="51">
        <f t="shared" si="8"/>
        <v>1.3469363827508851</v>
      </c>
      <c r="F158" s="205">
        <v>4.2000000000000003E-2</v>
      </c>
      <c r="G158" s="198">
        <v>5.6000000000000001E-2</v>
      </c>
      <c r="H158" s="331">
        <f t="shared" si="10"/>
        <v>1.4</v>
      </c>
      <c r="I158" s="19"/>
      <c r="J158" s="20"/>
      <c r="K158" s="20"/>
    </row>
    <row r="159" spans="1:11" ht="20.149999999999999" customHeight="1" x14ac:dyDescent="0.25">
      <c r="A159" s="320" t="s">
        <v>87</v>
      </c>
      <c r="B159" s="15" t="s">
        <v>88</v>
      </c>
      <c r="C159" s="247">
        <v>138262</v>
      </c>
      <c r="D159" s="247">
        <v>308658</v>
      </c>
      <c r="E159" s="51">
        <f t="shared" si="8"/>
        <v>2.2324138230316355</v>
      </c>
      <c r="F159" s="205">
        <v>0.35</v>
      </c>
      <c r="G159" s="198">
        <v>0.73499999999999999</v>
      </c>
      <c r="H159" s="331">
        <f t="shared" si="10"/>
        <v>38.5</v>
      </c>
      <c r="I159" s="19"/>
      <c r="J159" s="20"/>
      <c r="K159" s="20"/>
    </row>
    <row r="160" spans="1:11" ht="20.149999999999999" customHeight="1" thickBot="1" x14ac:dyDescent="0.3">
      <c r="A160" s="320" t="s">
        <v>89</v>
      </c>
      <c r="B160" s="15" t="s">
        <v>90</v>
      </c>
      <c r="C160" s="247">
        <v>0</v>
      </c>
      <c r="D160" s="247">
        <v>0</v>
      </c>
      <c r="E160" s="51" t="str">
        <f t="shared" si="8"/>
        <v>X</v>
      </c>
      <c r="F160" s="205">
        <v>0</v>
      </c>
      <c r="G160" s="198">
        <v>0</v>
      </c>
      <c r="H160" s="331">
        <f t="shared" si="10"/>
        <v>0</v>
      </c>
      <c r="I160" s="19"/>
      <c r="J160" s="20"/>
      <c r="K160" s="20"/>
    </row>
    <row r="161" spans="1:11" ht="20.149999999999999" customHeight="1" thickBot="1" x14ac:dyDescent="0.3">
      <c r="A161" s="85"/>
      <c r="B161" s="39" t="s">
        <v>96</v>
      </c>
      <c r="C161" s="195">
        <f>SUM(C128:C160)</f>
        <v>3839355</v>
      </c>
      <c r="D161" s="195">
        <f>SUM(D128:D160)</f>
        <v>4179042</v>
      </c>
      <c r="E161" s="28">
        <f>+IF(C161=0,"X",D161/C161)</f>
        <v>1.0884750172880602</v>
      </c>
      <c r="F161" s="197">
        <v>0.17100000000000001</v>
      </c>
      <c r="G161" s="333">
        <v>0.188</v>
      </c>
      <c r="H161" s="328">
        <f t="shared" si="10"/>
        <v>1.6999999999999988</v>
      </c>
      <c r="I161" s="19"/>
      <c r="J161" s="20"/>
      <c r="K161" s="20"/>
    </row>
    <row r="162" spans="1:11" ht="20.149999999999999" customHeight="1" x14ac:dyDescent="0.25">
      <c r="A162" s="87"/>
      <c r="B162" s="60"/>
      <c r="C162" s="41" t="b">
        <v>0</v>
      </c>
      <c r="D162" s="41" t="b">
        <v>0</v>
      </c>
      <c r="E162" s="20"/>
      <c r="F162" s="20"/>
      <c r="G162" s="20"/>
      <c r="H162" s="20"/>
    </row>
    <row r="163" spans="1:11" s="90" customFormat="1" ht="20.149999999999999" customHeight="1" x14ac:dyDescent="0.25">
      <c r="A163" s="510" t="s">
        <v>229</v>
      </c>
      <c r="B163" s="510"/>
      <c r="C163" s="510"/>
      <c r="D163" s="510"/>
      <c r="E163" s="510"/>
      <c r="F163" s="510"/>
      <c r="G163" s="510"/>
      <c r="H163" s="510"/>
    </row>
    <row r="164" spans="1:11" s="90" customFormat="1" ht="20.149999999999999" customHeight="1" thickBot="1" x14ac:dyDescent="0.3">
      <c r="A164" s="91"/>
      <c r="B164" s="91"/>
      <c r="C164" s="91"/>
      <c r="D164" s="91"/>
      <c r="E164" s="91"/>
      <c r="F164" s="91"/>
      <c r="G164" s="91"/>
      <c r="H164" s="91"/>
    </row>
    <row r="165" spans="1:11" ht="31.5" customHeight="1" thickBot="1" x14ac:dyDescent="0.3">
      <c r="A165" s="502" t="s">
        <v>136</v>
      </c>
      <c r="B165" s="502" t="s">
        <v>137</v>
      </c>
      <c r="C165" s="545" t="s">
        <v>231</v>
      </c>
      <c r="D165" s="546"/>
      <c r="E165" s="553" t="s">
        <v>138</v>
      </c>
      <c r="F165" s="545" t="s">
        <v>232</v>
      </c>
      <c r="G165" s="554"/>
      <c r="H165" s="546"/>
    </row>
    <row r="166" spans="1:11" ht="20.149999999999999" customHeight="1" thickBot="1" x14ac:dyDescent="0.3">
      <c r="A166" s="503"/>
      <c r="B166" s="503"/>
      <c r="C166" s="34">
        <f>+C5</f>
        <v>2019</v>
      </c>
      <c r="D166" s="34">
        <f>+D5</f>
        <v>2020</v>
      </c>
      <c r="E166" s="34" t="str">
        <f>+E5</f>
        <v>20/19</v>
      </c>
      <c r="F166" s="34">
        <f>+F5</f>
        <v>2019</v>
      </c>
      <c r="G166" s="34">
        <f>+G5</f>
        <v>2020</v>
      </c>
      <c r="H166" s="14" t="s">
        <v>228</v>
      </c>
    </row>
    <row r="167" spans="1:11" ht="20.149999999999999" customHeight="1" x14ac:dyDescent="0.25">
      <c r="A167" s="322" t="s">
        <v>1</v>
      </c>
      <c r="B167" s="98" t="s">
        <v>139</v>
      </c>
      <c r="C167" s="203">
        <v>4</v>
      </c>
      <c r="D167" s="203">
        <v>8</v>
      </c>
      <c r="E167" s="51">
        <f>+IF(C167=0,"X",D167/C167)</f>
        <v>2</v>
      </c>
      <c r="F167" s="189">
        <v>0</v>
      </c>
      <c r="G167" s="189">
        <v>0</v>
      </c>
      <c r="H167" s="331">
        <f>+(G167-F167)*100</f>
        <v>0</v>
      </c>
      <c r="I167" s="19"/>
      <c r="J167" s="20"/>
      <c r="K167" s="20"/>
    </row>
    <row r="168" spans="1:11" ht="20.149999999999999" customHeight="1" thickBot="1" x14ac:dyDescent="0.3">
      <c r="A168" s="99" t="s">
        <v>2</v>
      </c>
      <c r="B168" s="53" t="s">
        <v>140</v>
      </c>
      <c r="C168" s="311">
        <v>2893426</v>
      </c>
      <c r="D168" s="311">
        <v>2943261</v>
      </c>
      <c r="E168" s="51">
        <f>+IF(C168=0,"X",D168/C168)</f>
        <v>1.0172235267119325</v>
      </c>
      <c r="F168" s="192">
        <v>6.8000000000000005E-2</v>
      </c>
      <c r="G168" s="192">
        <v>6.9000000000000006E-2</v>
      </c>
      <c r="H168" s="331">
        <f>+(G168-F168)*100</f>
        <v>0.10000000000000009</v>
      </c>
      <c r="I168" s="19"/>
      <c r="J168" s="20"/>
      <c r="K168" s="20"/>
    </row>
    <row r="169" spans="1:11" s="90" customFormat="1" ht="20.149999999999999" customHeight="1" thickBot="1" x14ac:dyDescent="0.3">
      <c r="A169" s="100"/>
      <c r="B169" s="101" t="s">
        <v>96</v>
      </c>
      <c r="C169" s="330">
        <f>SUM(C167:C168)</f>
        <v>2893430</v>
      </c>
      <c r="D169" s="330">
        <f>SUM(D167:D168)</f>
        <v>2943269</v>
      </c>
      <c r="E169" s="28">
        <f>+IF(C169=0,"X",D169/C169)</f>
        <v>1.0172248853436925</v>
      </c>
      <c r="F169" s="329">
        <v>4.4999999999999998E-2</v>
      </c>
      <c r="G169" s="329">
        <v>4.5999999999999999E-2</v>
      </c>
      <c r="H169" s="328">
        <f>+(G169-F169)*100</f>
        <v>0.10000000000000009</v>
      </c>
      <c r="I169" s="19"/>
      <c r="J169" s="20"/>
      <c r="K169" s="20"/>
    </row>
    <row r="170" spans="1:11" ht="20.149999999999999" customHeight="1" x14ac:dyDescent="0.25">
      <c r="C170" s="20"/>
      <c r="D170" s="20"/>
      <c r="E170" s="38"/>
      <c r="F170" s="38"/>
    </row>
    <row r="171" spans="1:11" s="90" customFormat="1" ht="20.149999999999999" customHeight="1" x14ac:dyDescent="0.25">
      <c r="A171" s="510" t="s">
        <v>230</v>
      </c>
      <c r="B171" s="510"/>
      <c r="C171" s="510"/>
      <c r="D171" s="510"/>
      <c r="E171" s="510"/>
      <c r="F171" s="510"/>
      <c r="G171" s="510"/>
      <c r="H171" s="510"/>
    </row>
    <row r="172" spans="1:11" s="90" customFormat="1" ht="20.149999999999999" customHeight="1" thickBot="1" x14ac:dyDescent="0.3">
      <c r="A172" s="91"/>
      <c r="B172" s="91"/>
      <c r="C172" s="91"/>
      <c r="D172" s="91"/>
      <c r="E172" s="91"/>
      <c r="F172" s="91"/>
      <c r="G172" s="91"/>
      <c r="H172" s="91"/>
    </row>
    <row r="173" spans="1:11" ht="20.149999999999999" customHeight="1" x14ac:dyDescent="0.25">
      <c r="A173" s="502" t="s">
        <v>136</v>
      </c>
      <c r="B173" s="502" t="s">
        <v>137</v>
      </c>
      <c r="C173" s="555" t="s">
        <v>233</v>
      </c>
      <c r="D173" s="558"/>
      <c r="E173" s="557" t="s">
        <v>138</v>
      </c>
      <c r="F173" s="555" t="s">
        <v>234</v>
      </c>
      <c r="G173" s="556"/>
      <c r="H173" s="558"/>
    </row>
    <row r="174" spans="1:11" ht="37.5" customHeight="1" thickBot="1" x14ac:dyDescent="0.3">
      <c r="A174" s="509"/>
      <c r="B174" s="509"/>
      <c r="C174" s="559"/>
      <c r="D174" s="562"/>
      <c r="E174" s="561"/>
      <c r="F174" s="559"/>
      <c r="G174" s="560"/>
      <c r="H174" s="562"/>
    </row>
    <row r="175" spans="1:11" ht="20.149999999999999" customHeight="1" thickBot="1" x14ac:dyDescent="0.3">
      <c r="A175" s="503"/>
      <c r="B175" s="503"/>
      <c r="C175" s="34">
        <f>+C5</f>
        <v>2019</v>
      </c>
      <c r="D175" s="34">
        <f>+D5</f>
        <v>2020</v>
      </c>
      <c r="E175" s="34" t="str">
        <f>+E5</f>
        <v>20/19</v>
      </c>
      <c r="F175" s="34">
        <f>+F5</f>
        <v>2019</v>
      </c>
      <c r="G175" s="34">
        <f>+G5</f>
        <v>2020</v>
      </c>
      <c r="H175" s="14" t="s">
        <v>228</v>
      </c>
    </row>
    <row r="176" spans="1:11" ht="20.149999999999999" customHeight="1" x14ac:dyDescent="0.25">
      <c r="A176" s="322" t="s">
        <v>1</v>
      </c>
      <c r="B176" s="53" t="s">
        <v>139</v>
      </c>
      <c r="C176" s="203">
        <v>0</v>
      </c>
      <c r="D176" s="203">
        <v>0</v>
      </c>
      <c r="E176" s="51" t="str">
        <f>+IF(C176=0,"X",D176/C176)</f>
        <v>X</v>
      </c>
      <c r="F176" s="189">
        <v>0</v>
      </c>
      <c r="G176" s="189">
        <v>0</v>
      </c>
      <c r="H176" s="331">
        <f>+(G176-F176)*100</f>
        <v>0</v>
      </c>
      <c r="I176" s="19"/>
      <c r="J176" s="20"/>
      <c r="K176" s="20"/>
    </row>
    <row r="177" spans="1:11" ht="20.149999999999999" customHeight="1" thickBot="1" x14ac:dyDescent="0.3">
      <c r="A177" s="99" t="s">
        <v>2</v>
      </c>
      <c r="B177" s="53" t="s">
        <v>140</v>
      </c>
      <c r="C177" s="311">
        <v>1115426</v>
      </c>
      <c r="D177" s="311">
        <v>1304925</v>
      </c>
      <c r="E177" s="51">
        <f>+IF(C177=0,"X",D177/C177)</f>
        <v>1.1698893516916407</v>
      </c>
      <c r="F177" s="192">
        <v>0.05</v>
      </c>
      <c r="G177" s="192">
        <v>5.8999999999999997E-2</v>
      </c>
      <c r="H177" s="331">
        <f>+(G177-F177)*100</f>
        <v>0.89999999999999947</v>
      </c>
      <c r="I177" s="19"/>
      <c r="J177" s="20"/>
      <c r="K177" s="20"/>
    </row>
    <row r="178" spans="1:11" s="90" customFormat="1" ht="19.5" customHeight="1" thickBot="1" x14ac:dyDescent="0.3">
      <c r="A178" s="100"/>
      <c r="B178" s="101" t="s">
        <v>96</v>
      </c>
      <c r="C178" s="330">
        <f>SUM(C176:C177)</f>
        <v>1115426</v>
      </c>
      <c r="D178" s="330">
        <f>SUM(D176:D177)</f>
        <v>1304925</v>
      </c>
      <c r="E178" s="28">
        <f>+IF(C178=0,"X",D178/C178)</f>
        <v>1.1698893516916407</v>
      </c>
      <c r="F178" s="329">
        <v>2.7E-2</v>
      </c>
      <c r="G178" s="329">
        <v>3.3000000000000002E-2</v>
      </c>
      <c r="H178" s="328">
        <f>+(G178-F178)*100</f>
        <v>0.6000000000000002</v>
      </c>
      <c r="I178" s="19"/>
      <c r="J178" s="20"/>
      <c r="K178" s="20"/>
    </row>
    <row r="179" spans="1:11" ht="13" x14ac:dyDescent="0.25">
      <c r="C179" s="20"/>
      <c r="D179" s="20"/>
      <c r="E179" s="38"/>
      <c r="F179" s="38"/>
    </row>
    <row r="180" spans="1:11" ht="13" x14ac:dyDescent="0.25">
      <c r="C180" s="20"/>
      <c r="D180" s="20"/>
    </row>
    <row r="183" spans="1:11" x14ac:dyDescent="0.25">
      <c r="C183" s="38"/>
      <c r="D183" s="38"/>
    </row>
    <row r="184" spans="1:11" x14ac:dyDescent="0.25">
      <c r="C184" s="38"/>
      <c r="D184" s="38"/>
      <c r="E184" s="327"/>
      <c r="F184" s="220"/>
      <c r="G184" s="198"/>
      <c r="H184" s="38"/>
    </row>
    <row r="188" spans="1:11" x14ac:dyDescent="0.25">
      <c r="C188" s="38"/>
      <c r="D188" s="38"/>
      <c r="F188" s="198"/>
      <c r="G188" s="198"/>
    </row>
    <row r="189" spans="1:11" x14ac:dyDescent="0.25">
      <c r="C189" s="38"/>
      <c r="D189" s="38"/>
    </row>
  </sheetData>
  <mergeCells count="37">
    <mergeCell ref="F165:H165"/>
    <mergeCell ref="A173:A175"/>
    <mergeCell ref="B173:B175"/>
    <mergeCell ref="C173:D174"/>
    <mergeCell ref="E173:E174"/>
    <mergeCell ref="F173:H174"/>
    <mergeCell ref="A171:H171"/>
    <mergeCell ref="A163:H163"/>
    <mergeCell ref="A165:A166"/>
    <mergeCell ref="B165:B166"/>
    <mergeCell ref="A90:H90"/>
    <mergeCell ref="A92:A94"/>
    <mergeCell ref="B92:B94"/>
    <mergeCell ref="C92:D93"/>
    <mergeCell ref="E92:E93"/>
    <mergeCell ref="F92:H93"/>
    <mergeCell ref="A123:H123"/>
    <mergeCell ref="A125:A127"/>
    <mergeCell ref="B125:B127"/>
    <mergeCell ref="C125:D126"/>
    <mergeCell ref="E125:E126"/>
    <mergeCell ref="F125:H126"/>
    <mergeCell ref="C165:D165"/>
    <mergeCell ref="C44:D44"/>
    <mergeCell ref="F44:H44"/>
    <mergeCell ref="A81:H81"/>
    <mergeCell ref="B83:B85"/>
    <mergeCell ref="C83:D84"/>
    <mergeCell ref="E83:E84"/>
    <mergeCell ref="F83:H84"/>
    <mergeCell ref="A42:H42"/>
    <mergeCell ref="A1:H1"/>
    <mergeCell ref="C4:D4"/>
    <mergeCell ref="F4:H4"/>
    <mergeCell ref="A10:H10"/>
    <mergeCell ref="F12:H12"/>
    <mergeCell ref="C12:D12"/>
  </mergeCells>
  <conditionalFormatting sqref="J176:K178 J167:K169 J86:K88 J6:K8 J14:K40 J95:K121 J46:K79 J128:K161">
    <cfRule type="cellIs" dxfId="4" priority="1" operator="not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fitToHeight="8" orientation="portrait" r:id="rId1"/>
  <headerFooter alignWithMargins="0">
    <oddHeader>&amp;A</oddHeader>
  </headerFooter>
  <rowBreaks count="3" manualBreakCount="3">
    <brk id="41" max="7" man="1"/>
    <brk id="89" max="7" man="1"/>
    <brk id="1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85D9A-DBA6-4703-9D84-1EB350C67390}">
  <dimension ref="A1:H453"/>
  <sheetViews>
    <sheetView view="pageBreakPreview" zoomScale="85" zoomScaleNormal="80" zoomScaleSheetLayoutView="85" workbookViewId="0">
      <selection activeCell="B3" sqref="B3"/>
    </sheetView>
  </sheetViews>
  <sheetFormatPr defaultColWidth="9.1796875" defaultRowHeight="12.5" x14ac:dyDescent="0.25"/>
  <cols>
    <col min="1" max="1" width="4" style="114" customWidth="1"/>
    <col min="2" max="2" width="37.7265625" style="114" customWidth="1"/>
    <col min="3" max="3" width="14.1796875" style="249" customWidth="1"/>
    <col min="4" max="4" width="14.26953125" style="249" customWidth="1"/>
    <col min="5" max="5" width="13" style="249" customWidth="1"/>
    <col min="6" max="6" width="6.26953125" style="114" customWidth="1"/>
    <col min="7" max="16384" width="9.1796875" style="114"/>
  </cols>
  <sheetData>
    <row r="1" spans="1:7" ht="20.149999999999999" customHeight="1" x14ac:dyDescent="0.25">
      <c r="A1" s="504" t="s">
        <v>235</v>
      </c>
      <c r="B1" s="504"/>
      <c r="C1" s="504"/>
      <c r="D1" s="504"/>
      <c r="E1" s="504"/>
    </row>
    <row r="2" spans="1:7" ht="20.149999999999999" customHeight="1" x14ac:dyDescent="0.25">
      <c r="A2" s="324"/>
      <c r="B2" s="324"/>
      <c r="C2" s="324"/>
      <c r="D2" s="324"/>
      <c r="E2" s="324"/>
    </row>
    <row r="3" spans="1:7" ht="20.149999999999999" customHeight="1" thickBot="1" x14ac:dyDescent="0.3">
      <c r="A3" s="348"/>
      <c r="B3" s="348"/>
      <c r="C3" s="347"/>
      <c r="D3" s="347"/>
      <c r="E3" s="347"/>
    </row>
    <row r="4" spans="1:7" ht="20.149999999999999" customHeight="1" thickBot="1" x14ac:dyDescent="0.3">
      <c r="A4" s="223" t="s">
        <v>136</v>
      </c>
      <c r="B4" s="245" t="s">
        <v>137</v>
      </c>
      <c r="C4" s="512" t="s">
        <v>235</v>
      </c>
      <c r="D4" s="513"/>
      <c r="E4" s="514"/>
    </row>
    <row r="5" spans="1:7" ht="20.149999999999999" customHeight="1" thickBot="1" x14ac:dyDescent="0.3">
      <c r="A5" s="227"/>
      <c r="B5" s="346"/>
      <c r="C5" s="34">
        <v>2019</v>
      </c>
      <c r="D5" s="34">
        <v>2020</v>
      </c>
      <c r="E5" s="356" t="s">
        <v>228</v>
      </c>
    </row>
    <row r="6" spans="1:7" ht="20.149999999999999" customHeight="1" x14ac:dyDescent="0.25">
      <c r="A6" s="229" t="s">
        <v>1</v>
      </c>
      <c r="B6" s="355" t="s">
        <v>139</v>
      </c>
      <c r="C6" s="358">
        <f>+C40</f>
        <v>0.98499999999999999</v>
      </c>
      <c r="D6" s="358">
        <f>+D40</f>
        <v>0.98</v>
      </c>
      <c r="E6" s="331">
        <f>+(D6-C6)*100</f>
        <v>-0.50000000000000044</v>
      </c>
      <c r="F6" s="343"/>
      <c r="G6" s="342"/>
    </row>
    <row r="7" spans="1:7" ht="20.149999999999999" customHeight="1" thickBot="1" x14ac:dyDescent="0.3">
      <c r="A7" s="232" t="s">
        <v>2</v>
      </c>
      <c r="B7" s="354" t="s">
        <v>140</v>
      </c>
      <c r="C7" s="353">
        <f>+C79</f>
        <v>0.82099999999999995</v>
      </c>
      <c r="D7" s="353">
        <f>+D79</f>
        <v>0.81399999999999995</v>
      </c>
      <c r="E7" s="331">
        <f>+(D7-C7)*100</f>
        <v>-0.70000000000000062</v>
      </c>
      <c r="F7" s="343"/>
      <c r="G7" s="342"/>
    </row>
    <row r="8" spans="1:7" ht="20.149999999999999" customHeight="1" thickBot="1" x14ac:dyDescent="0.3">
      <c r="A8" s="100"/>
      <c r="B8" s="352" t="s">
        <v>96</v>
      </c>
      <c r="C8" s="197">
        <v>0.876</v>
      </c>
      <c r="D8" s="196">
        <v>0.86899999999999999</v>
      </c>
      <c r="E8" s="328">
        <f>+(D8-C8)*100</f>
        <v>-0.70000000000000062</v>
      </c>
      <c r="F8" s="343"/>
      <c r="G8" s="342"/>
    </row>
    <row r="9" spans="1:7" ht="20.149999999999999" customHeight="1" x14ac:dyDescent="0.25"/>
    <row r="10" spans="1:7" ht="20.149999999999999" customHeight="1" x14ac:dyDescent="0.25">
      <c r="A10" s="504" t="s">
        <v>236</v>
      </c>
      <c r="B10" s="504"/>
      <c r="C10" s="504"/>
      <c r="D10" s="504"/>
      <c r="E10" s="504"/>
    </row>
    <row r="11" spans="1:7" ht="20.149999999999999" customHeight="1" thickBot="1" x14ac:dyDescent="0.3">
      <c r="A11" s="348"/>
      <c r="B11" s="348"/>
      <c r="C11" s="347"/>
      <c r="D11" s="347"/>
      <c r="E11" s="347"/>
    </row>
    <row r="12" spans="1:7" ht="20.149999999999999" customHeight="1" thickBot="1" x14ac:dyDescent="0.3">
      <c r="A12" s="223" t="s">
        <v>136</v>
      </c>
      <c r="B12" s="245" t="s">
        <v>141</v>
      </c>
      <c r="C12" s="512" t="s">
        <v>235</v>
      </c>
      <c r="D12" s="513"/>
      <c r="E12" s="514"/>
    </row>
    <row r="13" spans="1:7" ht="20.149999999999999" customHeight="1" thickBot="1" x14ac:dyDescent="0.3">
      <c r="A13" s="227"/>
      <c r="B13" s="346"/>
      <c r="C13" s="34">
        <f>+$C$5</f>
        <v>2019</v>
      </c>
      <c r="D13" s="34">
        <f>+$D$5</f>
        <v>2020</v>
      </c>
      <c r="E13" s="14" t="s">
        <v>228</v>
      </c>
    </row>
    <row r="14" spans="1:7" ht="20.149999999999999" customHeight="1" x14ac:dyDescent="0.25">
      <c r="A14" s="319" t="s">
        <v>1</v>
      </c>
      <c r="B14" s="35" t="s">
        <v>3</v>
      </c>
      <c r="C14" s="353">
        <v>0.997</v>
      </c>
      <c r="D14" s="344">
        <v>0.996</v>
      </c>
      <c r="E14" s="331">
        <f>+(D14-C14)*100</f>
        <v>-0.10000000000000009</v>
      </c>
      <c r="F14" s="343"/>
      <c r="G14" s="342"/>
    </row>
    <row r="15" spans="1:7" ht="20.149999999999999" customHeight="1" x14ac:dyDescent="0.25">
      <c r="A15" s="320" t="s">
        <v>2</v>
      </c>
      <c r="B15" s="35" t="s">
        <v>4</v>
      </c>
      <c r="C15" s="353">
        <v>0.95899999999999996</v>
      </c>
      <c r="D15" s="344">
        <v>0.95499999999999996</v>
      </c>
      <c r="E15" s="331">
        <f>+(D15-C15)*100</f>
        <v>-0.40000000000000036</v>
      </c>
      <c r="F15" s="343"/>
      <c r="G15" s="342"/>
    </row>
    <row r="16" spans="1:7" ht="20.149999999999999" customHeight="1" x14ac:dyDescent="0.25">
      <c r="A16" s="320" t="s">
        <v>5</v>
      </c>
      <c r="B16" s="35" t="s">
        <v>6</v>
      </c>
      <c r="C16" s="353">
        <v>0.99299999999999999</v>
      </c>
      <c r="D16" s="344">
        <v>0.99099999999999999</v>
      </c>
      <c r="E16" s="331">
        <f>+(D16-C16)*100</f>
        <v>-0.20000000000000018</v>
      </c>
      <c r="F16" s="343"/>
      <c r="G16" s="342"/>
    </row>
    <row r="17" spans="1:7" ht="20.149999999999999" customHeight="1" x14ac:dyDescent="0.25">
      <c r="A17" s="320" t="s">
        <v>7</v>
      </c>
      <c r="B17" s="35" t="s">
        <v>8</v>
      </c>
      <c r="C17" s="353">
        <v>0.94599999999999995</v>
      </c>
      <c r="D17" s="344">
        <v>0.92600000000000005</v>
      </c>
      <c r="E17" s="331">
        <f>+(D17-C17)*100</f>
        <v>-1.9999999999999907</v>
      </c>
      <c r="F17" s="343"/>
      <c r="G17" s="342"/>
    </row>
    <row r="18" spans="1:7" ht="20.149999999999999" customHeight="1" x14ac:dyDescent="0.25">
      <c r="A18" s="320" t="s">
        <v>9</v>
      </c>
      <c r="B18" s="35" t="s">
        <v>10</v>
      </c>
      <c r="C18" s="357" t="s">
        <v>99</v>
      </c>
      <c r="D18" s="344">
        <v>0.94399999999999995</v>
      </c>
      <c r="E18" s="357" t="s">
        <v>99</v>
      </c>
      <c r="F18" s="343"/>
      <c r="G18" s="342"/>
    </row>
    <row r="19" spans="1:7" ht="20.149999999999999" customHeight="1" x14ac:dyDescent="0.25">
      <c r="A19" s="320" t="s">
        <v>11</v>
      </c>
      <c r="B19" s="35" t="s">
        <v>12</v>
      </c>
      <c r="C19" s="353">
        <v>0.998</v>
      </c>
      <c r="D19" s="344">
        <v>0.95399999999999996</v>
      </c>
      <c r="E19" s="331">
        <f t="shared" ref="E19:E29" si="0">+(D19-C19)*100</f>
        <v>-4.4000000000000039</v>
      </c>
      <c r="F19" s="343"/>
      <c r="G19" s="342"/>
    </row>
    <row r="20" spans="1:7" ht="20.149999999999999" customHeight="1" x14ac:dyDescent="0.25">
      <c r="A20" s="320" t="s">
        <v>13</v>
      </c>
      <c r="B20" s="35" t="s">
        <v>14</v>
      </c>
      <c r="C20" s="353">
        <v>0.96599999999999997</v>
      </c>
      <c r="D20" s="344">
        <v>0.96599999999999997</v>
      </c>
      <c r="E20" s="331">
        <f t="shared" si="0"/>
        <v>0</v>
      </c>
      <c r="F20" s="343"/>
      <c r="G20" s="342"/>
    </row>
    <row r="21" spans="1:7" ht="20.149999999999999" customHeight="1" x14ac:dyDescent="0.25">
      <c r="A21" s="320" t="s">
        <v>15</v>
      </c>
      <c r="B21" s="35" t="s">
        <v>16</v>
      </c>
      <c r="C21" s="353">
        <v>0.93400000000000005</v>
      </c>
      <c r="D21" s="344">
        <v>0.92200000000000004</v>
      </c>
      <c r="E21" s="331">
        <f t="shared" si="0"/>
        <v>-1.2000000000000011</v>
      </c>
      <c r="F21" s="343"/>
      <c r="G21" s="342"/>
    </row>
    <row r="22" spans="1:7" ht="20.149999999999999" customHeight="1" x14ac:dyDescent="0.25">
      <c r="A22" s="320" t="s">
        <v>17</v>
      </c>
      <c r="B22" s="35" t="s">
        <v>18</v>
      </c>
      <c r="C22" s="353">
        <v>1</v>
      </c>
      <c r="D22" s="344">
        <v>0.999</v>
      </c>
      <c r="E22" s="331">
        <f t="shared" si="0"/>
        <v>-0.10000000000000009</v>
      </c>
      <c r="F22" s="343"/>
      <c r="G22" s="342"/>
    </row>
    <row r="23" spans="1:7" ht="20.149999999999999" customHeight="1" x14ac:dyDescent="0.25">
      <c r="A23" s="320" t="s">
        <v>19</v>
      </c>
      <c r="B23" s="35" t="s">
        <v>20</v>
      </c>
      <c r="C23" s="353">
        <v>0.84399999999999997</v>
      </c>
      <c r="D23" s="344">
        <v>0.82799999999999996</v>
      </c>
      <c r="E23" s="331">
        <f t="shared" si="0"/>
        <v>-1.6000000000000014</v>
      </c>
      <c r="F23" s="343"/>
      <c r="G23" s="342"/>
    </row>
    <row r="24" spans="1:7" ht="20.149999999999999" customHeight="1" x14ac:dyDescent="0.25">
      <c r="A24" s="320" t="s">
        <v>21</v>
      </c>
      <c r="B24" s="35" t="s">
        <v>134</v>
      </c>
      <c r="C24" s="353">
        <v>0.90400000000000003</v>
      </c>
      <c r="D24" s="344">
        <v>0.91500000000000004</v>
      </c>
      <c r="E24" s="331">
        <f t="shared" si="0"/>
        <v>1.100000000000001</v>
      </c>
      <c r="F24" s="343"/>
      <c r="G24" s="342"/>
    </row>
    <row r="25" spans="1:7" ht="20.149999999999999" customHeight="1" x14ac:dyDescent="0.25">
      <c r="A25" s="320" t="s">
        <v>22</v>
      </c>
      <c r="B25" s="35" t="s">
        <v>23</v>
      </c>
      <c r="C25" s="353">
        <v>0.99099999999999999</v>
      </c>
      <c r="D25" s="344">
        <v>0.98099999999999998</v>
      </c>
      <c r="E25" s="331">
        <f t="shared" si="0"/>
        <v>-1.0000000000000009</v>
      </c>
      <c r="F25" s="343"/>
      <c r="G25" s="342"/>
    </row>
    <row r="26" spans="1:7" ht="20.149999999999999" customHeight="1" x14ac:dyDescent="0.25">
      <c r="A26" s="320" t="s">
        <v>24</v>
      </c>
      <c r="B26" s="35" t="s">
        <v>25</v>
      </c>
      <c r="C26" s="353">
        <v>0.99099999999999999</v>
      </c>
      <c r="D26" s="344">
        <v>0.99099999999999999</v>
      </c>
      <c r="E26" s="331">
        <f t="shared" si="0"/>
        <v>0</v>
      </c>
      <c r="F26" s="343"/>
      <c r="G26" s="342"/>
    </row>
    <row r="27" spans="1:7" ht="20.149999999999999" customHeight="1" x14ac:dyDescent="0.25">
      <c r="A27" s="320" t="s">
        <v>26</v>
      </c>
      <c r="B27" s="35" t="s">
        <v>27</v>
      </c>
      <c r="C27" s="353">
        <v>1</v>
      </c>
      <c r="D27" s="344">
        <v>1</v>
      </c>
      <c r="E27" s="331">
        <f t="shared" si="0"/>
        <v>0</v>
      </c>
      <c r="F27" s="343"/>
      <c r="G27" s="342"/>
    </row>
    <row r="28" spans="1:7" ht="20.149999999999999" customHeight="1" x14ac:dyDescent="0.25">
      <c r="A28" s="320" t="s">
        <v>28</v>
      </c>
      <c r="B28" s="35" t="s">
        <v>29</v>
      </c>
      <c r="C28" s="353">
        <v>0.98499999999999999</v>
      </c>
      <c r="D28" s="344">
        <v>0.96299999999999997</v>
      </c>
      <c r="E28" s="331">
        <f t="shared" si="0"/>
        <v>-2.200000000000002</v>
      </c>
      <c r="F28" s="343"/>
      <c r="G28" s="342"/>
    </row>
    <row r="29" spans="1:7" ht="20.149999999999999" customHeight="1" x14ac:dyDescent="0.25">
      <c r="A29" s="320" t="s">
        <v>30</v>
      </c>
      <c r="B29" s="35" t="s">
        <v>31</v>
      </c>
      <c r="C29" s="353">
        <v>0.995</v>
      </c>
      <c r="D29" s="344">
        <v>0.995</v>
      </c>
      <c r="E29" s="331">
        <f t="shared" si="0"/>
        <v>0</v>
      </c>
      <c r="F29" s="343"/>
      <c r="G29" s="342"/>
    </row>
    <row r="30" spans="1:7" ht="20.149999999999999" customHeight="1" x14ac:dyDescent="0.25">
      <c r="A30" s="320" t="s">
        <v>32</v>
      </c>
      <c r="B30" s="35" t="s">
        <v>33</v>
      </c>
      <c r="C30" s="357" t="s">
        <v>99</v>
      </c>
      <c r="D30" s="344">
        <v>1</v>
      </c>
      <c r="E30" s="357" t="s">
        <v>99</v>
      </c>
      <c r="F30" s="343"/>
      <c r="G30" s="342"/>
    </row>
    <row r="31" spans="1:7" ht="20.149999999999999" customHeight="1" x14ac:dyDescent="0.25">
      <c r="A31" s="320" t="s">
        <v>34</v>
      </c>
      <c r="B31" s="35" t="s">
        <v>35</v>
      </c>
      <c r="C31" s="353">
        <v>1</v>
      </c>
      <c r="D31" s="344">
        <v>1</v>
      </c>
      <c r="E31" s="331">
        <f t="shared" ref="E31:E40" si="1">+(D31-C31)*100</f>
        <v>0</v>
      </c>
      <c r="F31" s="343"/>
      <c r="G31" s="342"/>
    </row>
    <row r="32" spans="1:7" ht="20.149999999999999" customHeight="1" x14ac:dyDescent="0.25">
      <c r="A32" s="320" t="s">
        <v>36</v>
      </c>
      <c r="B32" s="35" t="s">
        <v>37</v>
      </c>
      <c r="C32" s="353">
        <v>1</v>
      </c>
      <c r="D32" s="344">
        <v>1</v>
      </c>
      <c r="E32" s="331">
        <f t="shared" si="1"/>
        <v>0</v>
      </c>
      <c r="F32" s="343"/>
      <c r="G32" s="342"/>
    </row>
    <row r="33" spans="1:8" ht="20.149999999999999" customHeight="1" x14ac:dyDescent="0.25">
      <c r="A33" s="320" t="s">
        <v>38</v>
      </c>
      <c r="B33" s="35" t="s">
        <v>39</v>
      </c>
      <c r="C33" s="353">
        <v>0.999</v>
      </c>
      <c r="D33" s="344">
        <v>0.97399999999999998</v>
      </c>
      <c r="E33" s="331">
        <f t="shared" si="1"/>
        <v>-2.5000000000000022</v>
      </c>
      <c r="F33" s="343"/>
      <c r="G33" s="342"/>
    </row>
    <row r="34" spans="1:8" ht="20.149999999999999" customHeight="1" x14ac:dyDescent="0.25">
      <c r="A34" s="320" t="s">
        <v>40</v>
      </c>
      <c r="B34" s="35" t="s">
        <v>41</v>
      </c>
      <c r="C34" s="353">
        <v>0.99099999999999999</v>
      </c>
      <c r="D34" s="344">
        <v>0.98499999999999999</v>
      </c>
      <c r="E34" s="331">
        <f t="shared" si="1"/>
        <v>-0.60000000000000053</v>
      </c>
      <c r="F34" s="343"/>
      <c r="G34" s="342"/>
    </row>
    <row r="35" spans="1:8" ht="20.149999999999999" customHeight="1" x14ac:dyDescent="0.25">
      <c r="A35" s="320" t="s">
        <v>42</v>
      </c>
      <c r="B35" s="35" t="s">
        <v>43</v>
      </c>
      <c r="C35" s="353">
        <v>0.99</v>
      </c>
      <c r="D35" s="344">
        <v>0.98699999999999999</v>
      </c>
      <c r="E35" s="331">
        <f t="shared" si="1"/>
        <v>-0.30000000000000027</v>
      </c>
      <c r="F35" s="343"/>
      <c r="G35" s="342"/>
    </row>
    <row r="36" spans="1:8" ht="20.149999999999999" customHeight="1" x14ac:dyDescent="0.25">
      <c r="A36" s="320" t="s">
        <v>44</v>
      </c>
      <c r="B36" s="35" t="s">
        <v>45</v>
      </c>
      <c r="C36" s="353">
        <v>0.96899999999999997</v>
      </c>
      <c r="D36" s="344">
        <v>0.97199999999999998</v>
      </c>
      <c r="E36" s="331">
        <f t="shared" si="1"/>
        <v>0.30000000000000027</v>
      </c>
      <c r="F36" s="343"/>
      <c r="G36" s="342"/>
    </row>
    <row r="37" spans="1:8" ht="20.149999999999999" customHeight="1" x14ac:dyDescent="0.25">
      <c r="A37" s="320" t="s">
        <v>46</v>
      </c>
      <c r="B37" s="35" t="s">
        <v>47</v>
      </c>
      <c r="C37" s="353">
        <v>0.97299999999999998</v>
      </c>
      <c r="D37" s="344">
        <v>0.97199999999999998</v>
      </c>
      <c r="E37" s="331">
        <f t="shared" si="1"/>
        <v>-0.10000000000000009</v>
      </c>
      <c r="F37" s="343"/>
      <c r="G37" s="342"/>
    </row>
    <row r="38" spans="1:8" ht="20.149999999999999" customHeight="1" x14ac:dyDescent="0.25">
      <c r="A38" s="320" t="s">
        <v>48</v>
      </c>
      <c r="B38" s="35" t="s">
        <v>49</v>
      </c>
      <c r="C38" s="353">
        <v>0.99299999999999999</v>
      </c>
      <c r="D38" s="344">
        <v>0.995</v>
      </c>
      <c r="E38" s="331">
        <f t="shared" si="1"/>
        <v>0.20000000000000018</v>
      </c>
      <c r="F38" s="343"/>
      <c r="G38" s="342"/>
    </row>
    <row r="39" spans="1:8" ht="20.149999999999999" customHeight="1" thickBot="1" x14ac:dyDescent="0.3">
      <c r="A39" s="320" t="s">
        <v>50</v>
      </c>
      <c r="B39" s="35" t="s">
        <v>51</v>
      </c>
      <c r="C39" s="353">
        <v>0.99199999999999999</v>
      </c>
      <c r="D39" s="344">
        <v>0.99199999999999999</v>
      </c>
      <c r="E39" s="331">
        <f t="shared" si="1"/>
        <v>0</v>
      </c>
      <c r="F39" s="343"/>
      <c r="G39" s="342"/>
    </row>
    <row r="40" spans="1:8" ht="20.149999999999999" customHeight="1" thickBot="1" x14ac:dyDescent="0.3">
      <c r="A40" s="125"/>
      <c r="B40" s="126" t="s">
        <v>96</v>
      </c>
      <c r="C40" s="197">
        <v>0.98499999999999999</v>
      </c>
      <c r="D40" s="197">
        <v>0.98</v>
      </c>
      <c r="E40" s="328">
        <f t="shared" si="1"/>
        <v>-0.50000000000000044</v>
      </c>
      <c r="F40" s="343"/>
      <c r="G40" s="342"/>
      <c r="H40" s="43"/>
    </row>
    <row r="41" spans="1:8" ht="20.149999999999999" customHeight="1" x14ac:dyDescent="0.25">
      <c r="C41" s="341"/>
      <c r="D41" s="341"/>
      <c r="E41" s="343"/>
    </row>
    <row r="42" spans="1:8" ht="20.149999999999999" customHeight="1" x14ac:dyDescent="0.25">
      <c r="A42" s="504" t="s">
        <v>237</v>
      </c>
      <c r="B42" s="504"/>
      <c r="C42" s="504"/>
      <c r="D42" s="504"/>
      <c r="E42" s="504"/>
    </row>
    <row r="43" spans="1:8" ht="20.149999999999999" customHeight="1" thickBot="1" x14ac:dyDescent="0.3">
      <c r="A43" s="348"/>
      <c r="B43" s="348"/>
      <c r="C43" s="347"/>
      <c r="D43" s="347"/>
      <c r="E43" s="347"/>
    </row>
    <row r="44" spans="1:8" ht="20.149999999999999" customHeight="1" thickBot="1" x14ac:dyDescent="0.3">
      <c r="A44" s="223" t="s">
        <v>136</v>
      </c>
      <c r="B44" s="245" t="s">
        <v>141</v>
      </c>
      <c r="C44" s="512" t="s">
        <v>235</v>
      </c>
      <c r="D44" s="513"/>
      <c r="E44" s="514"/>
    </row>
    <row r="45" spans="1:8" ht="20.149999999999999" customHeight="1" thickBot="1" x14ac:dyDescent="0.3">
      <c r="A45" s="227"/>
      <c r="B45" s="346"/>
      <c r="C45" s="34">
        <f>+$C$5</f>
        <v>2019</v>
      </c>
      <c r="D45" s="34">
        <f>+$D$5</f>
        <v>2020</v>
      </c>
      <c r="E45" s="14" t="s">
        <v>228</v>
      </c>
    </row>
    <row r="46" spans="1:8" ht="20.149999999999999" customHeight="1" x14ac:dyDescent="0.25">
      <c r="A46" s="319" t="s">
        <v>1</v>
      </c>
      <c r="B46" s="15" t="s">
        <v>52</v>
      </c>
      <c r="C46" s="353">
        <v>0.85</v>
      </c>
      <c r="D46" s="344">
        <v>0.877</v>
      </c>
      <c r="E46" s="331">
        <f t="shared" ref="E46:E66" si="2">+(D46-C46)*100</f>
        <v>2.7000000000000024</v>
      </c>
      <c r="F46" s="343"/>
      <c r="G46" s="342"/>
    </row>
    <row r="47" spans="1:8" ht="20.149999999999999" customHeight="1" x14ac:dyDescent="0.25">
      <c r="A47" s="320" t="s">
        <v>2</v>
      </c>
      <c r="B47" s="15" t="s">
        <v>135</v>
      </c>
      <c r="C47" s="353">
        <v>0.90800000000000003</v>
      </c>
      <c r="D47" s="344">
        <v>0.88600000000000001</v>
      </c>
      <c r="E47" s="331">
        <f t="shared" si="2"/>
        <v>-2.200000000000002</v>
      </c>
      <c r="F47" s="343"/>
      <c r="G47" s="342"/>
    </row>
    <row r="48" spans="1:8" ht="20.149999999999999" customHeight="1" x14ac:dyDescent="0.25">
      <c r="A48" s="320" t="s">
        <v>5</v>
      </c>
      <c r="B48" s="15" t="s">
        <v>53</v>
      </c>
      <c r="C48" s="353">
        <v>0.66700000000000004</v>
      </c>
      <c r="D48" s="344">
        <v>0.76700000000000002</v>
      </c>
      <c r="E48" s="331">
        <f t="shared" si="2"/>
        <v>9.9999999999999982</v>
      </c>
      <c r="F48" s="343"/>
      <c r="G48" s="342"/>
    </row>
    <row r="49" spans="1:7" ht="20.149999999999999" customHeight="1" x14ac:dyDescent="0.25">
      <c r="A49" s="320" t="s">
        <v>7</v>
      </c>
      <c r="B49" s="15" t="s">
        <v>54</v>
      </c>
      <c r="C49" s="353">
        <v>0.73199999999999998</v>
      </c>
      <c r="D49" s="344">
        <v>0.73099999999999998</v>
      </c>
      <c r="E49" s="331">
        <f t="shared" si="2"/>
        <v>-0.10000000000000009</v>
      </c>
      <c r="F49" s="343"/>
      <c r="G49" s="342"/>
    </row>
    <row r="50" spans="1:7" ht="20.149999999999999" customHeight="1" x14ac:dyDescent="0.25">
      <c r="A50" s="320" t="s">
        <v>9</v>
      </c>
      <c r="B50" s="15" t="s">
        <v>55</v>
      </c>
      <c r="C50" s="353">
        <v>0.58899999999999997</v>
      </c>
      <c r="D50" s="344">
        <v>0.55100000000000005</v>
      </c>
      <c r="E50" s="331">
        <f t="shared" si="2"/>
        <v>-3.7999999999999923</v>
      </c>
      <c r="F50" s="343"/>
      <c r="G50" s="342"/>
    </row>
    <row r="51" spans="1:7" ht="20.149999999999999" customHeight="1" x14ac:dyDescent="0.25">
      <c r="A51" s="320" t="s">
        <v>11</v>
      </c>
      <c r="B51" s="15" t="s">
        <v>56</v>
      </c>
      <c r="C51" s="353">
        <v>0.76200000000000001</v>
      </c>
      <c r="D51" s="344">
        <v>0.76</v>
      </c>
      <c r="E51" s="331">
        <f t="shared" si="2"/>
        <v>-0.20000000000000018</v>
      </c>
      <c r="F51" s="343"/>
      <c r="G51" s="342"/>
    </row>
    <row r="52" spans="1:7" ht="20.149999999999999" customHeight="1" x14ac:dyDescent="0.25">
      <c r="A52" s="320" t="s">
        <v>13</v>
      </c>
      <c r="B52" s="15" t="s">
        <v>57</v>
      </c>
      <c r="C52" s="353">
        <v>0.96599999999999997</v>
      </c>
      <c r="D52" s="344">
        <v>0.98199999999999998</v>
      </c>
      <c r="E52" s="331">
        <f t="shared" si="2"/>
        <v>1.6000000000000014</v>
      </c>
      <c r="F52" s="343"/>
      <c r="G52" s="342"/>
    </row>
    <row r="53" spans="1:7" ht="20.149999999999999" customHeight="1" x14ac:dyDescent="0.25">
      <c r="A53" s="320" t="s">
        <v>15</v>
      </c>
      <c r="B53" s="15" t="s">
        <v>58</v>
      </c>
      <c r="C53" s="353">
        <v>1</v>
      </c>
      <c r="D53" s="344">
        <v>1</v>
      </c>
      <c r="E53" s="331">
        <f t="shared" si="2"/>
        <v>0</v>
      </c>
      <c r="F53" s="343"/>
      <c r="G53" s="342"/>
    </row>
    <row r="54" spans="1:7" ht="20.149999999999999" customHeight="1" x14ac:dyDescent="0.25">
      <c r="A54" s="320" t="s">
        <v>17</v>
      </c>
      <c r="B54" s="15" t="s">
        <v>59</v>
      </c>
      <c r="C54" s="353">
        <v>0.93600000000000005</v>
      </c>
      <c r="D54" s="344">
        <v>0.90900000000000003</v>
      </c>
      <c r="E54" s="331">
        <f t="shared" si="2"/>
        <v>-2.7000000000000024</v>
      </c>
      <c r="F54" s="343"/>
      <c r="G54" s="342"/>
    </row>
    <row r="55" spans="1:7" ht="20.149999999999999" customHeight="1" x14ac:dyDescent="0.25">
      <c r="A55" s="320" t="s">
        <v>19</v>
      </c>
      <c r="B55" s="15" t="s">
        <v>60</v>
      </c>
      <c r="C55" s="353">
        <v>0.30199999999999999</v>
      </c>
      <c r="D55" s="344">
        <v>0.23799999999999999</v>
      </c>
      <c r="E55" s="331">
        <f t="shared" si="2"/>
        <v>-6.4</v>
      </c>
      <c r="F55" s="343"/>
      <c r="G55" s="342"/>
    </row>
    <row r="56" spans="1:7" ht="20.149999999999999" customHeight="1" x14ac:dyDescent="0.25">
      <c r="A56" s="320" t="s">
        <v>21</v>
      </c>
      <c r="B56" s="15" t="s">
        <v>61</v>
      </c>
      <c r="C56" s="353">
        <v>0.91100000000000003</v>
      </c>
      <c r="D56" s="344">
        <v>0.90700000000000003</v>
      </c>
      <c r="E56" s="331">
        <f t="shared" si="2"/>
        <v>-0.40000000000000036</v>
      </c>
      <c r="F56" s="343"/>
      <c r="G56" s="342"/>
    </row>
    <row r="57" spans="1:7" ht="20.149999999999999" customHeight="1" x14ac:dyDescent="0.25">
      <c r="A57" s="320" t="s">
        <v>22</v>
      </c>
      <c r="B57" s="15" t="s">
        <v>62</v>
      </c>
      <c r="C57" s="353">
        <v>0.48599999999999999</v>
      </c>
      <c r="D57" s="344">
        <v>0.44400000000000001</v>
      </c>
      <c r="E57" s="331">
        <f t="shared" si="2"/>
        <v>-4.1999999999999984</v>
      </c>
      <c r="F57" s="343"/>
      <c r="G57" s="342"/>
    </row>
    <row r="58" spans="1:7" ht="20.149999999999999" customHeight="1" x14ac:dyDescent="0.25">
      <c r="A58" s="320" t="s">
        <v>24</v>
      </c>
      <c r="B58" s="15" t="s">
        <v>63</v>
      </c>
      <c r="C58" s="353">
        <v>0.76700000000000002</v>
      </c>
      <c r="D58" s="344">
        <v>0.76100000000000001</v>
      </c>
      <c r="E58" s="331">
        <f t="shared" si="2"/>
        <v>-0.60000000000000053</v>
      </c>
      <c r="F58" s="343"/>
      <c r="G58" s="342"/>
    </row>
    <row r="59" spans="1:7" ht="20.149999999999999" customHeight="1" x14ac:dyDescent="0.25">
      <c r="A59" s="320" t="s">
        <v>26</v>
      </c>
      <c r="B59" s="15" t="s">
        <v>64</v>
      </c>
      <c r="C59" s="353">
        <v>0.73699999999999999</v>
      </c>
      <c r="D59" s="344">
        <v>0.71399999999999997</v>
      </c>
      <c r="E59" s="331">
        <f t="shared" si="2"/>
        <v>-2.300000000000002</v>
      </c>
      <c r="F59" s="343"/>
      <c r="G59" s="342"/>
    </row>
    <row r="60" spans="1:7" ht="20.149999999999999" customHeight="1" x14ac:dyDescent="0.25">
      <c r="A60" s="320" t="s">
        <v>28</v>
      </c>
      <c r="B60" s="15" t="s">
        <v>65</v>
      </c>
      <c r="C60" s="353">
        <v>0.54200000000000004</v>
      </c>
      <c r="D60" s="344">
        <v>0.55300000000000005</v>
      </c>
      <c r="E60" s="331">
        <f t="shared" si="2"/>
        <v>1.100000000000001</v>
      </c>
      <c r="F60" s="343"/>
      <c r="G60" s="342"/>
    </row>
    <row r="61" spans="1:7" ht="20.149999999999999" customHeight="1" x14ac:dyDescent="0.25">
      <c r="A61" s="320" t="s">
        <v>30</v>
      </c>
      <c r="B61" s="15" t="s">
        <v>66</v>
      </c>
      <c r="C61" s="353">
        <v>0.36199999999999999</v>
      </c>
      <c r="D61" s="344">
        <v>0.36899999999999999</v>
      </c>
      <c r="E61" s="331">
        <f t="shared" si="2"/>
        <v>0.70000000000000062</v>
      </c>
      <c r="F61" s="343"/>
      <c r="G61" s="342"/>
    </row>
    <row r="62" spans="1:7" ht="20.149999999999999" customHeight="1" x14ac:dyDescent="0.25">
      <c r="A62" s="320" t="s">
        <v>32</v>
      </c>
      <c r="B62" s="15" t="s">
        <v>67</v>
      </c>
      <c r="C62" s="353">
        <v>0.81299999999999994</v>
      </c>
      <c r="D62" s="344">
        <v>0.314</v>
      </c>
      <c r="E62" s="331">
        <f t="shared" si="2"/>
        <v>-49.899999999999991</v>
      </c>
      <c r="F62" s="343"/>
      <c r="G62" s="342"/>
    </row>
    <row r="63" spans="1:7" ht="20.149999999999999" customHeight="1" x14ac:dyDescent="0.25">
      <c r="A63" s="320" t="s">
        <v>34</v>
      </c>
      <c r="B63" s="15" t="s">
        <v>68</v>
      </c>
      <c r="C63" s="353">
        <v>1</v>
      </c>
      <c r="D63" s="344">
        <v>0.93200000000000005</v>
      </c>
      <c r="E63" s="331">
        <f t="shared" si="2"/>
        <v>-6.7999999999999954</v>
      </c>
      <c r="F63" s="343"/>
      <c r="G63" s="342"/>
    </row>
    <row r="64" spans="1:7" ht="20.149999999999999" customHeight="1" x14ac:dyDescent="0.25">
      <c r="A64" s="320" t="s">
        <v>36</v>
      </c>
      <c r="B64" s="15" t="s">
        <v>69</v>
      </c>
      <c r="C64" s="353">
        <v>0.41199999999999998</v>
      </c>
      <c r="D64" s="344">
        <v>0.47599999999999998</v>
      </c>
      <c r="E64" s="331">
        <f t="shared" si="2"/>
        <v>6.4</v>
      </c>
      <c r="F64" s="343"/>
      <c r="G64" s="342"/>
    </row>
    <row r="65" spans="1:7" ht="20.149999999999999" customHeight="1" x14ac:dyDescent="0.25">
      <c r="A65" s="320" t="s">
        <v>38</v>
      </c>
      <c r="B65" s="15" t="s">
        <v>70</v>
      </c>
      <c r="C65" s="353">
        <v>0.376</v>
      </c>
      <c r="D65" s="344">
        <v>0.47299999999999998</v>
      </c>
      <c r="E65" s="331">
        <f t="shared" si="2"/>
        <v>9.6999999999999975</v>
      </c>
      <c r="F65" s="343"/>
      <c r="G65" s="342"/>
    </row>
    <row r="66" spans="1:7" ht="20.149999999999999" customHeight="1" x14ac:dyDescent="0.25">
      <c r="A66" s="320" t="s">
        <v>40</v>
      </c>
      <c r="B66" s="15" t="s">
        <v>71</v>
      </c>
      <c r="C66" s="353">
        <v>0.222</v>
      </c>
      <c r="D66" s="344">
        <v>0.23200000000000001</v>
      </c>
      <c r="E66" s="331">
        <f t="shared" si="2"/>
        <v>1.0000000000000009</v>
      </c>
      <c r="F66" s="343"/>
      <c r="G66" s="342"/>
    </row>
    <row r="67" spans="1:7" ht="20.149999999999999" customHeight="1" x14ac:dyDescent="0.25">
      <c r="A67" s="320" t="s">
        <v>42</v>
      </c>
      <c r="B67" s="15" t="s">
        <v>72</v>
      </c>
      <c r="C67" s="353">
        <v>0.94399999999999995</v>
      </c>
      <c r="D67" s="344">
        <v>0.92900000000000005</v>
      </c>
      <c r="E67" s="331" t="s">
        <v>99</v>
      </c>
      <c r="F67" s="343"/>
      <c r="G67" s="342"/>
    </row>
    <row r="68" spans="1:7" ht="20.149999999999999" customHeight="1" x14ac:dyDescent="0.25">
      <c r="A68" s="320" t="s">
        <v>44</v>
      </c>
      <c r="B68" s="15" t="s">
        <v>73</v>
      </c>
      <c r="C68" s="353">
        <v>0.94199999999999995</v>
      </c>
      <c r="D68" s="344">
        <v>0.93899999999999995</v>
      </c>
      <c r="E68" s="331">
        <f t="shared" ref="E68:E79" si="3">+(D68-C68)*100</f>
        <v>-0.30000000000000027</v>
      </c>
      <c r="F68" s="343"/>
      <c r="G68" s="342"/>
    </row>
    <row r="69" spans="1:7" ht="20.149999999999999" customHeight="1" x14ac:dyDescent="0.25">
      <c r="A69" s="320" t="s">
        <v>46</v>
      </c>
      <c r="B69" s="15" t="s">
        <v>74</v>
      </c>
      <c r="C69" s="353">
        <v>0.161</v>
      </c>
      <c r="D69" s="344">
        <v>0.23699999999999999</v>
      </c>
      <c r="E69" s="331">
        <f t="shared" si="3"/>
        <v>7.5999999999999988</v>
      </c>
      <c r="F69" s="343"/>
      <c r="G69" s="342"/>
    </row>
    <row r="70" spans="1:7" ht="20.149999999999999" customHeight="1" x14ac:dyDescent="0.25">
      <c r="A70" s="320" t="s">
        <v>48</v>
      </c>
      <c r="B70" s="15" t="s">
        <v>75</v>
      </c>
      <c r="C70" s="353">
        <v>0.997</v>
      </c>
      <c r="D70" s="344">
        <v>0.997</v>
      </c>
      <c r="E70" s="331">
        <f t="shared" si="3"/>
        <v>0</v>
      </c>
      <c r="F70" s="343"/>
      <c r="G70" s="342"/>
    </row>
    <row r="71" spans="1:7" ht="20.149999999999999" customHeight="1" x14ac:dyDescent="0.25">
      <c r="A71" s="320" t="s">
        <v>50</v>
      </c>
      <c r="B71" s="15" t="s">
        <v>76</v>
      </c>
      <c r="C71" s="353">
        <v>1.093</v>
      </c>
      <c r="D71" s="344">
        <v>1.026</v>
      </c>
      <c r="E71" s="331">
        <f t="shared" si="3"/>
        <v>-6.6999999999999948</v>
      </c>
      <c r="F71" s="343"/>
      <c r="G71" s="342"/>
    </row>
    <row r="72" spans="1:7" ht="20.149999999999999" customHeight="1" x14ac:dyDescent="0.25">
      <c r="A72" s="320" t="s">
        <v>77</v>
      </c>
      <c r="B72" s="15" t="s">
        <v>78</v>
      </c>
      <c r="C72" s="353">
        <v>0.98599999999999999</v>
      </c>
      <c r="D72" s="344">
        <v>0.99099999999999999</v>
      </c>
      <c r="E72" s="331">
        <f t="shared" si="3"/>
        <v>0.50000000000000044</v>
      </c>
      <c r="F72" s="343"/>
      <c r="G72" s="342"/>
    </row>
    <row r="73" spans="1:7" ht="20.149999999999999" customHeight="1" x14ac:dyDescent="0.25">
      <c r="A73" s="320" t="s">
        <v>79</v>
      </c>
      <c r="B73" s="15" t="s">
        <v>80</v>
      </c>
      <c r="C73" s="353">
        <v>0.438</v>
      </c>
      <c r="D73" s="344">
        <v>0.45100000000000001</v>
      </c>
      <c r="E73" s="331">
        <f t="shared" si="3"/>
        <v>1.3000000000000012</v>
      </c>
      <c r="F73" s="343"/>
      <c r="G73" s="342"/>
    </row>
    <row r="74" spans="1:7" ht="20.149999999999999" customHeight="1" x14ac:dyDescent="0.25">
      <c r="A74" s="320" t="s">
        <v>81</v>
      </c>
      <c r="B74" s="15" t="s">
        <v>82</v>
      </c>
      <c r="C74" s="353">
        <v>0.505</v>
      </c>
      <c r="D74" s="344">
        <v>0.48699999999999999</v>
      </c>
      <c r="E74" s="331">
        <f t="shared" si="3"/>
        <v>-1.8000000000000016</v>
      </c>
      <c r="F74" s="343"/>
      <c r="G74" s="342"/>
    </row>
    <row r="75" spans="1:7" ht="20.149999999999999" customHeight="1" x14ac:dyDescent="0.25">
      <c r="A75" s="320" t="s">
        <v>83</v>
      </c>
      <c r="B75" s="15" t="s">
        <v>84</v>
      </c>
      <c r="C75" s="353">
        <v>0.54200000000000004</v>
      </c>
      <c r="D75" s="344">
        <v>0.53500000000000003</v>
      </c>
      <c r="E75" s="331">
        <f t="shared" si="3"/>
        <v>-0.70000000000000062</v>
      </c>
      <c r="F75" s="343"/>
      <c r="G75" s="342"/>
    </row>
    <row r="76" spans="1:7" ht="20.149999999999999" customHeight="1" x14ac:dyDescent="0.25">
      <c r="A76" s="320" t="s">
        <v>85</v>
      </c>
      <c r="B76" s="15" t="s">
        <v>86</v>
      </c>
      <c r="C76" s="353">
        <v>0.95299999999999996</v>
      </c>
      <c r="D76" s="344">
        <v>0.95599999999999996</v>
      </c>
      <c r="E76" s="331">
        <f t="shared" si="3"/>
        <v>0.30000000000000027</v>
      </c>
      <c r="F76" s="343"/>
      <c r="G76" s="342"/>
    </row>
    <row r="77" spans="1:7" ht="20.149999999999999" customHeight="1" x14ac:dyDescent="0.25">
      <c r="A77" s="320" t="s">
        <v>87</v>
      </c>
      <c r="B77" s="15" t="s">
        <v>88</v>
      </c>
      <c r="C77" s="353">
        <v>0.89700000000000002</v>
      </c>
      <c r="D77" s="344">
        <v>0.70299999999999996</v>
      </c>
      <c r="E77" s="331">
        <f t="shared" si="3"/>
        <v>-19.400000000000006</v>
      </c>
      <c r="F77" s="343"/>
      <c r="G77" s="342"/>
    </row>
    <row r="78" spans="1:7" ht="20.149999999999999" customHeight="1" thickBot="1" x14ac:dyDescent="0.3">
      <c r="A78" s="320" t="s">
        <v>89</v>
      </c>
      <c r="B78" s="15" t="s">
        <v>90</v>
      </c>
      <c r="C78" s="353">
        <v>1</v>
      </c>
      <c r="D78" s="344">
        <v>1</v>
      </c>
      <c r="E78" s="331">
        <f t="shared" si="3"/>
        <v>0</v>
      </c>
      <c r="F78" s="343"/>
      <c r="G78" s="342"/>
    </row>
    <row r="79" spans="1:7" ht="20.149999999999999" customHeight="1" thickBot="1" x14ac:dyDescent="0.3">
      <c r="A79" s="25"/>
      <c r="B79" s="126" t="s">
        <v>96</v>
      </c>
      <c r="C79" s="197">
        <v>0.82099999999999995</v>
      </c>
      <c r="D79" s="197">
        <v>0.81399999999999995</v>
      </c>
      <c r="E79" s="328">
        <f t="shared" si="3"/>
        <v>-0.70000000000000062</v>
      </c>
      <c r="F79" s="343"/>
      <c r="G79" s="342"/>
    </row>
    <row r="80" spans="1:7" ht="20.149999999999999" customHeight="1" x14ac:dyDescent="0.25"/>
    <row r="81" spans="1:7" ht="20.149999999999999" customHeight="1" x14ac:dyDescent="0.25">
      <c r="A81" s="350" t="s">
        <v>238</v>
      </c>
      <c r="B81" s="350"/>
      <c r="C81" s="349"/>
      <c r="D81" s="349"/>
      <c r="E81" s="349"/>
    </row>
    <row r="82" spans="1:7" ht="20.149999999999999" customHeight="1" thickBot="1" x14ac:dyDescent="0.3">
      <c r="A82" s="348"/>
      <c r="B82" s="348"/>
      <c r="C82" s="347"/>
      <c r="D82" s="347"/>
      <c r="E82" s="347"/>
    </row>
    <row r="83" spans="1:7" ht="20.149999999999999" customHeight="1" thickBot="1" x14ac:dyDescent="0.3">
      <c r="A83" s="223" t="s">
        <v>136</v>
      </c>
      <c r="B83" s="245" t="s">
        <v>137</v>
      </c>
      <c r="C83" s="512" t="s">
        <v>238</v>
      </c>
      <c r="D83" s="513"/>
      <c r="E83" s="514"/>
    </row>
    <row r="84" spans="1:7" ht="20.149999999999999" customHeight="1" thickBot="1" x14ac:dyDescent="0.3">
      <c r="A84" s="227"/>
      <c r="B84" s="346"/>
      <c r="C84" s="34">
        <f>+$C$5</f>
        <v>2019</v>
      </c>
      <c r="D84" s="34">
        <f>+$D$5</f>
        <v>2020</v>
      </c>
      <c r="E84" s="356" t="s">
        <v>228</v>
      </c>
    </row>
    <row r="85" spans="1:7" ht="20.149999999999999" customHeight="1" x14ac:dyDescent="0.25">
      <c r="A85" s="229" t="s">
        <v>1</v>
      </c>
      <c r="B85" s="355" t="s">
        <v>139</v>
      </c>
      <c r="C85" s="353">
        <f>+C119</f>
        <v>0.98799999999999999</v>
      </c>
      <c r="D85" s="353">
        <f>+D119</f>
        <v>0.98799999999999999</v>
      </c>
      <c r="E85" s="331">
        <f>+(D85-C85)*100</f>
        <v>0</v>
      </c>
      <c r="F85" s="343"/>
      <c r="G85" s="342"/>
    </row>
    <row r="86" spans="1:7" ht="20.149999999999999" customHeight="1" thickBot="1" x14ac:dyDescent="0.3">
      <c r="A86" s="232" t="s">
        <v>2</v>
      </c>
      <c r="B86" s="354" t="s">
        <v>140</v>
      </c>
      <c r="C86" s="353">
        <f>+C158</f>
        <v>0.82899999999999996</v>
      </c>
      <c r="D86" s="353">
        <f>+D158</f>
        <v>0.81200000000000006</v>
      </c>
      <c r="E86" s="331">
        <f>+(D86-C86)*100</f>
        <v>-1.6999999999999904</v>
      </c>
      <c r="F86" s="343"/>
      <c r="G86" s="342"/>
    </row>
    <row r="87" spans="1:7" ht="20.149999999999999" customHeight="1" thickBot="1" x14ac:dyDescent="0.3">
      <c r="A87" s="100"/>
      <c r="B87" s="352" t="s">
        <v>96</v>
      </c>
      <c r="C87" s="197">
        <v>0.90100000000000002</v>
      </c>
      <c r="D87" s="197">
        <v>0.88900000000000001</v>
      </c>
      <c r="E87" s="328">
        <f>+(D87-C87)*100</f>
        <v>-1.2000000000000011</v>
      </c>
      <c r="F87" s="343"/>
      <c r="G87" s="342"/>
    </row>
    <row r="88" spans="1:7" ht="20.149999999999999" customHeight="1" x14ac:dyDescent="0.25">
      <c r="G88" s="342"/>
    </row>
    <row r="89" spans="1:7" ht="20.149999999999999" customHeight="1" x14ac:dyDescent="0.25">
      <c r="A89" s="350" t="s">
        <v>240</v>
      </c>
      <c r="B89" s="350"/>
      <c r="C89" s="349"/>
      <c r="D89" s="349"/>
      <c r="E89" s="349"/>
      <c r="G89" s="342"/>
    </row>
    <row r="90" spans="1:7" ht="20.149999999999999" customHeight="1" thickBot="1" x14ac:dyDescent="0.3">
      <c r="A90" s="348"/>
      <c r="B90" s="348"/>
      <c r="C90" s="347"/>
      <c r="D90" s="347"/>
      <c r="E90" s="347"/>
      <c r="G90" s="342"/>
    </row>
    <row r="91" spans="1:7" ht="20.149999999999999" customHeight="1" thickBot="1" x14ac:dyDescent="0.3">
      <c r="A91" s="223" t="s">
        <v>136</v>
      </c>
      <c r="B91" s="245" t="s">
        <v>141</v>
      </c>
      <c r="C91" s="512" t="s">
        <v>238</v>
      </c>
      <c r="D91" s="513"/>
      <c r="E91" s="514"/>
      <c r="G91" s="342"/>
    </row>
    <row r="92" spans="1:7" ht="71.25" customHeight="1" thickBot="1" x14ac:dyDescent="0.3">
      <c r="A92" s="227"/>
      <c r="B92" s="346"/>
      <c r="C92" s="34">
        <f>+$C$5</f>
        <v>2019</v>
      </c>
      <c r="D92" s="34">
        <f>+$D$5</f>
        <v>2020</v>
      </c>
      <c r="E92" s="14" t="s">
        <v>228</v>
      </c>
      <c r="G92" s="342"/>
    </row>
    <row r="93" spans="1:7" ht="20.149999999999999" customHeight="1" x14ac:dyDescent="0.25">
      <c r="A93" s="319" t="s">
        <v>1</v>
      </c>
      <c r="B93" s="35" t="s">
        <v>3</v>
      </c>
      <c r="C93" s="351">
        <v>1</v>
      </c>
      <c r="D93" s="344">
        <v>0.999</v>
      </c>
      <c r="E93" s="331">
        <f>+(D93-C93)*100</f>
        <v>-0.10000000000000009</v>
      </c>
      <c r="F93" s="343"/>
      <c r="G93" s="342"/>
    </row>
    <row r="94" spans="1:7" ht="20.149999999999999" customHeight="1" x14ac:dyDescent="0.25">
      <c r="A94" s="320" t="s">
        <v>2</v>
      </c>
      <c r="B94" s="35" t="s">
        <v>4</v>
      </c>
      <c r="C94" s="344">
        <v>0.97499999999999998</v>
      </c>
      <c r="D94" s="344">
        <v>0.97</v>
      </c>
      <c r="E94" s="331">
        <f>+(D94-C94)*100</f>
        <v>-0.50000000000000044</v>
      </c>
      <c r="F94" s="343"/>
      <c r="G94" s="342"/>
    </row>
    <row r="95" spans="1:7" ht="20.149999999999999" customHeight="1" x14ac:dyDescent="0.25">
      <c r="A95" s="320" t="s">
        <v>5</v>
      </c>
      <c r="B95" s="35" t="s">
        <v>6</v>
      </c>
      <c r="C95" s="344">
        <v>0.996</v>
      </c>
      <c r="D95" s="344">
        <v>0.99199999999999999</v>
      </c>
      <c r="E95" s="331">
        <f>+(D95-C95)*100</f>
        <v>-0.40000000000000036</v>
      </c>
      <c r="F95" s="343"/>
      <c r="G95" s="342"/>
    </row>
    <row r="96" spans="1:7" ht="20.149999999999999" customHeight="1" x14ac:dyDescent="0.25">
      <c r="A96" s="320" t="s">
        <v>7</v>
      </c>
      <c r="B96" s="35" t="s">
        <v>8</v>
      </c>
      <c r="C96" s="344">
        <v>0.98199999999999998</v>
      </c>
      <c r="D96" s="344">
        <v>0.97399999999999998</v>
      </c>
      <c r="E96" s="331">
        <f>+(D96-C96)*100</f>
        <v>-0.80000000000000071</v>
      </c>
      <c r="F96" s="343"/>
      <c r="G96" s="342"/>
    </row>
    <row r="97" spans="1:7" ht="20.149999999999999" customHeight="1" x14ac:dyDescent="0.25">
      <c r="A97" s="320" t="s">
        <v>9</v>
      </c>
      <c r="B97" s="35" t="s">
        <v>10</v>
      </c>
      <c r="C97" s="345" t="s">
        <v>99</v>
      </c>
      <c r="D97" s="344">
        <v>0.97199999999999998</v>
      </c>
      <c r="E97" s="345" t="s">
        <v>99</v>
      </c>
      <c r="F97" s="343"/>
      <c r="G97" s="342"/>
    </row>
    <row r="98" spans="1:7" ht="20.149999999999999" customHeight="1" x14ac:dyDescent="0.25">
      <c r="A98" s="320" t="s">
        <v>11</v>
      </c>
      <c r="B98" s="35" t="s">
        <v>12</v>
      </c>
      <c r="C98" s="344">
        <v>1</v>
      </c>
      <c r="D98" s="344">
        <v>0.97299999999999998</v>
      </c>
      <c r="E98" s="331">
        <f t="shared" ref="E98:E108" si="4">+(D98-C98)*100</f>
        <v>-2.7000000000000024</v>
      </c>
      <c r="F98" s="343"/>
      <c r="G98" s="342"/>
    </row>
    <row r="99" spans="1:7" ht="20.149999999999999" customHeight="1" x14ac:dyDescent="0.25">
      <c r="A99" s="320" t="s">
        <v>13</v>
      </c>
      <c r="B99" s="35" t="s">
        <v>14</v>
      </c>
      <c r="C99" s="344">
        <v>0.98499999999999999</v>
      </c>
      <c r="D99" s="344">
        <v>0.98899999999999999</v>
      </c>
      <c r="E99" s="331">
        <f t="shared" si="4"/>
        <v>0.40000000000000036</v>
      </c>
      <c r="F99" s="343"/>
      <c r="G99" s="342"/>
    </row>
    <row r="100" spans="1:7" ht="20.149999999999999" customHeight="1" x14ac:dyDescent="0.25">
      <c r="A100" s="320" t="s">
        <v>15</v>
      </c>
      <c r="B100" s="35" t="s">
        <v>16</v>
      </c>
      <c r="C100" s="344">
        <v>0.98799999999999999</v>
      </c>
      <c r="D100" s="344">
        <v>0.95699999999999996</v>
      </c>
      <c r="E100" s="331">
        <f t="shared" si="4"/>
        <v>-3.1000000000000028</v>
      </c>
      <c r="F100" s="343"/>
      <c r="G100" s="342"/>
    </row>
    <row r="101" spans="1:7" ht="20.149999999999999" customHeight="1" x14ac:dyDescent="0.25">
      <c r="A101" s="320" t="s">
        <v>17</v>
      </c>
      <c r="B101" s="35" t="s">
        <v>18</v>
      </c>
      <c r="C101" s="344">
        <v>1</v>
      </c>
      <c r="D101" s="344">
        <v>1</v>
      </c>
      <c r="E101" s="331">
        <f t="shared" si="4"/>
        <v>0</v>
      </c>
      <c r="F101" s="343"/>
      <c r="G101" s="342"/>
    </row>
    <row r="102" spans="1:7" ht="20.149999999999999" customHeight="1" x14ac:dyDescent="0.25">
      <c r="A102" s="320" t="s">
        <v>19</v>
      </c>
      <c r="B102" s="35" t="s">
        <v>20</v>
      </c>
      <c r="C102" s="344">
        <v>0.89700000000000002</v>
      </c>
      <c r="D102" s="344">
        <v>0.90300000000000002</v>
      </c>
      <c r="E102" s="331">
        <f t="shared" si="4"/>
        <v>0.60000000000000053</v>
      </c>
      <c r="F102" s="343"/>
      <c r="G102" s="342"/>
    </row>
    <row r="103" spans="1:7" ht="20.149999999999999" customHeight="1" x14ac:dyDescent="0.25">
      <c r="A103" s="320" t="s">
        <v>21</v>
      </c>
      <c r="B103" s="35" t="s">
        <v>134</v>
      </c>
      <c r="C103" s="344">
        <v>0.92700000000000005</v>
      </c>
      <c r="D103" s="344">
        <v>0.94699999999999995</v>
      </c>
      <c r="E103" s="331">
        <f t="shared" si="4"/>
        <v>1.9999999999999907</v>
      </c>
      <c r="F103" s="343"/>
      <c r="G103" s="342"/>
    </row>
    <row r="104" spans="1:7" ht="20.149999999999999" customHeight="1" x14ac:dyDescent="0.25">
      <c r="A104" s="320" t="s">
        <v>22</v>
      </c>
      <c r="B104" s="35" t="s">
        <v>23</v>
      </c>
      <c r="C104" s="344">
        <v>0.98799999999999999</v>
      </c>
      <c r="D104" s="344">
        <v>0.99099999999999999</v>
      </c>
      <c r="E104" s="331">
        <f t="shared" si="4"/>
        <v>0.30000000000000027</v>
      </c>
      <c r="F104" s="343"/>
      <c r="G104" s="342"/>
    </row>
    <row r="105" spans="1:7" ht="20.149999999999999" customHeight="1" x14ac:dyDescent="0.25">
      <c r="A105" s="320" t="s">
        <v>24</v>
      </c>
      <c r="B105" s="35" t="s">
        <v>25</v>
      </c>
      <c r="C105" s="344">
        <v>0.98599999999999999</v>
      </c>
      <c r="D105" s="344">
        <v>0.99099999999999999</v>
      </c>
      <c r="E105" s="331">
        <f t="shared" si="4"/>
        <v>0.50000000000000044</v>
      </c>
      <c r="F105" s="343"/>
      <c r="G105" s="342"/>
    </row>
    <row r="106" spans="1:7" ht="20.149999999999999" customHeight="1" x14ac:dyDescent="0.25">
      <c r="A106" s="320" t="s">
        <v>26</v>
      </c>
      <c r="B106" s="35" t="s">
        <v>27</v>
      </c>
      <c r="C106" s="344">
        <v>1</v>
      </c>
      <c r="D106" s="344">
        <v>1</v>
      </c>
      <c r="E106" s="331">
        <f t="shared" si="4"/>
        <v>0</v>
      </c>
      <c r="F106" s="343"/>
      <c r="G106" s="342"/>
    </row>
    <row r="107" spans="1:7" ht="20.149999999999999" customHeight="1" x14ac:dyDescent="0.25">
      <c r="A107" s="320" t="s">
        <v>28</v>
      </c>
      <c r="B107" s="35" t="s">
        <v>29</v>
      </c>
      <c r="C107" s="344">
        <v>0.99199999999999999</v>
      </c>
      <c r="D107" s="344">
        <v>0.99199999999999999</v>
      </c>
      <c r="E107" s="331">
        <f t="shared" si="4"/>
        <v>0</v>
      </c>
      <c r="F107" s="343"/>
      <c r="G107" s="342"/>
    </row>
    <row r="108" spans="1:7" ht="20.149999999999999" customHeight="1" x14ac:dyDescent="0.25">
      <c r="A108" s="320" t="s">
        <v>30</v>
      </c>
      <c r="B108" s="35" t="s">
        <v>31</v>
      </c>
      <c r="C108" s="344">
        <v>1</v>
      </c>
      <c r="D108" s="344">
        <v>1</v>
      </c>
      <c r="E108" s="331">
        <f t="shared" si="4"/>
        <v>0</v>
      </c>
      <c r="F108" s="343"/>
      <c r="G108" s="342"/>
    </row>
    <row r="109" spans="1:7" ht="20.149999999999999" customHeight="1" x14ac:dyDescent="0.25">
      <c r="A109" s="320" t="s">
        <v>32</v>
      </c>
      <c r="B109" s="35" t="s">
        <v>33</v>
      </c>
      <c r="C109" s="345" t="s">
        <v>99</v>
      </c>
      <c r="D109" s="345" t="s">
        <v>99</v>
      </c>
      <c r="E109" s="345" t="s">
        <v>99</v>
      </c>
      <c r="F109" s="343"/>
      <c r="G109" s="342"/>
    </row>
    <row r="110" spans="1:7" ht="20.149999999999999" customHeight="1" x14ac:dyDescent="0.25">
      <c r="A110" s="320" t="s">
        <v>34</v>
      </c>
      <c r="B110" s="35" t="s">
        <v>35</v>
      </c>
      <c r="C110" s="344">
        <v>1</v>
      </c>
      <c r="D110" s="344">
        <v>1</v>
      </c>
      <c r="E110" s="331">
        <f t="shared" ref="E110:E119" si="5">+(D110-C110)*100</f>
        <v>0</v>
      </c>
      <c r="F110" s="343"/>
      <c r="G110" s="342"/>
    </row>
    <row r="111" spans="1:7" ht="20.149999999999999" customHeight="1" x14ac:dyDescent="0.25">
      <c r="A111" s="320" t="s">
        <v>36</v>
      </c>
      <c r="B111" s="35" t="s">
        <v>37</v>
      </c>
      <c r="C111" s="344">
        <v>1</v>
      </c>
      <c r="D111" s="344">
        <v>1</v>
      </c>
      <c r="E111" s="331">
        <f t="shared" si="5"/>
        <v>0</v>
      </c>
      <c r="F111" s="343"/>
      <c r="G111" s="342"/>
    </row>
    <row r="112" spans="1:7" ht="20.149999999999999" customHeight="1" x14ac:dyDescent="0.25">
      <c r="A112" s="320" t="s">
        <v>38</v>
      </c>
      <c r="B112" s="35" t="s">
        <v>39</v>
      </c>
      <c r="C112" s="344">
        <v>0.99099999999999999</v>
      </c>
      <c r="D112" s="344">
        <v>0.96599999999999997</v>
      </c>
      <c r="E112" s="331">
        <f t="shared" si="5"/>
        <v>-2.5000000000000022</v>
      </c>
      <c r="F112" s="343"/>
      <c r="G112" s="342"/>
    </row>
    <row r="113" spans="1:7" ht="20.149999999999999" customHeight="1" x14ac:dyDescent="0.25">
      <c r="A113" s="320" t="s">
        <v>40</v>
      </c>
      <c r="B113" s="35" t="s">
        <v>41</v>
      </c>
      <c r="C113" s="344">
        <v>0.96499999999999997</v>
      </c>
      <c r="D113" s="344">
        <v>0.94399999999999995</v>
      </c>
      <c r="E113" s="331">
        <f t="shared" si="5"/>
        <v>-2.1000000000000019</v>
      </c>
      <c r="F113" s="343"/>
      <c r="G113" s="342"/>
    </row>
    <row r="114" spans="1:7" ht="20.149999999999999" customHeight="1" x14ac:dyDescent="0.25">
      <c r="A114" s="320" t="s">
        <v>42</v>
      </c>
      <c r="B114" s="35" t="s">
        <v>43</v>
      </c>
      <c r="C114" s="344">
        <v>0.98699999999999999</v>
      </c>
      <c r="D114" s="344">
        <v>0.98799999999999999</v>
      </c>
      <c r="E114" s="331">
        <f t="shared" si="5"/>
        <v>0.10000000000000009</v>
      </c>
      <c r="F114" s="343"/>
      <c r="G114" s="342"/>
    </row>
    <row r="115" spans="1:7" ht="20.149999999999999" customHeight="1" x14ac:dyDescent="0.25">
      <c r="A115" s="320" t="s">
        <v>44</v>
      </c>
      <c r="B115" s="35" t="s">
        <v>45</v>
      </c>
      <c r="C115" s="344">
        <v>0.998</v>
      </c>
      <c r="D115" s="344">
        <v>0.999</v>
      </c>
      <c r="E115" s="331">
        <f t="shared" si="5"/>
        <v>0.10000000000000009</v>
      </c>
      <c r="F115" s="343"/>
      <c r="G115" s="342"/>
    </row>
    <row r="116" spans="1:7" ht="20.149999999999999" customHeight="1" x14ac:dyDescent="0.25">
      <c r="A116" s="320" t="s">
        <v>46</v>
      </c>
      <c r="B116" s="35" t="s">
        <v>47</v>
      </c>
      <c r="C116" s="344">
        <v>0.96199999999999997</v>
      </c>
      <c r="D116" s="344">
        <v>0.97099999999999997</v>
      </c>
      <c r="E116" s="331">
        <f t="shared" si="5"/>
        <v>0.9000000000000008</v>
      </c>
      <c r="F116" s="343"/>
      <c r="G116" s="342"/>
    </row>
    <row r="117" spans="1:7" ht="20.149999999999999" customHeight="1" x14ac:dyDescent="0.25">
      <c r="A117" s="320" t="s">
        <v>48</v>
      </c>
      <c r="B117" s="35" t="s">
        <v>49</v>
      </c>
      <c r="C117" s="344">
        <v>1</v>
      </c>
      <c r="D117" s="344">
        <v>1</v>
      </c>
      <c r="E117" s="331">
        <f t="shared" si="5"/>
        <v>0</v>
      </c>
      <c r="F117" s="343"/>
      <c r="G117" s="342"/>
    </row>
    <row r="118" spans="1:7" ht="20.149999999999999" customHeight="1" thickBot="1" x14ac:dyDescent="0.3">
      <c r="A118" s="320" t="s">
        <v>50</v>
      </c>
      <c r="B118" s="35" t="s">
        <v>51</v>
      </c>
      <c r="C118" s="344">
        <v>0.96699999999999997</v>
      </c>
      <c r="D118" s="344">
        <v>0.998</v>
      </c>
      <c r="E118" s="331">
        <f t="shared" si="5"/>
        <v>3.1000000000000028</v>
      </c>
      <c r="F118" s="343"/>
      <c r="G118" s="342"/>
    </row>
    <row r="119" spans="1:7" ht="20.149999999999999" customHeight="1" thickBot="1" x14ac:dyDescent="0.3">
      <c r="A119" s="125"/>
      <c r="B119" s="126" t="s">
        <v>96</v>
      </c>
      <c r="C119" s="197">
        <v>0.98799999999999999</v>
      </c>
      <c r="D119" s="197">
        <v>0.98799999999999999</v>
      </c>
      <c r="E119" s="328">
        <f t="shared" si="5"/>
        <v>0</v>
      </c>
      <c r="F119" s="343"/>
      <c r="G119" s="342"/>
    </row>
    <row r="120" spans="1:7" ht="20.149999999999999" customHeight="1" x14ac:dyDescent="0.25">
      <c r="G120" s="342"/>
    </row>
    <row r="121" spans="1:7" ht="20.149999999999999" customHeight="1" x14ac:dyDescent="0.25">
      <c r="A121" s="350" t="s">
        <v>239</v>
      </c>
      <c r="B121" s="350"/>
      <c r="C121" s="349"/>
      <c r="D121" s="349"/>
      <c r="E121" s="349"/>
      <c r="G121" s="342"/>
    </row>
    <row r="122" spans="1:7" ht="13.5" thickBot="1" x14ac:dyDescent="0.3">
      <c r="A122" s="348"/>
      <c r="B122" s="348"/>
      <c r="C122" s="347"/>
      <c r="D122" s="347"/>
      <c r="E122" s="347"/>
      <c r="G122" s="342"/>
    </row>
    <row r="123" spans="1:7" ht="41.25" customHeight="1" thickBot="1" x14ac:dyDescent="0.3">
      <c r="A123" s="223" t="s">
        <v>136</v>
      </c>
      <c r="B123" s="245" t="s">
        <v>141</v>
      </c>
      <c r="C123" s="512" t="s">
        <v>238</v>
      </c>
      <c r="D123" s="513"/>
      <c r="E123" s="514"/>
      <c r="G123" s="342"/>
    </row>
    <row r="124" spans="1:7" ht="20.149999999999999" customHeight="1" thickBot="1" x14ac:dyDescent="0.3">
      <c r="A124" s="227"/>
      <c r="B124" s="346"/>
      <c r="C124" s="34">
        <f>+$C$5</f>
        <v>2019</v>
      </c>
      <c r="D124" s="34">
        <f>+$D$5</f>
        <v>2020</v>
      </c>
      <c r="E124" s="14" t="s">
        <v>228</v>
      </c>
      <c r="G124" s="342"/>
    </row>
    <row r="125" spans="1:7" ht="20.149999999999999" customHeight="1" x14ac:dyDescent="0.25">
      <c r="A125" s="319" t="s">
        <v>1</v>
      </c>
      <c r="B125" s="15" t="s">
        <v>52</v>
      </c>
      <c r="C125" s="344">
        <v>0.82699999999999996</v>
      </c>
      <c r="D125" s="344">
        <v>0.89400000000000002</v>
      </c>
      <c r="E125" s="331">
        <f t="shared" ref="E125:E158" si="6">+(D125-C125)*100</f>
        <v>6.7000000000000064</v>
      </c>
      <c r="F125" s="343"/>
      <c r="G125" s="342"/>
    </row>
    <row r="126" spans="1:7" ht="20.149999999999999" customHeight="1" x14ac:dyDescent="0.25">
      <c r="A126" s="320" t="s">
        <v>2</v>
      </c>
      <c r="B126" s="15" t="s">
        <v>135</v>
      </c>
      <c r="C126" s="344">
        <v>0.93799999999999994</v>
      </c>
      <c r="D126" s="344">
        <v>0.92300000000000004</v>
      </c>
      <c r="E126" s="331">
        <f t="shared" si="6"/>
        <v>-1.4999999999999902</v>
      </c>
      <c r="F126" s="343"/>
      <c r="G126" s="342"/>
    </row>
    <row r="127" spans="1:7" ht="20.149999999999999" customHeight="1" x14ac:dyDescent="0.25">
      <c r="A127" s="320" t="s">
        <v>5</v>
      </c>
      <c r="B127" s="15" t="s">
        <v>53</v>
      </c>
      <c r="C127" s="344">
        <v>0.73899999999999999</v>
      </c>
      <c r="D127" s="344">
        <v>0.70299999999999996</v>
      </c>
      <c r="E127" s="331">
        <f t="shared" si="6"/>
        <v>-3.6000000000000032</v>
      </c>
      <c r="F127" s="343"/>
      <c r="G127" s="342"/>
    </row>
    <row r="128" spans="1:7" ht="20.149999999999999" customHeight="1" x14ac:dyDescent="0.25">
      <c r="A128" s="320" t="s">
        <v>7</v>
      </c>
      <c r="B128" s="15" t="s">
        <v>54</v>
      </c>
      <c r="C128" s="344">
        <v>0.76800000000000002</v>
      </c>
      <c r="D128" s="344">
        <v>0.76500000000000001</v>
      </c>
      <c r="E128" s="331">
        <f t="shared" si="6"/>
        <v>-0.30000000000000027</v>
      </c>
      <c r="F128" s="343"/>
      <c r="G128" s="342"/>
    </row>
    <row r="129" spans="1:7" ht="20.149999999999999" customHeight="1" x14ac:dyDescent="0.25">
      <c r="A129" s="320" t="s">
        <v>9</v>
      </c>
      <c r="B129" s="15" t="s">
        <v>55</v>
      </c>
      <c r="C129" s="344">
        <v>0.59799999999999998</v>
      </c>
      <c r="D129" s="344">
        <v>0.52600000000000002</v>
      </c>
      <c r="E129" s="331">
        <f t="shared" si="6"/>
        <v>-7.1999999999999957</v>
      </c>
      <c r="F129" s="343"/>
      <c r="G129" s="342"/>
    </row>
    <row r="130" spans="1:7" ht="20.149999999999999" customHeight="1" x14ac:dyDescent="0.25">
      <c r="A130" s="320" t="s">
        <v>11</v>
      </c>
      <c r="B130" s="15" t="s">
        <v>56</v>
      </c>
      <c r="C130" s="344">
        <v>0.60099999999999998</v>
      </c>
      <c r="D130" s="344">
        <v>0.71899999999999997</v>
      </c>
      <c r="E130" s="331">
        <f t="shared" si="6"/>
        <v>11.799999999999999</v>
      </c>
      <c r="F130" s="343"/>
      <c r="G130" s="342"/>
    </row>
    <row r="131" spans="1:7" ht="20.149999999999999" customHeight="1" x14ac:dyDescent="0.25">
      <c r="A131" s="320" t="s">
        <v>13</v>
      </c>
      <c r="B131" s="15" t="s">
        <v>57</v>
      </c>
      <c r="C131" s="344">
        <v>1</v>
      </c>
      <c r="D131" s="344">
        <v>1</v>
      </c>
      <c r="E131" s="331">
        <f t="shared" si="6"/>
        <v>0</v>
      </c>
      <c r="F131" s="343"/>
      <c r="G131" s="342"/>
    </row>
    <row r="132" spans="1:7" ht="20.149999999999999" customHeight="1" x14ac:dyDescent="0.25">
      <c r="A132" s="320" t="s">
        <v>15</v>
      </c>
      <c r="B132" s="15" t="s">
        <v>58</v>
      </c>
      <c r="C132" s="344">
        <v>1</v>
      </c>
      <c r="D132" s="344">
        <v>1</v>
      </c>
      <c r="E132" s="331">
        <f t="shared" si="6"/>
        <v>0</v>
      </c>
      <c r="F132" s="343"/>
      <c r="G132" s="342"/>
    </row>
    <row r="133" spans="1:7" ht="20.149999999999999" customHeight="1" x14ac:dyDescent="0.25">
      <c r="A133" s="320" t="s">
        <v>17</v>
      </c>
      <c r="B133" s="15" t="s">
        <v>59</v>
      </c>
      <c r="C133" s="344">
        <v>0.90600000000000003</v>
      </c>
      <c r="D133" s="344">
        <v>0.89200000000000002</v>
      </c>
      <c r="E133" s="331">
        <f t="shared" si="6"/>
        <v>-1.4000000000000012</v>
      </c>
      <c r="F133" s="343"/>
      <c r="G133" s="342"/>
    </row>
    <row r="134" spans="1:7" ht="20.149999999999999" customHeight="1" x14ac:dyDescent="0.25">
      <c r="A134" s="320" t="s">
        <v>19</v>
      </c>
      <c r="B134" s="15" t="s">
        <v>60</v>
      </c>
      <c r="C134" s="344">
        <v>9.5000000000000001E-2</v>
      </c>
      <c r="D134" s="344">
        <v>0.13600000000000001</v>
      </c>
      <c r="E134" s="331">
        <f t="shared" si="6"/>
        <v>4.1000000000000005</v>
      </c>
      <c r="F134" s="343"/>
      <c r="G134" s="342"/>
    </row>
    <row r="135" spans="1:7" ht="20.149999999999999" customHeight="1" x14ac:dyDescent="0.25">
      <c r="A135" s="320" t="s">
        <v>21</v>
      </c>
      <c r="B135" s="15" t="s">
        <v>61</v>
      </c>
      <c r="C135" s="344">
        <v>0.92800000000000005</v>
      </c>
      <c r="D135" s="344">
        <v>0.92300000000000004</v>
      </c>
      <c r="E135" s="331">
        <f t="shared" si="6"/>
        <v>-0.50000000000000044</v>
      </c>
      <c r="F135" s="343"/>
      <c r="G135" s="342"/>
    </row>
    <row r="136" spans="1:7" ht="20.149999999999999" customHeight="1" x14ac:dyDescent="0.25">
      <c r="A136" s="320" t="s">
        <v>22</v>
      </c>
      <c r="B136" s="15" t="s">
        <v>62</v>
      </c>
      <c r="C136" s="344">
        <v>0.439</v>
      </c>
      <c r="D136" s="344">
        <v>0.29099999999999998</v>
      </c>
      <c r="E136" s="331">
        <f t="shared" si="6"/>
        <v>-14.800000000000002</v>
      </c>
      <c r="F136" s="343"/>
      <c r="G136" s="342"/>
    </row>
    <row r="137" spans="1:7" ht="20.149999999999999" customHeight="1" x14ac:dyDescent="0.25">
      <c r="A137" s="320" t="s">
        <v>24</v>
      </c>
      <c r="B137" s="15" t="s">
        <v>63</v>
      </c>
      <c r="C137" s="344">
        <v>0.89900000000000002</v>
      </c>
      <c r="D137" s="344">
        <v>0.90700000000000003</v>
      </c>
      <c r="E137" s="331">
        <f t="shared" si="6"/>
        <v>0.80000000000000071</v>
      </c>
      <c r="F137" s="343"/>
      <c r="G137" s="342"/>
    </row>
    <row r="138" spans="1:7" ht="20.149999999999999" customHeight="1" x14ac:dyDescent="0.25">
      <c r="A138" s="320" t="s">
        <v>26</v>
      </c>
      <c r="B138" s="15" t="s">
        <v>64</v>
      </c>
      <c r="C138" s="344">
        <v>0.71299999999999997</v>
      </c>
      <c r="D138" s="344">
        <v>0.73799999999999999</v>
      </c>
      <c r="E138" s="331">
        <f t="shared" si="6"/>
        <v>2.5000000000000022</v>
      </c>
      <c r="F138" s="343"/>
      <c r="G138" s="342"/>
    </row>
    <row r="139" spans="1:7" ht="19.5" customHeight="1" x14ac:dyDescent="0.25">
      <c r="A139" s="320" t="s">
        <v>28</v>
      </c>
      <c r="B139" s="15" t="s">
        <v>65</v>
      </c>
      <c r="C139" s="344">
        <v>0.53500000000000003</v>
      </c>
      <c r="D139" s="344">
        <v>0.63100000000000001</v>
      </c>
      <c r="E139" s="331">
        <f t="shared" si="6"/>
        <v>9.5999999999999979</v>
      </c>
      <c r="F139" s="343"/>
      <c r="G139" s="342"/>
    </row>
    <row r="140" spans="1:7" ht="20.149999999999999" customHeight="1" x14ac:dyDescent="0.25">
      <c r="A140" s="320" t="s">
        <v>30</v>
      </c>
      <c r="B140" s="15" t="s">
        <v>66</v>
      </c>
      <c r="C140" s="344">
        <v>0.39700000000000002</v>
      </c>
      <c r="D140" s="344">
        <v>0.39400000000000002</v>
      </c>
      <c r="E140" s="331">
        <f t="shared" si="6"/>
        <v>-0.30000000000000027</v>
      </c>
      <c r="F140" s="343"/>
      <c r="G140" s="342"/>
    </row>
    <row r="141" spans="1:7" ht="20.149999999999999" customHeight="1" x14ac:dyDescent="0.25">
      <c r="A141" s="320" t="s">
        <v>32</v>
      </c>
      <c r="B141" s="15" t="s">
        <v>67</v>
      </c>
      <c r="C141" s="344">
        <v>0.28199999999999997</v>
      </c>
      <c r="D141" s="344">
        <v>0.29299999999999998</v>
      </c>
      <c r="E141" s="331">
        <f t="shared" si="6"/>
        <v>1.100000000000001</v>
      </c>
      <c r="F141" s="343"/>
      <c r="G141" s="342"/>
    </row>
    <row r="142" spans="1:7" ht="20.149999999999999" customHeight="1" x14ac:dyDescent="0.25">
      <c r="A142" s="320" t="s">
        <v>34</v>
      </c>
      <c r="B142" s="15" t="s">
        <v>68</v>
      </c>
      <c r="C142" s="344">
        <v>0.20100000000000001</v>
      </c>
      <c r="D142" s="344">
        <v>1.764</v>
      </c>
      <c r="E142" s="331">
        <f t="shared" si="6"/>
        <v>156.29999999999998</v>
      </c>
      <c r="F142" s="343"/>
      <c r="G142" s="342"/>
    </row>
    <row r="143" spans="1:7" ht="20.149999999999999" customHeight="1" x14ac:dyDescent="0.25">
      <c r="A143" s="320" t="s">
        <v>36</v>
      </c>
      <c r="B143" s="15" t="s">
        <v>69</v>
      </c>
      <c r="C143" s="344">
        <v>0.73499999999999999</v>
      </c>
      <c r="D143" s="344">
        <v>0.63200000000000001</v>
      </c>
      <c r="E143" s="331">
        <f t="shared" si="6"/>
        <v>-10.299999999999997</v>
      </c>
      <c r="F143" s="343"/>
      <c r="G143" s="342"/>
    </row>
    <row r="144" spans="1:7" ht="20.149999999999999" customHeight="1" x14ac:dyDescent="0.25">
      <c r="A144" s="320" t="s">
        <v>38</v>
      </c>
      <c r="B144" s="15" t="s">
        <v>70</v>
      </c>
      <c r="C144" s="344">
        <v>0.51400000000000001</v>
      </c>
      <c r="D144" s="344">
        <v>0.40500000000000003</v>
      </c>
      <c r="E144" s="331">
        <f t="shared" si="6"/>
        <v>-10.899999999999999</v>
      </c>
      <c r="F144" s="343"/>
      <c r="G144" s="342"/>
    </row>
    <row r="145" spans="1:7" ht="20.149999999999999" customHeight="1" x14ac:dyDescent="0.25">
      <c r="A145" s="320" t="s">
        <v>40</v>
      </c>
      <c r="B145" s="15" t="s">
        <v>71</v>
      </c>
      <c r="C145" s="344">
        <v>0.34200000000000003</v>
      </c>
      <c r="D145" s="344">
        <v>0.51200000000000001</v>
      </c>
      <c r="E145" s="331">
        <f t="shared" si="6"/>
        <v>17</v>
      </c>
      <c r="F145" s="343"/>
      <c r="G145" s="342"/>
    </row>
    <row r="146" spans="1:7" ht="20.149999999999999" customHeight="1" x14ac:dyDescent="0.25">
      <c r="A146" s="320" t="s">
        <v>42</v>
      </c>
      <c r="B146" s="15" t="s">
        <v>72</v>
      </c>
      <c r="C146" s="344">
        <v>0.95199999999999996</v>
      </c>
      <c r="D146" s="344">
        <v>0.91</v>
      </c>
      <c r="E146" s="331">
        <f t="shared" si="6"/>
        <v>-4.1999999999999922</v>
      </c>
      <c r="F146" s="343"/>
      <c r="G146" s="342"/>
    </row>
    <row r="147" spans="1:7" ht="20.149999999999999" customHeight="1" x14ac:dyDescent="0.25">
      <c r="A147" s="320" t="s">
        <v>44</v>
      </c>
      <c r="B147" s="15" t="s">
        <v>73</v>
      </c>
      <c r="C147" s="345">
        <v>0.96499999999999997</v>
      </c>
      <c r="D147" s="344">
        <v>0.96299999999999997</v>
      </c>
      <c r="E147" s="331">
        <f t="shared" si="6"/>
        <v>-0.20000000000000018</v>
      </c>
      <c r="F147" s="343"/>
      <c r="G147" s="342"/>
    </row>
    <row r="148" spans="1:7" ht="20.149999999999999" customHeight="1" x14ac:dyDescent="0.25">
      <c r="A148" s="320" t="s">
        <v>46</v>
      </c>
      <c r="B148" s="15" t="s">
        <v>74</v>
      </c>
      <c r="C148" s="345">
        <v>0.125</v>
      </c>
      <c r="D148" s="344">
        <v>0.185</v>
      </c>
      <c r="E148" s="331">
        <f t="shared" si="6"/>
        <v>6</v>
      </c>
      <c r="F148" s="343"/>
      <c r="G148" s="342"/>
    </row>
    <row r="149" spans="1:7" ht="20.149999999999999" customHeight="1" x14ac:dyDescent="0.25">
      <c r="A149" s="320" t="s">
        <v>48</v>
      </c>
      <c r="B149" s="15" t="s">
        <v>75</v>
      </c>
      <c r="C149" s="345">
        <v>0.998</v>
      </c>
      <c r="D149" s="344">
        <v>1</v>
      </c>
      <c r="E149" s="331">
        <f t="shared" si="6"/>
        <v>0.20000000000000018</v>
      </c>
      <c r="F149" s="343"/>
      <c r="G149" s="342"/>
    </row>
    <row r="150" spans="1:7" ht="20.149999999999999" customHeight="1" x14ac:dyDescent="0.25">
      <c r="A150" s="320" t="s">
        <v>50</v>
      </c>
      <c r="B150" s="15" t="s">
        <v>76</v>
      </c>
      <c r="C150" s="345">
        <v>0.93799999999999994</v>
      </c>
      <c r="D150" s="344">
        <v>0.95499999999999996</v>
      </c>
      <c r="E150" s="331">
        <f t="shared" si="6"/>
        <v>1.7000000000000015</v>
      </c>
      <c r="F150" s="343"/>
      <c r="G150" s="342"/>
    </row>
    <row r="151" spans="1:7" ht="20.149999999999999" customHeight="1" x14ac:dyDescent="0.25">
      <c r="A151" s="320" t="s">
        <v>77</v>
      </c>
      <c r="B151" s="15" t="s">
        <v>78</v>
      </c>
      <c r="C151" s="345">
        <v>0.98699999999999999</v>
      </c>
      <c r="D151" s="344">
        <v>0.94499999999999995</v>
      </c>
      <c r="E151" s="331">
        <f t="shared" si="6"/>
        <v>-4.2000000000000037</v>
      </c>
      <c r="F151" s="343"/>
      <c r="G151" s="342"/>
    </row>
    <row r="152" spans="1:7" ht="20.149999999999999" customHeight="1" x14ac:dyDescent="0.25">
      <c r="A152" s="320" t="s">
        <v>79</v>
      </c>
      <c r="B152" s="15" t="s">
        <v>80</v>
      </c>
      <c r="C152" s="345">
        <v>0.51300000000000001</v>
      </c>
      <c r="D152" s="344">
        <v>0.504</v>
      </c>
      <c r="E152" s="331">
        <f t="shared" si="6"/>
        <v>-0.9000000000000008</v>
      </c>
      <c r="F152" s="343"/>
      <c r="G152" s="342"/>
    </row>
    <row r="153" spans="1:7" ht="20.149999999999999" customHeight="1" x14ac:dyDescent="0.25">
      <c r="A153" s="320" t="s">
        <v>81</v>
      </c>
      <c r="B153" s="15" t="s">
        <v>82</v>
      </c>
      <c r="C153" s="344">
        <v>0.41599999999999998</v>
      </c>
      <c r="D153" s="344">
        <v>0.439</v>
      </c>
      <c r="E153" s="331">
        <f t="shared" si="6"/>
        <v>2.300000000000002</v>
      </c>
      <c r="F153" s="343"/>
      <c r="G153" s="342"/>
    </row>
    <row r="154" spans="1:7" ht="20.149999999999999" customHeight="1" x14ac:dyDescent="0.25">
      <c r="A154" s="320" t="s">
        <v>83</v>
      </c>
      <c r="B154" s="15" t="s">
        <v>84</v>
      </c>
      <c r="C154" s="344">
        <v>0.54400000000000004</v>
      </c>
      <c r="D154" s="344">
        <v>0.54500000000000004</v>
      </c>
      <c r="E154" s="331">
        <f t="shared" si="6"/>
        <v>0.10000000000000009</v>
      </c>
      <c r="F154" s="343"/>
      <c r="G154" s="342"/>
    </row>
    <row r="155" spans="1:7" ht="20.149999999999999" customHeight="1" x14ac:dyDescent="0.25">
      <c r="A155" s="320" t="s">
        <v>85</v>
      </c>
      <c r="B155" s="15" t="s">
        <v>86</v>
      </c>
      <c r="C155" s="344">
        <v>0.95799999999999996</v>
      </c>
      <c r="D155" s="344">
        <v>0.94399999999999995</v>
      </c>
      <c r="E155" s="331">
        <f t="shared" si="6"/>
        <v>-1.4000000000000012</v>
      </c>
      <c r="F155" s="343"/>
      <c r="G155" s="342"/>
    </row>
    <row r="156" spans="1:7" ht="20.149999999999999" customHeight="1" x14ac:dyDescent="0.25">
      <c r="A156" s="320" t="s">
        <v>87</v>
      </c>
      <c r="B156" s="15" t="s">
        <v>88</v>
      </c>
      <c r="C156" s="344">
        <v>0.65</v>
      </c>
      <c r="D156" s="344">
        <v>0.26500000000000001</v>
      </c>
      <c r="E156" s="331">
        <f t="shared" si="6"/>
        <v>-38.5</v>
      </c>
      <c r="F156" s="343"/>
      <c r="G156" s="342"/>
    </row>
    <row r="157" spans="1:7" ht="20.149999999999999" customHeight="1" thickBot="1" x14ac:dyDescent="0.3">
      <c r="A157" s="320" t="s">
        <v>89</v>
      </c>
      <c r="B157" s="15" t="s">
        <v>90</v>
      </c>
      <c r="C157" s="344">
        <v>1</v>
      </c>
      <c r="D157" s="344">
        <v>1</v>
      </c>
      <c r="E157" s="331">
        <f t="shared" si="6"/>
        <v>0</v>
      </c>
      <c r="F157" s="343"/>
      <c r="G157" s="342"/>
    </row>
    <row r="158" spans="1:7" ht="20.149999999999999" customHeight="1" thickBot="1" x14ac:dyDescent="0.3">
      <c r="A158" s="25"/>
      <c r="B158" s="126" t="s">
        <v>96</v>
      </c>
      <c r="C158" s="197">
        <v>0.82899999999999996</v>
      </c>
      <c r="D158" s="197">
        <v>0.81200000000000006</v>
      </c>
      <c r="E158" s="328">
        <f t="shared" si="6"/>
        <v>-1.6999999999999904</v>
      </c>
      <c r="F158" s="343"/>
      <c r="G158" s="342"/>
    </row>
    <row r="159" spans="1:7" ht="20.149999999999999" customHeight="1" x14ac:dyDescent="0.25">
      <c r="C159" s="341"/>
      <c r="D159" s="341"/>
      <c r="E159" s="341"/>
    </row>
    <row r="160" spans="1:7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</sheetData>
  <mergeCells count="9">
    <mergeCell ref="C83:E83"/>
    <mergeCell ref="C91:E91"/>
    <mergeCell ref="C123:E123"/>
    <mergeCell ref="A1:E1"/>
    <mergeCell ref="C4:E4"/>
    <mergeCell ref="A10:E10"/>
    <mergeCell ref="C12:E12"/>
    <mergeCell ref="A42:E42"/>
    <mergeCell ref="C44:E44"/>
  </mergeCells>
  <conditionalFormatting sqref="G6:G8 G14:G40 G46:G79 G85:G158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4" fitToHeight="10" orientation="portrait" horizontalDpi="300" verticalDpi="300" r:id="rId1"/>
  <headerFooter alignWithMargins="0"/>
  <rowBreaks count="4" manualBreakCount="4">
    <brk id="40" max="16383" man="1"/>
    <brk id="79" max="4" man="1"/>
    <brk id="119" max="4" man="1"/>
    <brk id="1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23</vt:i4>
      </vt:variant>
    </vt:vector>
  </HeadingPairs>
  <TitlesOfParts>
    <vt:vector size="40" baseType="lpstr">
      <vt:lpstr>Premium</vt:lpstr>
      <vt:lpstr>Claims and benefits</vt:lpstr>
      <vt:lpstr>Technical result</vt:lpstr>
      <vt:lpstr>Costs</vt:lpstr>
      <vt:lpstr>Provisions</vt:lpstr>
      <vt:lpstr>Investments</vt:lpstr>
      <vt:lpstr>Financial result</vt:lpstr>
      <vt:lpstr>Reinsurance</vt:lpstr>
      <vt:lpstr>Retention</vt:lpstr>
      <vt:lpstr>Claims ratio</vt:lpstr>
      <vt:lpstr>Provisions level</vt:lpstr>
      <vt:lpstr>RoE</vt:lpstr>
      <vt:lpstr>RoA</vt:lpstr>
      <vt:lpstr>Combined ratio</vt:lpstr>
      <vt:lpstr>Market structure</vt:lpstr>
      <vt:lpstr>2011-2020 market</vt:lpstr>
      <vt:lpstr>2011-2020 structure</vt:lpstr>
      <vt:lpstr>GWP_LIFE_15</vt:lpstr>
      <vt:lpstr>GWP_LIFE_16</vt:lpstr>
      <vt:lpstr>GWP_NON_15</vt:lpstr>
      <vt:lpstr>GWP_NON_16</vt:lpstr>
      <vt:lpstr>'2011-2020 market'!Obszar_wydruku</vt:lpstr>
      <vt:lpstr>'2011-2020 structure'!Obszar_wydruku</vt:lpstr>
      <vt:lpstr>'Claims and benefits'!Obszar_wydruku</vt:lpstr>
      <vt:lpstr>'Claims ratio'!Obszar_wydruku</vt:lpstr>
      <vt:lpstr>'Combined ratio'!Obszar_wydruku</vt:lpstr>
      <vt:lpstr>Costs!Obszar_wydruku</vt:lpstr>
      <vt:lpstr>'Financial result'!Obszar_wydruku</vt:lpstr>
      <vt:lpstr>Investments!Obszar_wydruku</vt:lpstr>
      <vt:lpstr>'Market structure'!Obszar_wydruku</vt:lpstr>
      <vt:lpstr>Premium!Obszar_wydruku</vt:lpstr>
      <vt:lpstr>Provisions!Obszar_wydruku</vt:lpstr>
      <vt:lpstr>'Provisions level'!Obszar_wydruku</vt:lpstr>
      <vt:lpstr>Reinsurance!Obszar_wydruku</vt:lpstr>
      <vt:lpstr>Retention!Obszar_wydruku</vt:lpstr>
      <vt:lpstr>RoA!Obszar_wydruku</vt:lpstr>
      <vt:lpstr>RoE!Obszar_wydruku</vt:lpstr>
      <vt:lpstr>'Technical result'!Obszar_wydruku</vt:lpstr>
      <vt:lpstr>SKLADKA_LIFE</vt:lpstr>
      <vt:lpstr>SKLADKA_NON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Socha</dc:creator>
  <cp:lastModifiedBy>Joanna Cyrul</cp:lastModifiedBy>
  <dcterms:created xsi:type="dcterms:W3CDTF">2021-05-24T07:32:05Z</dcterms:created>
  <dcterms:modified xsi:type="dcterms:W3CDTF">2021-07-26T07:58:32Z</dcterms:modified>
</cp:coreProperties>
</file>