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P:\Działy\Marketing\2009_Marketing_PR\Raport_Roczny\2016\rozdział 4\"/>
    </mc:Choice>
  </mc:AlternateContent>
  <bookViews>
    <workbookView xWindow="0" yWindow="0" windowWidth="28800" windowHeight="12210" tabRatio="860" firstSheet="3" activeTab="16"/>
  </bookViews>
  <sheets>
    <sheet name="Arkusz1" sheetId="7491" state="hidden" r:id="rId1"/>
    <sheet name="Składka" sheetId="2" r:id="rId2"/>
    <sheet name="Odszkodowania" sheetId="3" r:id="rId3"/>
    <sheet name="Wynik Techniczny" sheetId="110" r:id="rId4"/>
    <sheet name="Koszty" sheetId="7484" r:id="rId5"/>
    <sheet name="Rezerwy" sheetId="472" r:id="rId6"/>
    <sheet name="Lokaty" sheetId="267" r:id="rId7"/>
    <sheet name="Wynik Finansowy" sheetId="2826" r:id="rId8"/>
    <sheet name="Reaskuracja" sheetId="7492" r:id="rId9"/>
    <sheet name="Retencja" sheetId="7493" r:id="rId10"/>
    <sheet name="Szkodowość" sheetId="7494" r:id="rId11"/>
    <sheet name="Poziom Rezerw" sheetId="7495" r:id="rId12"/>
    <sheet name="Kapitały własne" sheetId="7500" r:id="rId13"/>
    <sheet name="Majątek" sheetId="7501" r:id="rId14"/>
    <sheet name="Wskaźnik Zespolony" sheetId="7498" r:id="rId15"/>
    <sheet name="Struktura Rynku" sheetId="7499" r:id="rId16"/>
    <sheet name="Rynek 2005-2016" sheetId="7490" r:id="rId17"/>
    <sheet name="Struktura 2005-2016" sheetId="7487" r:id="rId18"/>
  </sheets>
  <definedNames>
    <definedName name="GWP_LIFE_15">Składka!$C$14:$C$40</definedName>
    <definedName name="GWP_LIFE_16">Składka!$D$14:$D$40</definedName>
    <definedName name="GWP_NON_15">Składka!$C$47:$C$80</definedName>
    <definedName name="GWP_NON_16">Składka!$D$47:$D$80</definedName>
    <definedName name="_xlnm.Print_Area" localSheetId="4">Koszty!$A$1:$N$165</definedName>
    <definedName name="_xlnm.Print_Area" localSheetId="6">Lokaty!$A$1:$J$83</definedName>
    <definedName name="_xlnm.Print_Area" localSheetId="2">Odszkodowania!$A$1:$E$210</definedName>
    <definedName name="_xlnm.Print_Area" localSheetId="8">Reaskuracja!$A$1:$H$182</definedName>
    <definedName name="_xlnm.Print_Area" localSheetId="5">Rezerwy!$A$2:$E$81</definedName>
    <definedName name="_xlnm.Print_Area" localSheetId="1">Składka!$A$1:$G$209</definedName>
    <definedName name="_xlnm.Print_Area" localSheetId="17">'Struktura 2005-2016'!$A$1:$N$22</definedName>
    <definedName name="_xlnm.Print_Area" localSheetId="15">'Struktura Rynku'!$A$1:$E$68</definedName>
    <definedName name="_xlnm.Print_Area" localSheetId="7">'Wynik Finansowy'!$A$2:$H$81</definedName>
    <definedName name="_xlnm.Print_Area" localSheetId="3">'Wynik Techniczny'!$A$2:$E$81</definedName>
    <definedName name="SKLADKA_LIFE">Składka!$B$14:$B$40</definedName>
    <definedName name="SKLADKA_NON">Składka!$B$47:$B$80</definedName>
  </definedNames>
  <calcPr calcId="162913"/>
</workbook>
</file>

<file path=xl/calcChain.xml><?xml version="1.0" encoding="utf-8"?>
<calcChain xmlns="http://schemas.openxmlformats.org/spreadsheetml/2006/main">
  <c r="E81" i="7501" l="1"/>
  <c r="E80" i="7501"/>
  <c r="E79" i="7501"/>
  <c r="E78" i="7501"/>
  <c r="E77" i="7501"/>
  <c r="E76" i="7501"/>
  <c r="E75" i="7501"/>
  <c r="E74" i="7501"/>
  <c r="E73" i="7501"/>
  <c r="E72" i="7501"/>
  <c r="E71" i="7501"/>
  <c r="E69" i="7501"/>
  <c r="E67" i="7501"/>
  <c r="E66" i="7501"/>
  <c r="E65" i="7501"/>
  <c r="E64" i="7501"/>
  <c r="E63" i="7501"/>
  <c r="E62" i="7501"/>
  <c r="E61" i="7501"/>
  <c r="E60" i="7501"/>
  <c r="E59" i="7501"/>
  <c r="E58" i="7501"/>
  <c r="E57" i="7501"/>
  <c r="E56" i="7501"/>
  <c r="E55" i="7501"/>
  <c r="E54" i="7501"/>
  <c r="E53" i="7501"/>
  <c r="E52" i="7501"/>
  <c r="E51" i="7501"/>
  <c r="E50" i="7501"/>
  <c r="E49" i="7501"/>
  <c r="E48" i="7501"/>
  <c r="E47" i="7501"/>
  <c r="E41" i="7501"/>
  <c r="E40" i="7501"/>
  <c r="E39" i="7501"/>
  <c r="E38" i="7501"/>
  <c r="E37" i="7501"/>
  <c r="E36" i="7501"/>
  <c r="E35" i="7501"/>
  <c r="E34" i="7501"/>
  <c r="E33" i="7501"/>
  <c r="E32" i="7501"/>
  <c r="E31" i="7501"/>
  <c r="E30" i="7501"/>
  <c r="E29" i="7501"/>
  <c r="E28" i="7501"/>
  <c r="E27" i="7501"/>
  <c r="E26" i="7501"/>
  <c r="E25" i="7501"/>
  <c r="E24" i="7501"/>
  <c r="E23" i="7501"/>
  <c r="E22" i="7501"/>
  <c r="E21" i="7501"/>
  <c r="E20" i="7501"/>
  <c r="E19" i="7501"/>
  <c r="E18" i="7501"/>
  <c r="E17" i="7501"/>
  <c r="E16" i="7501"/>
  <c r="E15" i="7501"/>
  <c r="E14" i="7501"/>
  <c r="D7" i="7501"/>
  <c r="E7" i="7501" s="1"/>
  <c r="C7" i="7501"/>
  <c r="E6" i="7501"/>
  <c r="D6" i="7501"/>
  <c r="C6" i="7501"/>
  <c r="E81" i="7500"/>
  <c r="E80" i="7500"/>
  <c r="E79" i="7500"/>
  <c r="E78" i="7500"/>
  <c r="E77" i="7500"/>
  <c r="E76" i="7500"/>
  <c r="E75" i="7500"/>
  <c r="E74" i="7500"/>
  <c r="E73" i="7500"/>
  <c r="E72" i="7500"/>
  <c r="E71" i="7500"/>
  <c r="E69" i="7500"/>
  <c r="E67" i="7500"/>
  <c r="E65" i="7500"/>
  <c r="E64" i="7500"/>
  <c r="E63" i="7500"/>
  <c r="E62" i="7500"/>
  <c r="E61" i="7500"/>
  <c r="E60" i="7500"/>
  <c r="E59" i="7500"/>
  <c r="E58" i="7500"/>
  <c r="E57" i="7500"/>
  <c r="E56" i="7500"/>
  <c r="E55" i="7500"/>
  <c r="E54" i="7500"/>
  <c r="E53" i="7500"/>
  <c r="E52" i="7500"/>
  <c r="E51" i="7500"/>
  <c r="E50" i="7500"/>
  <c r="E49" i="7500"/>
  <c r="E48" i="7500"/>
  <c r="E47" i="7500"/>
  <c r="E41" i="7500"/>
  <c r="E40" i="7500"/>
  <c r="E39" i="7500"/>
  <c r="E38" i="7500"/>
  <c r="E37" i="7500"/>
  <c r="E36" i="7500"/>
  <c r="E35" i="7500"/>
  <c r="E34" i="7500"/>
  <c r="E33" i="7500"/>
  <c r="E32" i="7500"/>
  <c r="E31" i="7500"/>
  <c r="E30" i="7500"/>
  <c r="E29" i="7500"/>
  <c r="E28" i="7500"/>
  <c r="E27" i="7500"/>
  <c r="E26" i="7500"/>
  <c r="E25" i="7500"/>
  <c r="E24" i="7500"/>
  <c r="E23" i="7500"/>
  <c r="E22" i="7500"/>
  <c r="E21" i="7500"/>
  <c r="E20" i="7500"/>
  <c r="E19" i="7500"/>
  <c r="E18" i="7500"/>
  <c r="E17" i="7500"/>
  <c r="E16" i="7500"/>
  <c r="E15" i="7500"/>
  <c r="E14" i="7500"/>
  <c r="E8" i="7500"/>
  <c r="E7" i="7500"/>
  <c r="E6" i="7500"/>
  <c r="N32" i="7490" l="1"/>
  <c r="N31" i="7490"/>
  <c r="N30" i="7490"/>
  <c r="E79" i="7492" l="1"/>
  <c r="E78" i="7492"/>
  <c r="E77" i="7492"/>
  <c r="E76" i="7492"/>
  <c r="E75" i="7492"/>
  <c r="E74" i="7492"/>
  <c r="E72" i="7492"/>
  <c r="E71" i="7492"/>
  <c r="E69" i="7492"/>
  <c r="E67" i="7492"/>
  <c r="E65" i="7492"/>
  <c r="E64" i="7492"/>
  <c r="E63" i="7492"/>
  <c r="E62" i="7492"/>
  <c r="E61" i="7492"/>
  <c r="E60" i="7492"/>
  <c r="E59" i="7492"/>
  <c r="E58" i="7492"/>
  <c r="E57" i="7492"/>
  <c r="E56" i="7492"/>
  <c r="E55" i="7492"/>
  <c r="E54" i="7492"/>
  <c r="E53" i="7492"/>
  <c r="E52" i="7492"/>
  <c r="E51" i="7492"/>
  <c r="E50" i="7492"/>
  <c r="E49" i="7492"/>
  <c r="E48" i="7492"/>
  <c r="E47" i="7492"/>
  <c r="E40" i="7492"/>
  <c r="E39" i="7492"/>
  <c r="E38" i="7492"/>
  <c r="E37" i="7492"/>
  <c r="E36" i="7492"/>
  <c r="E34" i="7492"/>
  <c r="E33" i="7492"/>
  <c r="E32" i="7492"/>
  <c r="E30" i="7492"/>
  <c r="E29" i="7492"/>
  <c r="E28" i="7492"/>
  <c r="E27" i="7492"/>
  <c r="E26" i="7492"/>
  <c r="E25" i="7492"/>
  <c r="E24" i="7492"/>
  <c r="E23" i="7492"/>
  <c r="E22" i="7492"/>
  <c r="E21" i="7492"/>
  <c r="E20" i="7492"/>
  <c r="E19" i="7492"/>
  <c r="E18" i="7492"/>
  <c r="E17" i="7492"/>
  <c r="E16" i="7492"/>
  <c r="E15" i="7492"/>
  <c r="E14" i="7492"/>
  <c r="H80" i="2826"/>
  <c r="H79" i="2826"/>
  <c r="H78" i="2826"/>
  <c r="H77" i="2826"/>
  <c r="H76" i="2826"/>
  <c r="H75" i="2826"/>
  <c r="H74" i="2826"/>
  <c r="H73" i="2826"/>
  <c r="H72" i="2826"/>
  <c r="H71" i="2826"/>
  <c r="H69" i="2826"/>
  <c r="H67" i="2826"/>
  <c r="H66" i="2826"/>
  <c r="H65" i="2826"/>
  <c r="H64" i="2826"/>
  <c r="H63" i="2826"/>
  <c r="H62" i="2826"/>
  <c r="H61" i="2826"/>
  <c r="H60" i="2826"/>
  <c r="H59" i="2826"/>
  <c r="H58" i="2826"/>
  <c r="H57" i="2826"/>
  <c r="H56" i="2826"/>
  <c r="H55" i="2826"/>
  <c r="H54" i="2826"/>
  <c r="H53" i="2826"/>
  <c r="H52" i="2826"/>
  <c r="H51" i="2826"/>
  <c r="H50" i="2826"/>
  <c r="H49" i="2826"/>
  <c r="H48" i="2826"/>
  <c r="H47" i="2826"/>
  <c r="E80" i="2826"/>
  <c r="E79" i="2826"/>
  <c r="E78" i="2826"/>
  <c r="E77" i="2826"/>
  <c r="E76" i="2826"/>
  <c r="E75" i="2826"/>
  <c r="E74" i="2826"/>
  <c r="E73" i="2826"/>
  <c r="E72" i="2826"/>
  <c r="E71" i="2826"/>
  <c r="E69" i="2826"/>
  <c r="E67" i="2826"/>
  <c r="E66" i="2826"/>
  <c r="E65" i="2826"/>
  <c r="E64" i="2826"/>
  <c r="E63" i="2826"/>
  <c r="E62" i="2826"/>
  <c r="E61" i="2826"/>
  <c r="E60" i="2826"/>
  <c r="E59" i="2826"/>
  <c r="E58" i="2826"/>
  <c r="E57" i="2826"/>
  <c r="E56" i="2826"/>
  <c r="E55" i="2826"/>
  <c r="E54" i="2826"/>
  <c r="E53" i="2826"/>
  <c r="E52" i="2826"/>
  <c r="E51" i="2826"/>
  <c r="E50" i="2826"/>
  <c r="E49" i="2826"/>
  <c r="E48" i="2826"/>
  <c r="E47" i="2826"/>
  <c r="H40" i="2826"/>
  <c r="H39" i="2826"/>
  <c r="H38" i="2826"/>
  <c r="H37" i="2826"/>
  <c r="H36" i="2826"/>
  <c r="H35" i="2826"/>
  <c r="H34" i="2826"/>
  <c r="H33" i="2826"/>
  <c r="H32" i="2826"/>
  <c r="H31" i="2826"/>
  <c r="H30" i="2826"/>
  <c r="H29" i="2826"/>
  <c r="H28" i="2826"/>
  <c r="H27" i="2826"/>
  <c r="H26" i="2826"/>
  <c r="H25" i="2826"/>
  <c r="H24" i="2826"/>
  <c r="H23" i="2826"/>
  <c r="H22" i="2826"/>
  <c r="H21" i="2826"/>
  <c r="H20" i="2826"/>
  <c r="H19" i="2826"/>
  <c r="H18" i="2826"/>
  <c r="H17" i="2826"/>
  <c r="H15" i="2826"/>
  <c r="H14" i="2826"/>
  <c r="H16" i="2826"/>
  <c r="E40" i="2826"/>
  <c r="E39" i="2826"/>
  <c r="E38" i="2826"/>
  <c r="E37" i="2826"/>
  <c r="E36" i="2826"/>
  <c r="E35" i="2826"/>
  <c r="E34" i="2826"/>
  <c r="E33" i="2826"/>
  <c r="E32" i="2826"/>
  <c r="E31" i="2826"/>
  <c r="E30" i="2826"/>
  <c r="E29" i="2826"/>
  <c r="E28" i="2826"/>
  <c r="E27" i="2826"/>
  <c r="E26" i="2826"/>
  <c r="E25" i="2826"/>
  <c r="E24" i="2826"/>
  <c r="E23" i="2826"/>
  <c r="E22" i="2826"/>
  <c r="E21" i="2826"/>
  <c r="E20" i="2826"/>
  <c r="E19" i="2826"/>
  <c r="E18" i="2826"/>
  <c r="E16" i="2826"/>
  <c r="E15" i="2826"/>
  <c r="E14" i="2826"/>
  <c r="E17" i="2826"/>
  <c r="E49" i="110"/>
  <c r="E50" i="110"/>
  <c r="E51" i="110"/>
  <c r="E52" i="110"/>
  <c r="E53" i="110"/>
  <c r="E54" i="110"/>
  <c r="E55" i="110"/>
  <c r="E56" i="110"/>
  <c r="E57" i="110"/>
  <c r="E58" i="110"/>
  <c r="E59" i="110"/>
  <c r="E60" i="110"/>
  <c r="E61" i="110"/>
  <c r="E62" i="110"/>
  <c r="E63" i="110"/>
  <c r="E64" i="110"/>
  <c r="E65" i="110"/>
  <c r="E67" i="110"/>
  <c r="E69" i="110"/>
  <c r="E71" i="110"/>
  <c r="E72" i="110"/>
  <c r="E73" i="110"/>
  <c r="E74" i="110"/>
  <c r="E75" i="110"/>
  <c r="E76" i="110"/>
  <c r="E77" i="110"/>
  <c r="E78" i="110"/>
  <c r="E79" i="110"/>
  <c r="E80" i="110"/>
  <c r="E47" i="110"/>
  <c r="E48" i="110"/>
  <c r="E36" i="110"/>
  <c r="E31" i="110"/>
  <c r="E26" i="110"/>
  <c r="E14" i="110"/>
  <c r="E68" i="7499" l="1"/>
  <c r="E67" i="7499"/>
  <c r="E66" i="7499"/>
  <c r="E65" i="7499"/>
  <c r="E64" i="7499"/>
  <c r="E63" i="7499"/>
  <c r="E62" i="7499"/>
  <c r="E61" i="7499"/>
  <c r="E60" i="7499"/>
  <c r="E59" i="7499"/>
  <c r="E58" i="7499"/>
  <c r="E53" i="7499"/>
  <c r="E52" i="7499"/>
  <c r="E51" i="7499"/>
  <c r="E50" i="7499"/>
  <c r="E49" i="7499"/>
  <c r="E48" i="7499"/>
  <c r="E47" i="7499"/>
  <c r="E46" i="7499"/>
  <c r="E45" i="7499"/>
  <c r="E44" i="7499"/>
  <c r="E43" i="7499"/>
  <c r="D38" i="7499"/>
  <c r="E38" i="7499" s="1"/>
  <c r="C38" i="7499"/>
  <c r="E37" i="7499"/>
  <c r="E36" i="7499"/>
  <c r="E35" i="7499"/>
  <c r="E34" i="7499"/>
  <c r="E33" i="7499"/>
  <c r="E32" i="7499"/>
  <c r="E31" i="7499"/>
  <c r="E30" i="7499"/>
  <c r="E29" i="7499"/>
  <c r="E28" i="7499"/>
  <c r="D22" i="7499"/>
  <c r="C22" i="7499"/>
  <c r="E22" i="7499" s="1"/>
  <c r="D21" i="7499"/>
  <c r="C21" i="7499"/>
  <c r="E21" i="7499" s="1"/>
  <c r="D20" i="7499"/>
  <c r="C20" i="7499"/>
  <c r="E20" i="7499" s="1"/>
  <c r="E19" i="7499"/>
  <c r="D19" i="7499"/>
  <c r="C19" i="7499"/>
  <c r="D18" i="7499"/>
  <c r="C18" i="7499"/>
  <c r="E18" i="7499" s="1"/>
  <c r="D17" i="7499"/>
  <c r="C17" i="7499"/>
  <c r="E17" i="7499" s="1"/>
  <c r="E16" i="7499"/>
  <c r="D16" i="7499"/>
  <c r="D23" i="7499" s="1"/>
  <c r="C16" i="7499"/>
  <c r="C23" i="7499" s="1"/>
  <c r="E23" i="7499" s="1"/>
  <c r="C10" i="7499"/>
  <c r="B10" i="7499"/>
  <c r="E9" i="7499"/>
  <c r="D9" i="7499"/>
  <c r="C9" i="7499"/>
  <c r="D8" i="7499"/>
  <c r="D10" i="7499" s="1"/>
  <c r="E10" i="7499" s="1"/>
  <c r="C8" i="7499"/>
  <c r="E8" i="7499" s="1"/>
  <c r="D7" i="7499"/>
  <c r="C7" i="7499"/>
  <c r="E7" i="7499" s="1"/>
  <c r="E6" i="7499"/>
  <c r="D6" i="7499"/>
  <c r="C6" i="7499"/>
  <c r="E81" i="7498"/>
  <c r="E80" i="7498"/>
  <c r="E79" i="7498"/>
  <c r="E78" i="7498"/>
  <c r="E77" i="7498"/>
  <c r="E76" i="7498"/>
  <c r="E75" i="7498"/>
  <c r="E74" i="7498"/>
  <c r="E72" i="7498"/>
  <c r="E71" i="7498"/>
  <c r="E69" i="7498"/>
  <c r="E67" i="7498"/>
  <c r="E65" i="7498"/>
  <c r="E64" i="7498"/>
  <c r="E63" i="7498"/>
  <c r="E62" i="7498"/>
  <c r="E61" i="7498"/>
  <c r="E60" i="7498"/>
  <c r="E59" i="7498"/>
  <c r="E58" i="7498"/>
  <c r="E57" i="7498"/>
  <c r="E56" i="7498"/>
  <c r="E55" i="7498"/>
  <c r="E54" i="7498"/>
  <c r="E53" i="7498"/>
  <c r="E52" i="7498"/>
  <c r="E51" i="7498"/>
  <c r="E50" i="7498"/>
  <c r="E49" i="7498"/>
  <c r="E48" i="7498"/>
  <c r="E47" i="7498"/>
  <c r="E41" i="7498"/>
  <c r="E40" i="7498"/>
  <c r="E39" i="7498"/>
  <c r="E38" i="7498"/>
  <c r="E37" i="7498"/>
  <c r="E36" i="7498"/>
  <c r="E35" i="7498"/>
  <c r="E34" i="7498"/>
  <c r="E33" i="7498"/>
  <c r="E32" i="7498"/>
  <c r="E31" i="7498"/>
  <c r="E30" i="7498"/>
  <c r="E29" i="7498"/>
  <c r="E28" i="7498"/>
  <c r="E27" i="7498"/>
  <c r="E26" i="7498"/>
  <c r="E25" i="7498"/>
  <c r="E24" i="7498"/>
  <c r="E23" i="7498"/>
  <c r="E22" i="7498"/>
  <c r="E21" i="7498"/>
  <c r="E20" i="7498"/>
  <c r="E19" i="7498"/>
  <c r="E18" i="7498"/>
  <c r="E17" i="7498"/>
  <c r="E16" i="7498"/>
  <c r="E15" i="7498"/>
  <c r="E14" i="7498"/>
  <c r="E8" i="7498"/>
  <c r="E7" i="7498"/>
  <c r="E6" i="7498"/>
  <c r="E81" i="7495"/>
  <c r="E80" i="7495"/>
  <c r="E79" i="7495"/>
  <c r="E78" i="7495"/>
  <c r="E77" i="7495"/>
  <c r="E76" i="7495"/>
  <c r="E75" i="7495"/>
  <c r="E74" i="7495"/>
  <c r="E72" i="7495"/>
  <c r="E71" i="7495"/>
  <c r="E69" i="7495"/>
  <c r="E67" i="7495"/>
  <c r="E65" i="7495"/>
  <c r="E64" i="7495"/>
  <c r="E63" i="7495"/>
  <c r="E62" i="7495"/>
  <c r="E61" i="7495"/>
  <c r="E60" i="7495"/>
  <c r="E59" i="7495"/>
  <c r="E58" i="7495"/>
  <c r="E57" i="7495"/>
  <c r="E56" i="7495"/>
  <c r="E55" i="7495"/>
  <c r="E54" i="7495"/>
  <c r="E53" i="7495"/>
  <c r="E52" i="7495"/>
  <c r="E51" i="7495"/>
  <c r="E50" i="7495"/>
  <c r="E49" i="7495"/>
  <c r="E48" i="7495"/>
  <c r="E47" i="7495"/>
  <c r="E41" i="7495"/>
  <c r="E40" i="7495"/>
  <c r="E39" i="7495"/>
  <c r="E38" i="7495"/>
  <c r="E37" i="7495"/>
  <c r="E36" i="7495"/>
  <c r="E35" i="7495"/>
  <c r="E34" i="7495"/>
  <c r="E33" i="7495"/>
  <c r="E32" i="7495"/>
  <c r="E31" i="7495"/>
  <c r="E30" i="7495"/>
  <c r="E29" i="7495"/>
  <c r="E28" i="7495"/>
  <c r="E27" i="7495"/>
  <c r="E26" i="7495"/>
  <c r="E25" i="7495"/>
  <c r="E24" i="7495"/>
  <c r="E23" i="7495"/>
  <c r="E22" i="7495"/>
  <c r="E21" i="7495"/>
  <c r="E20" i="7495"/>
  <c r="E19" i="7495"/>
  <c r="E18" i="7495"/>
  <c r="E17" i="7495"/>
  <c r="E16" i="7495"/>
  <c r="E15" i="7495"/>
  <c r="E14" i="7495"/>
  <c r="E8" i="7495"/>
  <c r="E7" i="7495"/>
  <c r="E6" i="7495"/>
  <c r="E162" i="7494"/>
  <c r="E161" i="7494"/>
  <c r="E160" i="7494"/>
  <c r="E159" i="7494"/>
  <c r="E158" i="7494"/>
  <c r="E157" i="7494"/>
  <c r="E156" i="7494"/>
  <c r="E155" i="7494"/>
  <c r="E153" i="7494"/>
  <c r="E152" i="7494"/>
  <c r="E150" i="7494"/>
  <c r="E148" i="7494"/>
  <c r="E146" i="7494"/>
  <c r="E145" i="7494"/>
  <c r="E144" i="7494"/>
  <c r="E143" i="7494"/>
  <c r="E142" i="7494"/>
  <c r="E141" i="7494"/>
  <c r="E140" i="7494"/>
  <c r="E139" i="7494"/>
  <c r="E138" i="7494"/>
  <c r="E137" i="7494"/>
  <c r="E136" i="7494"/>
  <c r="E135" i="7494"/>
  <c r="E134" i="7494"/>
  <c r="E133" i="7494"/>
  <c r="E132" i="7494"/>
  <c r="E131" i="7494"/>
  <c r="E130" i="7494"/>
  <c r="E129" i="7494"/>
  <c r="E128" i="7494"/>
  <c r="E122" i="7494"/>
  <c r="E121" i="7494"/>
  <c r="E120" i="7494"/>
  <c r="E119" i="7494"/>
  <c r="E118" i="7494"/>
  <c r="E117" i="7494"/>
  <c r="E116" i="7494"/>
  <c r="E115" i="7494"/>
  <c r="E114" i="7494"/>
  <c r="E113" i="7494"/>
  <c r="E112" i="7494"/>
  <c r="E111" i="7494"/>
  <c r="E110" i="7494"/>
  <c r="E109" i="7494"/>
  <c r="E108" i="7494"/>
  <c r="E107" i="7494"/>
  <c r="E106" i="7494"/>
  <c r="E105" i="7494"/>
  <c r="E104" i="7494"/>
  <c r="E103" i="7494"/>
  <c r="E102" i="7494"/>
  <c r="E101" i="7494"/>
  <c r="E100" i="7494"/>
  <c r="E99" i="7494"/>
  <c r="E98" i="7494"/>
  <c r="E97" i="7494"/>
  <c r="E96" i="7494"/>
  <c r="E95" i="7494"/>
  <c r="E89" i="7494"/>
  <c r="E88" i="7494"/>
  <c r="E87" i="7494"/>
  <c r="E81" i="7494"/>
  <c r="E80" i="7494"/>
  <c r="E79" i="7494"/>
  <c r="E78" i="7494"/>
  <c r="E77" i="7494"/>
  <c r="E76" i="7494"/>
  <c r="E75" i="7494"/>
  <c r="E74" i="7494"/>
  <c r="E72" i="7494"/>
  <c r="E71" i="7494"/>
  <c r="E69" i="7494"/>
  <c r="E67" i="7494"/>
  <c r="E65" i="7494"/>
  <c r="E64" i="7494"/>
  <c r="E63" i="7494"/>
  <c r="E62" i="7494"/>
  <c r="E61" i="7494"/>
  <c r="E60" i="7494"/>
  <c r="E59" i="7494"/>
  <c r="E58" i="7494"/>
  <c r="E57" i="7494"/>
  <c r="E56" i="7494"/>
  <c r="E55" i="7494"/>
  <c r="E54" i="7494"/>
  <c r="E53" i="7494"/>
  <c r="E52" i="7494"/>
  <c r="E51" i="7494"/>
  <c r="E50" i="7494"/>
  <c r="E49" i="7494"/>
  <c r="E48" i="7494"/>
  <c r="E47" i="7494"/>
  <c r="E41" i="7494"/>
  <c r="E40" i="7494"/>
  <c r="E39" i="7494"/>
  <c r="E38" i="7494"/>
  <c r="E37" i="7494"/>
  <c r="E36" i="7494"/>
  <c r="E35" i="7494"/>
  <c r="E34" i="7494"/>
  <c r="E33" i="7494"/>
  <c r="E32" i="7494"/>
  <c r="E31" i="7494"/>
  <c r="E30" i="7494"/>
  <c r="E29" i="7494"/>
  <c r="E28" i="7494"/>
  <c r="E27" i="7494"/>
  <c r="E26" i="7494"/>
  <c r="E25" i="7494"/>
  <c r="E24" i="7494"/>
  <c r="E23" i="7494"/>
  <c r="E22" i="7494"/>
  <c r="E21" i="7494"/>
  <c r="E20" i="7494"/>
  <c r="E19" i="7494"/>
  <c r="E18" i="7494"/>
  <c r="E17" i="7494"/>
  <c r="E16" i="7494"/>
  <c r="E15" i="7494"/>
  <c r="E14" i="7494"/>
  <c r="E8" i="7494"/>
  <c r="E7" i="7494"/>
  <c r="E6" i="7494"/>
  <c r="E162" i="7493"/>
  <c r="E161" i="7493"/>
  <c r="E160" i="7493"/>
  <c r="E159" i="7493"/>
  <c r="E158" i="7493"/>
  <c r="E157" i="7493"/>
  <c r="E156" i="7493"/>
  <c r="E155" i="7493"/>
  <c r="E153" i="7493"/>
  <c r="E152" i="7493"/>
  <c r="E150" i="7493"/>
  <c r="E148" i="7493"/>
  <c r="E146" i="7493"/>
  <c r="E145" i="7493"/>
  <c r="E144" i="7493"/>
  <c r="E143" i="7493"/>
  <c r="E142" i="7493"/>
  <c r="E141" i="7493"/>
  <c r="E140" i="7493"/>
  <c r="E139" i="7493"/>
  <c r="E138" i="7493"/>
  <c r="E137" i="7493"/>
  <c r="E136" i="7493"/>
  <c r="E135" i="7493"/>
  <c r="E134" i="7493"/>
  <c r="E133" i="7493"/>
  <c r="E132" i="7493"/>
  <c r="E131" i="7493"/>
  <c r="E130" i="7493"/>
  <c r="E129" i="7493"/>
  <c r="E128" i="7493"/>
  <c r="E122" i="7493"/>
  <c r="E121" i="7493"/>
  <c r="E120" i="7493"/>
  <c r="E119" i="7493"/>
  <c r="E118" i="7493"/>
  <c r="E117" i="7493"/>
  <c r="E116" i="7493"/>
  <c r="E115" i="7493"/>
  <c r="E114" i="7493"/>
  <c r="E113" i="7493"/>
  <c r="E112" i="7493"/>
  <c r="E111" i="7493"/>
  <c r="E110" i="7493"/>
  <c r="E109" i="7493"/>
  <c r="E108" i="7493"/>
  <c r="E107" i="7493"/>
  <c r="E106" i="7493"/>
  <c r="E105" i="7493"/>
  <c r="E104" i="7493"/>
  <c r="E103" i="7493"/>
  <c r="E102" i="7493"/>
  <c r="E101" i="7493"/>
  <c r="E100" i="7493"/>
  <c r="E99" i="7493"/>
  <c r="E98" i="7493"/>
  <c r="E97" i="7493"/>
  <c r="E96" i="7493"/>
  <c r="E95" i="7493"/>
  <c r="E89" i="7493"/>
  <c r="E88" i="7493"/>
  <c r="E87" i="7493"/>
  <c r="E81" i="7493"/>
  <c r="E80" i="7493"/>
  <c r="E79" i="7493"/>
  <c r="E78" i="7493"/>
  <c r="E77" i="7493"/>
  <c r="E76" i="7493"/>
  <c r="E75" i="7493"/>
  <c r="E74" i="7493"/>
  <c r="E72" i="7493"/>
  <c r="E71" i="7493"/>
  <c r="E69" i="7493"/>
  <c r="E67" i="7493"/>
  <c r="E65" i="7493"/>
  <c r="E64" i="7493"/>
  <c r="E63" i="7493"/>
  <c r="E62" i="7493"/>
  <c r="E61" i="7493"/>
  <c r="E60" i="7493"/>
  <c r="E59" i="7493"/>
  <c r="E58" i="7493"/>
  <c r="E57" i="7493"/>
  <c r="E56" i="7493"/>
  <c r="E55" i="7493"/>
  <c r="E54" i="7493"/>
  <c r="E53" i="7493"/>
  <c r="E52" i="7493"/>
  <c r="E51" i="7493"/>
  <c r="E50" i="7493"/>
  <c r="E49" i="7493"/>
  <c r="E48" i="7493"/>
  <c r="E47" i="7493"/>
  <c r="E41" i="7493"/>
  <c r="E40" i="7493"/>
  <c r="E39" i="7493"/>
  <c r="E38" i="7493"/>
  <c r="E37" i="7493"/>
  <c r="E36" i="7493"/>
  <c r="E35" i="7493"/>
  <c r="E34" i="7493"/>
  <c r="E33" i="7493"/>
  <c r="E32" i="7493"/>
  <c r="E31" i="7493"/>
  <c r="E30" i="7493"/>
  <c r="E29" i="7493"/>
  <c r="E28" i="7493"/>
  <c r="E27" i="7493"/>
  <c r="E26" i="7493"/>
  <c r="E25" i="7493"/>
  <c r="E24" i="7493"/>
  <c r="E23" i="7493"/>
  <c r="E22" i="7493"/>
  <c r="E21" i="7493"/>
  <c r="E20" i="7493"/>
  <c r="E19" i="7493"/>
  <c r="E18" i="7493"/>
  <c r="E17" i="7493"/>
  <c r="E16" i="7493"/>
  <c r="E15" i="7493"/>
  <c r="E14" i="7493"/>
  <c r="E8" i="7493"/>
  <c r="E7" i="7493"/>
  <c r="E6" i="7493"/>
  <c r="H182" i="7492"/>
  <c r="D182" i="7492"/>
  <c r="C182" i="7492"/>
  <c r="E182" i="7492" s="1"/>
  <c r="H181" i="7492"/>
  <c r="E181" i="7492"/>
  <c r="H180" i="7492"/>
  <c r="E180" i="7492"/>
  <c r="H173" i="7492"/>
  <c r="D173" i="7492"/>
  <c r="C173" i="7492"/>
  <c r="E173" i="7492" s="1"/>
  <c r="H172" i="7492"/>
  <c r="E172" i="7492"/>
  <c r="H171" i="7492"/>
  <c r="E171" i="7492"/>
  <c r="H165" i="7492"/>
  <c r="D165" i="7492"/>
  <c r="C165" i="7492"/>
  <c r="E165" i="7492" s="1"/>
  <c r="H164" i="7492"/>
  <c r="E164" i="7492"/>
  <c r="H163" i="7492"/>
  <c r="E163" i="7492"/>
  <c r="H162" i="7492"/>
  <c r="E162" i="7492"/>
  <c r="H161" i="7492"/>
  <c r="E161" i="7492"/>
  <c r="H160" i="7492"/>
  <c r="E160" i="7492"/>
  <c r="H159" i="7492"/>
  <c r="E159" i="7492"/>
  <c r="H158" i="7492"/>
  <c r="E158" i="7492"/>
  <c r="H156" i="7492"/>
  <c r="E156" i="7492"/>
  <c r="H155" i="7492"/>
  <c r="E155" i="7492"/>
  <c r="H153" i="7492"/>
  <c r="E153" i="7492"/>
  <c r="H151" i="7492"/>
  <c r="E151" i="7492"/>
  <c r="H149" i="7492"/>
  <c r="E149" i="7492"/>
  <c r="H148" i="7492"/>
  <c r="E148" i="7492"/>
  <c r="H147" i="7492"/>
  <c r="E147" i="7492"/>
  <c r="H146" i="7492"/>
  <c r="E146" i="7492"/>
  <c r="H145" i="7492"/>
  <c r="E145" i="7492"/>
  <c r="H144" i="7492"/>
  <c r="E144" i="7492"/>
  <c r="H143" i="7492"/>
  <c r="E143" i="7492"/>
  <c r="H142" i="7492"/>
  <c r="E142" i="7492"/>
  <c r="H141" i="7492"/>
  <c r="E141" i="7492"/>
  <c r="H140" i="7492"/>
  <c r="E140" i="7492"/>
  <c r="H139" i="7492"/>
  <c r="E139" i="7492"/>
  <c r="H138" i="7492"/>
  <c r="E138" i="7492"/>
  <c r="H137" i="7492"/>
  <c r="E137" i="7492"/>
  <c r="H136" i="7492"/>
  <c r="E136" i="7492"/>
  <c r="H135" i="7492"/>
  <c r="E135" i="7492"/>
  <c r="H134" i="7492"/>
  <c r="E134" i="7492"/>
  <c r="H133" i="7492"/>
  <c r="E133" i="7492"/>
  <c r="H132" i="7492"/>
  <c r="E132" i="7492"/>
  <c r="H131" i="7492"/>
  <c r="E131" i="7492"/>
  <c r="H124" i="7492"/>
  <c r="D124" i="7492"/>
  <c r="E124" i="7492" s="1"/>
  <c r="C124" i="7492"/>
  <c r="H123" i="7492"/>
  <c r="E123" i="7492"/>
  <c r="H122" i="7492"/>
  <c r="E122" i="7492"/>
  <c r="H121" i="7492"/>
  <c r="E121" i="7492"/>
  <c r="H120" i="7492"/>
  <c r="E120" i="7492"/>
  <c r="H119" i="7492"/>
  <c r="E119" i="7492"/>
  <c r="H118" i="7492"/>
  <c r="H117" i="7492"/>
  <c r="E117" i="7492"/>
  <c r="H116" i="7492"/>
  <c r="E116" i="7492"/>
  <c r="H115" i="7492"/>
  <c r="E115" i="7492"/>
  <c r="H114" i="7492"/>
  <c r="H113" i="7492"/>
  <c r="E113" i="7492"/>
  <c r="H112" i="7492"/>
  <c r="E112" i="7492"/>
  <c r="H111" i="7492"/>
  <c r="E111" i="7492"/>
  <c r="H110" i="7492"/>
  <c r="E110" i="7492"/>
  <c r="H109" i="7492"/>
  <c r="E109" i="7492"/>
  <c r="H108" i="7492"/>
  <c r="E108" i="7492"/>
  <c r="H107" i="7492"/>
  <c r="E107" i="7492"/>
  <c r="H106" i="7492"/>
  <c r="E106" i="7492"/>
  <c r="H105" i="7492"/>
  <c r="E105" i="7492"/>
  <c r="H104" i="7492"/>
  <c r="E104" i="7492"/>
  <c r="H103" i="7492"/>
  <c r="E103" i="7492"/>
  <c r="H102" i="7492"/>
  <c r="E102" i="7492"/>
  <c r="H101" i="7492"/>
  <c r="E101" i="7492"/>
  <c r="H100" i="7492"/>
  <c r="E100" i="7492"/>
  <c r="H99" i="7492"/>
  <c r="E99" i="7492"/>
  <c r="H98" i="7492"/>
  <c r="E98" i="7492"/>
  <c r="H97" i="7492"/>
  <c r="E97" i="7492"/>
  <c r="H90" i="7492"/>
  <c r="E90" i="7492"/>
  <c r="H89" i="7492"/>
  <c r="E89" i="7492"/>
  <c r="H88" i="7492"/>
  <c r="E88" i="7492"/>
  <c r="H81" i="7492"/>
  <c r="D81" i="7492"/>
  <c r="C81" i="7492"/>
  <c r="E81" i="7492" s="1"/>
  <c r="H80" i="7492"/>
  <c r="H79" i="7492"/>
  <c r="H78" i="7492"/>
  <c r="H77" i="7492"/>
  <c r="H76" i="7492"/>
  <c r="H75" i="7492"/>
  <c r="H74" i="7492"/>
  <c r="H72" i="7492"/>
  <c r="H71" i="7492"/>
  <c r="H69" i="7492"/>
  <c r="H67" i="7492"/>
  <c r="H65" i="7492"/>
  <c r="H64" i="7492"/>
  <c r="H63" i="7492"/>
  <c r="H62" i="7492"/>
  <c r="H61" i="7492"/>
  <c r="H60" i="7492"/>
  <c r="H59" i="7492"/>
  <c r="H58" i="7492"/>
  <c r="H57" i="7492"/>
  <c r="H56" i="7492"/>
  <c r="H55" i="7492"/>
  <c r="H54" i="7492"/>
  <c r="H53" i="7492"/>
  <c r="H52" i="7492"/>
  <c r="H51" i="7492"/>
  <c r="H50" i="7492"/>
  <c r="H49" i="7492"/>
  <c r="H48" i="7492"/>
  <c r="H47" i="7492"/>
  <c r="H41" i="7492"/>
  <c r="D41" i="7492"/>
  <c r="C41" i="7492"/>
  <c r="H40" i="7492"/>
  <c r="H39" i="7492"/>
  <c r="H38" i="7492"/>
  <c r="H37" i="7492"/>
  <c r="H36" i="7492"/>
  <c r="H35" i="7492"/>
  <c r="H34" i="7492"/>
  <c r="H33" i="7492"/>
  <c r="H32" i="7492"/>
  <c r="H31" i="7492"/>
  <c r="H30" i="7492"/>
  <c r="H29" i="7492"/>
  <c r="H28" i="7492"/>
  <c r="H27" i="7492"/>
  <c r="H26" i="7492"/>
  <c r="H25" i="7492"/>
  <c r="H24" i="7492"/>
  <c r="H23" i="7492"/>
  <c r="H22" i="7492"/>
  <c r="H21" i="7492"/>
  <c r="H20" i="7492"/>
  <c r="H19" i="7492"/>
  <c r="H18" i="7492"/>
  <c r="H17" i="7492"/>
  <c r="H16" i="7492"/>
  <c r="H15" i="7492"/>
  <c r="H14" i="7492"/>
  <c r="H8" i="7492"/>
  <c r="E8" i="7492"/>
  <c r="H7" i="7492"/>
  <c r="E7" i="7492"/>
  <c r="H6" i="7492"/>
  <c r="E6" i="7492"/>
  <c r="E41" i="7492" l="1"/>
  <c r="H66" i="267"/>
  <c r="H67" i="267"/>
  <c r="H68" i="267"/>
  <c r="H69" i="267"/>
  <c r="H70" i="267"/>
  <c r="H71" i="267"/>
  <c r="H73" i="267"/>
  <c r="D81" i="2826" l="1"/>
  <c r="G81" i="2826"/>
  <c r="E70" i="267"/>
  <c r="E71" i="267" l="1"/>
  <c r="E67" i="267"/>
  <c r="E63" i="267"/>
  <c r="G81" i="267"/>
  <c r="E72" i="267"/>
  <c r="D81" i="267"/>
  <c r="E73" i="267"/>
  <c r="E69" i="267"/>
  <c r="E65" i="267"/>
  <c r="E61" i="267"/>
  <c r="E74" i="267"/>
  <c r="E66" i="267"/>
  <c r="E62" i="267"/>
  <c r="E68" i="267"/>
  <c r="E64" i="267"/>
  <c r="D81" i="472"/>
  <c r="D47" i="7484"/>
  <c r="D80" i="7484"/>
  <c r="D79" i="7484"/>
  <c r="D78" i="7484"/>
  <c r="D77" i="7484"/>
  <c r="D76" i="7484"/>
  <c r="D75" i="7484"/>
  <c r="D74" i="7484"/>
  <c r="D73" i="7484"/>
  <c r="D72" i="7484"/>
  <c r="D71" i="7484"/>
  <c r="D70" i="7484"/>
  <c r="D69" i="7484"/>
  <c r="D68" i="7484"/>
  <c r="D67" i="7484"/>
  <c r="D66" i="7484"/>
  <c r="D65" i="7484"/>
  <c r="D64" i="7484"/>
  <c r="D63" i="7484"/>
  <c r="D62" i="7484"/>
  <c r="D61" i="7484"/>
  <c r="D60" i="7484"/>
  <c r="D59" i="7484"/>
  <c r="D58" i="7484"/>
  <c r="D57" i="7484"/>
  <c r="D56" i="7484"/>
  <c r="D55" i="7484"/>
  <c r="D54" i="7484"/>
  <c r="D53" i="7484"/>
  <c r="D52" i="7484"/>
  <c r="D51" i="7484"/>
  <c r="D50" i="7484"/>
  <c r="D49" i="7484"/>
  <c r="D48" i="7484"/>
  <c r="D97" i="3"/>
  <c r="C97" i="3"/>
  <c r="C49" i="7484" l="1"/>
  <c r="C65" i="7484"/>
  <c r="C51" i="7484"/>
  <c r="C67" i="7484"/>
  <c r="C71" i="7484"/>
  <c r="D81" i="110"/>
  <c r="C80" i="7484"/>
  <c r="C55" i="7484"/>
  <c r="C50" i="7484"/>
  <c r="C73" i="7484"/>
  <c r="C53" i="7484"/>
  <c r="C76" i="7484"/>
  <c r="C72" i="7484"/>
  <c r="C68" i="7484"/>
  <c r="C60" i="7484"/>
  <c r="C56" i="7484"/>
  <c r="C52" i="7484"/>
  <c r="C77" i="7484"/>
  <c r="C69" i="7484"/>
  <c r="C61" i="7484"/>
  <c r="C57" i="7484"/>
  <c r="C79" i="7484"/>
  <c r="C75" i="7484"/>
  <c r="C63" i="7484"/>
  <c r="C59" i="7484"/>
  <c r="C64" i="7484"/>
  <c r="C54" i="7484"/>
  <c r="C58" i="7484"/>
  <c r="C62" i="7484"/>
  <c r="C66" i="7484"/>
  <c r="C70" i="7484"/>
  <c r="C74" i="7484"/>
  <c r="C78" i="7484"/>
  <c r="C47" i="7484"/>
  <c r="C48" i="7484"/>
  <c r="D210" i="3"/>
  <c r="D81" i="3"/>
  <c r="D41" i="2826" l="1"/>
  <c r="D41" i="472"/>
  <c r="G41" i="2826"/>
  <c r="D97" i="7484" l="1"/>
  <c r="D100" i="7484"/>
  <c r="D101" i="7484"/>
  <c r="D102" i="7484"/>
  <c r="D105" i="7484"/>
  <c r="D106" i="7484"/>
  <c r="D107" i="7484"/>
  <c r="D108" i="7484"/>
  <c r="D109" i="7484"/>
  <c r="D112" i="7484"/>
  <c r="D113" i="7484"/>
  <c r="D115" i="7484"/>
  <c r="D116" i="7484"/>
  <c r="D117" i="7484"/>
  <c r="D118" i="7484"/>
  <c r="D119" i="7484"/>
  <c r="D120" i="7484"/>
  <c r="D122" i="7484"/>
  <c r="D123" i="7484"/>
  <c r="C99" i="7484"/>
  <c r="C100" i="7484"/>
  <c r="C101" i="7484"/>
  <c r="C102" i="7484"/>
  <c r="C103" i="7484"/>
  <c r="C104" i="7484"/>
  <c r="C105" i="7484"/>
  <c r="C106" i="7484"/>
  <c r="C108" i="7484"/>
  <c r="C109" i="7484"/>
  <c r="C110" i="7484"/>
  <c r="C111" i="7484"/>
  <c r="C112" i="7484"/>
  <c r="C113" i="7484"/>
  <c r="C114" i="7484"/>
  <c r="C115" i="7484"/>
  <c r="C116" i="7484"/>
  <c r="C117" i="7484"/>
  <c r="C118" i="7484"/>
  <c r="C119" i="7484"/>
  <c r="C120" i="7484"/>
  <c r="C121" i="7484"/>
  <c r="C122" i="7484"/>
  <c r="C123" i="7484"/>
  <c r="C97" i="7484"/>
  <c r="C98" i="7484"/>
  <c r="G132" i="7484"/>
  <c r="H132" i="7484"/>
  <c r="G133" i="7484"/>
  <c r="H133" i="7484"/>
  <c r="G134" i="7484"/>
  <c r="H134" i="7484"/>
  <c r="G135" i="7484"/>
  <c r="H135" i="7484"/>
  <c r="G136" i="7484"/>
  <c r="H136" i="7484"/>
  <c r="G137" i="7484"/>
  <c r="H137" i="7484"/>
  <c r="G138" i="7484"/>
  <c r="H138" i="7484"/>
  <c r="G139" i="7484"/>
  <c r="H139" i="7484"/>
  <c r="G140" i="7484"/>
  <c r="H140" i="7484"/>
  <c r="G141" i="7484"/>
  <c r="H141" i="7484"/>
  <c r="G142" i="7484"/>
  <c r="H142" i="7484"/>
  <c r="G143" i="7484"/>
  <c r="H143" i="7484"/>
  <c r="G144" i="7484"/>
  <c r="H144" i="7484"/>
  <c r="G145" i="7484"/>
  <c r="H145" i="7484"/>
  <c r="G146" i="7484"/>
  <c r="H146" i="7484"/>
  <c r="G147" i="7484"/>
  <c r="H147" i="7484"/>
  <c r="G148" i="7484"/>
  <c r="H148" i="7484"/>
  <c r="G149" i="7484"/>
  <c r="H149" i="7484"/>
  <c r="G150" i="7484"/>
  <c r="H150" i="7484"/>
  <c r="G151" i="7484"/>
  <c r="H151" i="7484"/>
  <c r="G152" i="7484"/>
  <c r="H152" i="7484"/>
  <c r="G153" i="7484"/>
  <c r="H153" i="7484"/>
  <c r="G154" i="7484"/>
  <c r="H154" i="7484"/>
  <c r="G155" i="7484"/>
  <c r="H155" i="7484"/>
  <c r="G156" i="7484"/>
  <c r="H156" i="7484"/>
  <c r="G157" i="7484"/>
  <c r="H157" i="7484"/>
  <c r="G158" i="7484"/>
  <c r="H158" i="7484"/>
  <c r="G159" i="7484"/>
  <c r="H159" i="7484"/>
  <c r="G160" i="7484"/>
  <c r="H160" i="7484"/>
  <c r="G161" i="7484"/>
  <c r="H161" i="7484"/>
  <c r="G162" i="7484"/>
  <c r="H162" i="7484"/>
  <c r="G163" i="7484"/>
  <c r="H163" i="7484"/>
  <c r="G164" i="7484"/>
  <c r="H164" i="7484"/>
  <c r="H131" i="7484"/>
  <c r="G131" i="7484"/>
  <c r="C132" i="7484"/>
  <c r="D132" i="7484"/>
  <c r="C133" i="7484"/>
  <c r="D133" i="7484"/>
  <c r="C134" i="7484"/>
  <c r="D134" i="7484"/>
  <c r="C135" i="7484"/>
  <c r="D135" i="7484"/>
  <c r="C136" i="7484"/>
  <c r="D136" i="7484"/>
  <c r="C137" i="7484"/>
  <c r="D137" i="7484"/>
  <c r="C138" i="7484"/>
  <c r="D138" i="7484"/>
  <c r="C139" i="7484"/>
  <c r="D139" i="7484"/>
  <c r="C140" i="7484"/>
  <c r="D140" i="7484"/>
  <c r="C141" i="7484"/>
  <c r="D141" i="7484"/>
  <c r="C142" i="7484"/>
  <c r="D142" i="7484"/>
  <c r="C143" i="7484"/>
  <c r="D143" i="7484"/>
  <c r="C144" i="7484"/>
  <c r="D144" i="7484"/>
  <c r="C145" i="7484"/>
  <c r="D145" i="7484"/>
  <c r="C146" i="7484"/>
  <c r="D146" i="7484"/>
  <c r="C147" i="7484"/>
  <c r="D147" i="7484"/>
  <c r="C148" i="7484"/>
  <c r="D148" i="7484"/>
  <c r="C149" i="7484"/>
  <c r="D149" i="7484"/>
  <c r="C150" i="7484"/>
  <c r="D150" i="7484"/>
  <c r="C151" i="7484"/>
  <c r="D151" i="7484"/>
  <c r="C152" i="7484"/>
  <c r="D152" i="7484"/>
  <c r="C153" i="7484"/>
  <c r="D153" i="7484"/>
  <c r="C154" i="7484"/>
  <c r="D154" i="7484"/>
  <c r="C155" i="7484"/>
  <c r="D155" i="7484"/>
  <c r="C156" i="7484"/>
  <c r="D156" i="7484"/>
  <c r="C157" i="7484"/>
  <c r="D157" i="7484"/>
  <c r="C158" i="7484"/>
  <c r="D158" i="7484"/>
  <c r="C159" i="7484"/>
  <c r="D159" i="7484"/>
  <c r="C160" i="7484"/>
  <c r="D160" i="7484"/>
  <c r="C161" i="7484"/>
  <c r="D161" i="7484"/>
  <c r="C162" i="7484"/>
  <c r="D162" i="7484"/>
  <c r="C163" i="7484"/>
  <c r="D163" i="7484"/>
  <c r="C164" i="7484"/>
  <c r="D164" i="7484"/>
  <c r="D131" i="7484"/>
  <c r="C131" i="7484"/>
  <c r="C34" i="7484" l="1"/>
  <c r="C18" i="7484"/>
  <c r="D22" i="7484"/>
  <c r="D20" i="7484"/>
  <c r="D37" i="7484"/>
  <c r="D29" i="7484"/>
  <c r="D25" i="7484"/>
  <c r="C24" i="7484"/>
  <c r="D30" i="7484"/>
  <c r="C107" i="7484"/>
  <c r="D103" i="7484"/>
  <c r="D14" i="7484"/>
  <c r="D36" i="7484"/>
  <c r="D24" i="7484"/>
  <c r="C14" i="7484"/>
  <c r="D169" i="3"/>
  <c r="D41" i="110"/>
  <c r="D17" i="7484"/>
  <c r="D41" i="3"/>
  <c r="D40" i="7484"/>
  <c r="D32" i="7484"/>
  <c r="D28" i="7484"/>
  <c r="D16" i="7484"/>
  <c r="C28" i="7484"/>
  <c r="D23" i="7484"/>
  <c r="D111" i="7484"/>
  <c r="D99" i="7484"/>
  <c r="C40" i="7484"/>
  <c r="D26" i="7484"/>
  <c r="C38" i="7484"/>
  <c r="C26" i="7484"/>
  <c r="C22" i="7484"/>
  <c r="C37" i="7484"/>
  <c r="C33" i="7484"/>
  <c r="C29" i="7484"/>
  <c r="C25" i="7484"/>
  <c r="C21" i="7484"/>
  <c r="C17" i="7484"/>
  <c r="C30" i="7484"/>
  <c r="D33" i="7484"/>
  <c r="D39" i="7484"/>
  <c r="D31" i="7484"/>
  <c r="D27" i="7484"/>
  <c r="D38" i="7484"/>
  <c r="D34" i="7484"/>
  <c r="D18" i="7484"/>
  <c r="D21" i="7484"/>
  <c r="D110" i="7484"/>
  <c r="D19" i="7484"/>
  <c r="D121" i="7484"/>
  <c r="D114" i="7484"/>
  <c r="D35" i="7484"/>
  <c r="D104" i="7484"/>
  <c r="D98" i="7484"/>
  <c r="C36" i="7484"/>
  <c r="C32" i="7484"/>
  <c r="C20" i="7484"/>
  <c r="C16" i="7484"/>
  <c r="C39" i="7484"/>
  <c r="C35" i="7484"/>
  <c r="C31" i="7484"/>
  <c r="C27" i="7484"/>
  <c r="C23" i="7484"/>
  <c r="C19" i="7484"/>
  <c r="I41" i="7484"/>
  <c r="C15" i="7484"/>
  <c r="E198" i="2"/>
  <c r="C41" i="7484" l="1"/>
  <c r="N9" i="7490" l="1"/>
  <c r="G47" i="7491" l="1"/>
  <c r="B45" i="7491"/>
  <c r="K42" i="7491"/>
  <c r="G42" i="7491"/>
  <c r="H42" i="7491" s="1"/>
  <c r="G41" i="7491"/>
  <c r="D41" i="7491"/>
  <c r="G40" i="7491"/>
  <c r="D40" i="7491"/>
  <c r="D43" i="7491" s="1"/>
  <c r="K39" i="7491"/>
  <c r="G39" i="7491"/>
  <c r="H39" i="7491" s="1"/>
  <c r="K38" i="7491"/>
  <c r="G38" i="7491"/>
  <c r="H38" i="7491" s="1"/>
  <c r="G37" i="7491"/>
  <c r="D37" i="7491"/>
  <c r="K37" i="7491" s="1"/>
  <c r="H41" i="7491" l="1"/>
  <c r="G43" i="7491"/>
  <c r="H43" i="7491" s="1"/>
  <c r="D45" i="7491"/>
  <c r="K40" i="7491"/>
  <c r="K43" i="7491" s="1"/>
  <c r="H37" i="7491"/>
  <c r="K41" i="7491"/>
  <c r="J43" i="7491"/>
  <c r="H40" i="7491"/>
  <c r="G46" i="7491" l="1"/>
  <c r="E53" i="267" l="1"/>
  <c r="E54" i="267"/>
  <c r="H54" i="267"/>
  <c r="E55" i="267"/>
  <c r="H55" i="267"/>
  <c r="E56" i="267"/>
  <c r="H56" i="267"/>
  <c r="H57" i="267"/>
  <c r="E58" i="267"/>
  <c r="H58" i="267"/>
  <c r="E59" i="267"/>
  <c r="H59" i="267"/>
  <c r="E60" i="267"/>
  <c r="H60" i="267"/>
  <c r="N50" i="7484"/>
  <c r="N51" i="7484"/>
  <c r="N52" i="7484"/>
  <c r="N53" i="7484"/>
  <c r="H51" i="7484"/>
  <c r="H54" i="7484"/>
  <c r="E58" i="3"/>
  <c r="E185" i="3" l="1"/>
  <c r="E187" i="3"/>
  <c r="K52" i="7484"/>
  <c r="E60" i="472"/>
  <c r="E56" i="472"/>
  <c r="E52" i="472"/>
  <c r="E61" i="472"/>
  <c r="H62" i="267"/>
  <c r="E186" i="3"/>
  <c r="K51" i="7484"/>
  <c r="E59" i="472"/>
  <c r="E55" i="472"/>
  <c r="E51" i="472"/>
  <c r="H65" i="267"/>
  <c r="K50" i="7484"/>
  <c r="E58" i="472"/>
  <c r="E54" i="472"/>
  <c r="E63" i="472"/>
  <c r="H63" i="267"/>
  <c r="H61" i="267"/>
  <c r="E184" i="3"/>
  <c r="K53" i="7484"/>
  <c r="E57" i="472"/>
  <c r="E53" i="472"/>
  <c r="E62" i="472"/>
  <c r="H64" i="267"/>
  <c r="E56" i="3"/>
  <c r="E55" i="3"/>
  <c r="E59" i="3"/>
  <c r="E57" i="3"/>
  <c r="E51" i="7484"/>
  <c r="H50" i="7484"/>
  <c r="E57" i="267"/>
  <c r="H52" i="7484"/>
  <c r="H53" i="7484"/>
  <c r="H53" i="267"/>
  <c r="E50" i="7484"/>
  <c r="E53" i="7484"/>
  <c r="E52" i="7484"/>
  <c r="E53" i="2" l="1"/>
  <c r="E55" i="2"/>
  <c r="E54" i="2"/>
  <c r="E57" i="2"/>
  <c r="E56" i="2"/>
  <c r="K39" i="7490"/>
  <c r="L39" i="7490"/>
  <c r="M39" i="7490"/>
  <c r="E50" i="472" l="1"/>
  <c r="E49" i="472"/>
  <c r="E54" i="7484"/>
  <c r="C81" i="267"/>
  <c r="C81" i="2826"/>
  <c r="F81" i="2826"/>
  <c r="C81" i="472"/>
  <c r="F81" i="267"/>
  <c r="I81" i="7484"/>
  <c r="F81" i="7484"/>
  <c r="L81" i="7484"/>
  <c r="C81" i="110"/>
  <c r="E81" i="110" l="1"/>
  <c r="E74" i="2"/>
  <c r="E76" i="2"/>
  <c r="E75" i="2"/>
  <c r="E77" i="2"/>
  <c r="C81" i="3"/>
  <c r="C210" i="3"/>
  <c r="C209" i="2"/>
  <c r="C81" i="2"/>
  <c r="C81" i="7484"/>
  <c r="G7" i="2826" l="1"/>
  <c r="G6" i="2826"/>
  <c r="H50" i="267"/>
  <c r="H51" i="267"/>
  <c r="H72" i="267"/>
  <c r="H75" i="267"/>
  <c r="H76" i="267"/>
  <c r="H79" i="267"/>
  <c r="H80" i="267"/>
  <c r="H48" i="267"/>
  <c r="G8" i="2826" l="1"/>
  <c r="F41" i="2826"/>
  <c r="C41" i="2826"/>
  <c r="E81" i="2826"/>
  <c r="F7" i="2826"/>
  <c r="H7" i="2826" s="1"/>
  <c r="H78" i="267"/>
  <c r="H74" i="267"/>
  <c r="H49" i="267"/>
  <c r="H47" i="267"/>
  <c r="H77" i="267"/>
  <c r="H52" i="267"/>
  <c r="E75" i="267"/>
  <c r="E76" i="267"/>
  <c r="E77" i="267"/>
  <c r="E78" i="267"/>
  <c r="E79" i="267"/>
  <c r="E80" i="267"/>
  <c r="E48" i="267"/>
  <c r="E49" i="267"/>
  <c r="E51" i="267"/>
  <c r="E52" i="267"/>
  <c r="E47" i="267"/>
  <c r="H41" i="2826" l="1"/>
  <c r="F6" i="2826"/>
  <c r="H6" i="2826" s="1"/>
  <c r="E41" i="2826"/>
  <c r="H81" i="2826"/>
  <c r="E50" i="267"/>
  <c r="F7" i="267"/>
  <c r="E80" i="472"/>
  <c r="E48" i="472"/>
  <c r="E47" i="472"/>
  <c r="E64" i="472"/>
  <c r="E65" i="472"/>
  <c r="E67" i="472"/>
  <c r="E69" i="472"/>
  <c r="E71" i="472"/>
  <c r="E72" i="472"/>
  <c r="E74" i="472"/>
  <c r="E75" i="472"/>
  <c r="E76" i="472"/>
  <c r="E77" i="472"/>
  <c r="E78" i="472"/>
  <c r="E79" i="472"/>
  <c r="H97" i="7484"/>
  <c r="H98" i="7484"/>
  <c r="H99" i="7484"/>
  <c r="H100" i="7484"/>
  <c r="H101" i="7484"/>
  <c r="H102" i="7484"/>
  <c r="H103" i="7484"/>
  <c r="H104" i="7484"/>
  <c r="H105" i="7484"/>
  <c r="H106" i="7484"/>
  <c r="H107" i="7484"/>
  <c r="H108" i="7484"/>
  <c r="H109" i="7484"/>
  <c r="H110" i="7484"/>
  <c r="H111" i="7484"/>
  <c r="H112" i="7484"/>
  <c r="H113" i="7484"/>
  <c r="H114" i="7484"/>
  <c r="H115" i="7484"/>
  <c r="H116" i="7484"/>
  <c r="H117" i="7484"/>
  <c r="H118" i="7484"/>
  <c r="H119" i="7484"/>
  <c r="H120" i="7484"/>
  <c r="H121" i="7484"/>
  <c r="H122" i="7484"/>
  <c r="H123" i="7484"/>
  <c r="H49" i="7484"/>
  <c r="H55" i="7484"/>
  <c r="H58" i="7484"/>
  <c r="H59" i="7484"/>
  <c r="H61" i="7484"/>
  <c r="H62" i="7484"/>
  <c r="H63" i="7484"/>
  <c r="H69" i="7484"/>
  <c r="H74" i="7484"/>
  <c r="H77" i="7484"/>
  <c r="H78" i="7484"/>
  <c r="E49" i="7484"/>
  <c r="E55" i="7484"/>
  <c r="E56" i="7484"/>
  <c r="E57" i="7484"/>
  <c r="E58" i="7484"/>
  <c r="E59" i="7484"/>
  <c r="E60" i="7484"/>
  <c r="E61" i="7484"/>
  <c r="E62" i="7484"/>
  <c r="E63" i="7484"/>
  <c r="E64" i="7484"/>
  <c r="E65" i="7484"/>
  <c r="E67" i="7484"/>
  <c r="E69" i="7484"/>
  <c r="E71" i="7484"/>
  <c r="E72" i="7484"/>
  <c r="E74" i="7484"/>
  <c r="E75" i="7484"/>
  <c r="E76" i="7484"/>
  <c r="E77" i="7484"/>
  <c r="E78" i="7484"/>
  <c r="E79" i="7484"/>
  <c r="E80" i="7484"/>
  <c r="J81" i="7484"/>
  <c r="G81" i="7484"/>
  <c r="D81" i="7484"/>
  <c r="M81" i="7484"/>
  <c r="K48" i="7484"/>
  <c r="K49" i="7484"/>
  <c r="K55" i="7484"/>
  <c r="K56" i="7484"/>
  <c r="K59" i="7484"/>
  <c r="K60" i="7484"/>
  <c r="K63" i="7484"/>
  <c r="K64" i="7484"/>
  <c r="K67" i="7484"/>
  <c r="K71" i="7484"/>
  <c r="K75" i="7484"/>
  <c r="K78" i="7484"/>
  <c r="K79" i="7484"/>
  <c r="N48" i="7484"/>
  <c r="N49" i="7484"/>
  <c r="N54" i="7484"/>
  <c r="N55" i="7484"/>
  <c r="N56" i="7484"/>
  <c r="N57" i="7484"/>
  <c r="N58" i="7484"/>
  <c r="N59" i="7484"/>
  <c r="N60" i="7484"/>
  <c r="N61" i="7484"/>
  <c r="N62" i="7484"/>
  <c r="N63" i="7484"/>
  <c r="N64" i="7484"/>
  <c r="N65" i="7484"/>
  <c r="N67" i="7484"/>
  <c r="N69" i="7484"/>
  <c r="N71" i="7484"/>
  <c r="N72" i="7484"/>
  <c r="N74" i="7484"/>
  <c r="N75" i="7484"/>
  <c r="N76" i="7484"/>
  <c r="N77" i="7484"/>
  <c r="N78" i="7484"/>
  <c r="N79" i="7484"/>
  <c r="N80" i="7484"/>
  <c r="N47" i="7484"/>
  <c r="K47" i="7484"/>
  <c r="E47" i="7484"/>
  <c r="N17" i="7484"/>
  <c r="N18" i="7484"/>
  <c r="N19" i="7484"/>
  <c r="N20" i="7484"/>
  <c r="N21" i="7484"/>
  <c r="N22" i="7484"/>
  <c r="N24" i="7484"/>
  <c r="N25" i="7484"/>
  <c r="N26" i="7484"/>
  <c r="N27" i="7484"/>
  <c r="N28" i="7484"/>
  <c r="N29" i="7484"/>
  <c r="N30" i="7484"/>
  <c r="N31" i="7484"/>
  <c r="N32" i="7484"/>
  <c r="N33" i="7484"/>
  <c r="N35" i="7484"/>
  <c r="N36" i="7484"/>
  <c r="N37" i="7484"/>
  <c r="N38" i="7484"/>
  <c r="N39" i="7484"/>
  <c r="N40" i="7484"/>
  <c r="K15" i="7484"/>
  <c r="G100" i="7484"/>
  <c r="G101" i="7484"/>
  <c r="G104" i="7484"/>
  <c r="G105" i="7484"/>
  <c r="G108" i="7484"/>
  <c r="G109" i="7484"/>
  <c r="G112" i="7484"/>
  <c r="G113" i="7484"/>
  <c r="G116" i="7484"/>
  <c r="G117" i="7484"/>
  <c r="G120" i="7484"/>
  <c r="G121" i="7484"/>
  <c r="K40" i="7484"/>
  <c r="K14" i="7484"/>
  <c r="J41" i="7484"/>
  <c r="G41" i="7484"/>
  <c r="H15" i="7484"/>
  <c r="H19" i="7484"/>
  <c r="H23" i="7484"/>
  <c r="H24" i="7484"/>
  <c r="H27" i="7484"/>
  <c r="H29" i="7484"/>
  <c r="H31" i="7484"/>
  <c r="H35" i="7484"/>
  <c r="H39" i="7484"/>
  <c r="H40" i="7484"/>
  <c r="H14" i="7484"/>
  <c r="E16" i="7484"/>
  <c r="E17" i="7484"/>
  <c r="E18" i="7484"/>
  <c r="E19" i="7484"/>
  <c r="E20" i="7484"/>
  <c r="E21" i="7484"/>
  <c r="E22" i="7484"/>
  <c r="E23" i="7484"/>
  <c r="E24" i="7484"/>
  <c r="E25" i="7484"/>
  <c r="E26" i="7484"/>
  <c r="E27" i="7484"/>
  <c r="E28" i="7484"/>
  <c r="E29" i="7484"/>
  <c r="E30" i="7484"/>
  <c r="E31" i="7484"/>
  <c r="E32" i="7484"/>
  <c r="E33" i="7484"/>
  <c r="E34" i="7484"/>
  <c r="E35" i="7484"/>
  <c r="E36" i="7484"/>
  <c r="E37" i="7484"/>
  <c r="E38" i="7484"/>
  <c r="E39" i="7484"/>
  <c r="E40" i="7484"/>
  <c r="E14" i="7484"/>
  <c r="H33" i="7484"/>
  <c r="E15" i="110"/>
  <c r="E16" i="110"/>
  <c r="E18" i="110"/>
  <c r="E19" i="110"/>
  <c r="E21" i="110"/>
  <c r="E22" i="110"/>
  <c r="E23" i="110"/>
  <c r="E24" i="110"/>
  <c r="E27" i="110"/>
  <c r="E28" i="110"/>
  <c r="E32" i="110"/>
  <c r="E33" i="110"/>
  <c r="E34" i="110"/>
  <c r="E35" i="110"/>
  <c r="E37" i="110"/>
  <c r="E38" i="110"/>
  <c r="E40" i="110"/>
  <c r="D7" i="110"/>
  <c r="D6" i="110"/>
  <c r="E177" i="3"/>
  <c r="E178" i="3"/>
  <c r="E179" i="3"/>
  <c r="E180" i="3"/>
  <c r="E181" i="3"/>
  <c r="E182" i="3"/>
  <c r="E183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176" i="3"/>
  <c r="D127" i="3"/>
  <c r="D135" i="3"/>
  <c r="E107" i="3"/>
  <c r="E108" i="3"/>
  <c r="E109" i="3"/>
  <c r="E110" i="3"/>
  <c r="E111" i="3"/>
  <c r="E113" i="3"/>
  <c r="E114" i="3"/>
  <c r="E116" i="3"/>
  <c r="E117" i="3"/>
  <c r="E119" i="3"/>
  <c r="E120" i="3"/>
  <c r="E121" i="3"/>
  <c r="E122" i="3"/>
  <c r="E123" i="3"/>
  <c r="E124" i="3"/>
  <c r="E10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47" i="3"/>
  <c r="E48" i="3"/>
  <c r="E49" i="3"/>
  <c r="E50" i="3"/>
  <c r="E51" i="3"/>
  <c r="E52" i="3"/>
  <c r="E53" i="3"/>
  <c r="E54" i="3"/>
  <c r="E60" i="3"/>
  <c r="E61" i="3"/>
  <c r="E62" i="3"/>
  <c r="E64" i="3"/>
  <c r="E65" i="3"/>
  <c r="E66" i="3"/>
  <c r="D134" i="3"/>
  <c r="E90" i="3"/>
  <c r="E92" i="3"/>
  <c r="E93" i="3"/>
  <c r="E94" i="3"/>
  <c r="E27" i="3"/>
  <c r="E38" i="3"/>
  <c r="G94" i="3"/>
  <c r="G93" i="3"/>
  <c r="G92" i="3"/>
  <c r="G91" i="3"/>
  <c r="G90" i="3"/>
  <c r="G89" i="3"/>
  <c r="G7" i="267"/>
  <c r="E124" i="2"/>
  <c r="E107" i="2"/>
  <c r="E108" i="2"/>
  <c r="E109" i="2"/>
  <c r="E110" i="2"/>
  <c r="E111" i="2"/>
  <c r="E112" i="2"/>
  <c r="E113" i="2"/>
  <c r="E114" i="2"/>
  <c r="E115" i="2"/>
  <c r="E116" i="2"/>
  <c r="E117" i="2"/>
  <c r="E119" i="2"/>
  <c r="E120" i="2"/>
  <c r="E121" i="2"/>
  <c r="E122" i="2"/>
  <c r="E123" i="2"/>
  <c r="D209" i="2"/>
  <c r="E177" i="2"/>
  <c r="E178" i="2"/>
  <c r="E180" i="2"/>
  <c r="E181" i="2"/>
  <c r="E182" i="2"/>
  <c r="E183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9" i="2"/>
  <c r="E200" i="2"/>
  <c r="E201" i="2"/>
  <c r="E202" i="2"/>
  <c r="E203" i="2"/>
  <c r="E204" i="2"/>
  <c r="E205" i="2"/>
  <c r="E206" i="2"/>
  <c r="E207" i="2"/>
  <c r="E208" i="2"/>
  <c r="E176" i="2"/>
  <c r="E159" i="2"/>
  <c r="E160" i="2"/>
  <c r="E161" i="2"/>
  <c r="E162" i="2"/>
  <c r="E163" i="2"/>
  <c r="E164" i="2"/>
  <c r="E165" i="2"/>
  <c r="E166" i="2"/>
  <c r="E167" i="2"/>
  <c r="E168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D169" i="2"/>
  <c r="E179" i="2"/>
  <c r="E184" i="2"/>
  <c r="D127" i="2"/>
  <c r="D81" i="2"/>
  <c r="D97" i="2"/>
  <c r="D41" i="2"/>
  <c r="D7" i="472"/>
  <c r="D6" i="472"/>
  <c r="D7" i="267"/>
  <c r="N38" i="7490" s="1"/>
  <c r="D7" i="2826"/>
  <c r="D6" i="2826"/>
  <c r="D7" i="3"/>
  <c r="N26" i="7490" s="1"/>
  <c r="D6" i="3"/>
  <c r="C7" i="267"/>
  <c r="C7" i="2826"/>
  <c r="C6" i="2826"/>
  <c r="G123" i="3" l="1"/>
  <c r="G108" i="2"/>
  <c r="G113" i="3"/>
  <c r="G121" i="3"/>
  <c r="G97" i="3"/>
  <c r="E7" i="267"/>
  <c r="D7" i="7484"/>
  <c r="D135" i="2"/>
  <c r="G7" i="7484"/>
  <c r="J7" i="7484"/>
  <c r="M7" i="7484"/>
  <c r="D7" i="2"/>
  <c r="N21" i="7490" s="1"/>
  <c r="J6" i="7484"/>
  <c r="G116" i="3"/>
  <c r="G109" i="3"/>
  <c r="G117" i="3"/>
  <c r="G108" i="3"/>
  <c r="G124" i="3"/>
  <c r="G112" i="3"/>
  <c r="G120" i="3"/>
  <c r="E93" i="2"/>
  <c r="S9" i="7491"/>
  <c r="T9" i="7491" s="1"/>
  <c r="E89" i="2"/>
  <c r="S5" i="7491"/>
  <c r="E90" i="2"/>
  <c r="S6" i="7491"/>
  <c r="T6" i="7491" s="1"/>
  <c r="E92" i="2"/>
  <c r="S8" i="7491"/>
  <c r="T8" i="7491" s="1"/>
  <c r="R10" i="7491"/>
  <c r="S10" i="7491"/>
  <c r="S7" i="7491"/>
  <c r="T7" i="7491" s="1"/>
  <c r="E6" i="2826"/>
  <c r="E7" i="2826"/>
  <c r="D8" i="472"/>
  <c r="G6" i="7484"/>
  <c r="D8" i="110"/>
  <c r="D136" i="3"/>
  <c r="G106" i="3"/>
  <c r="G110" i="3"/>
  <c r="G114" i="3"/>
  <c r="G118" i="3"/>
  <c r="G122" i="3"/>
  <c r="G107" i="3"/>
  <c r="G111" i="3"/>
  <c r="G115" i="3"/>
  <c r="G119" i="3"/>
  <c r="K36" i="7484"/>
  <c r="G119" i="7484"/>
  <c r="K32" i="7484"/>
  <c r="G115" i="7484"/>
  <c r="K28" i="7484"/>
  <c r="G111" i="7484"/>
  <c r="K24" i="7484"/>
  <c r="G107" i="7484"/>
  <c r="K20" i="7484"/>
  <c r="G103" i="7484"/>
  <c r="K16" i="7484"/>
  <c r="G99" i="7484"/>
  <c r="K39" i="7484"/>
  <c r="G122" i="7484"/>
  <c r="K35" i="7484"/>
  <c r="G118" i="7484"/>
  <c r="K31" i="7484"/>
  <c r="G114" i="7484"/>
  <c r="K27" i="7484"/>
  <c r="G110" i="7484"/>
  <c r="K23" i="7484"/>
  <c r="G106" i="7484"/>
  <c r="K19" i="7484"/>
  <c r="G102" i="7484"/>
  <c r="D165" i="7484"/>
  <c r="F8" i="2826"/>
  <c r="H8" i="2826" s="1"/>
  <c r="G93" i="2"/>
  <c r="G110" i="2"/>
  <c r="D6" i="2"/>
  <c r="E165" i="3"/>
  <c r="E153" i="3"/>
  <c r="E145" i="3"/>
  <c r="E38" i="472"/>
  <c r="E30" i="472"/>
  <c r="E22" i="472"/>
  <c r="E162" i="3"/>
  <c r="E154" i="3"/>
  <c r="E146" i="3"/>
  <c r="E31" i="472"/>
  <c r="E27" i="472"/>
  <c r="E19" i="472"/>
  <c r="E167" i="3"/>
  <c r="E163" i="3"/>
  <c r="E159" i="3"/>
  <c r="E155" i="3"/>
  <c r="E151" i="3"/>
  <c r="E147" i="3"/>
  <c r="E143" i="3"/>
  <c r="E40" i="472"/>
  <c r="E36" i="472"/>
  <c r="E32" i="472"/>
  <c r="E28" i="472"/>
  <c r="E24" i="472"/>
  <c r="E20" i="472"/>
  <c r="E16" i="472"/>
  <c r="E142" i="3"/>
  <c r="E161" i="3"/>
  <c r="E157" i="3"/>
  <c r="E149" i="3"/>
  <c r="E34" i="472"/>
  <c r="E26" i="472"/>
  <c r="E18" i="472"/>
  <c r="E166" i="3"/>
  <c r="E158" i="3"/>
  <c r="E150" i="3"/>
  <c r="E39" i="472"/>
  <c r="E35" i="472"/>
  <c r="E23" i="472"/>
  <c r="E15" i="472"/>
  <c r="E168" i="3"/>
  <c r="E164" i="3"/>
  <c r="E160" i="3"/>
  <c r="E156" i="3"/>
  <c r="E152" i="3"/>
  <c r="E148" i="3"/>
  <c r="E144" i="3"/>
  <c r="E14" i="472"/>
  <c r="E37" i="472"/>
  <c r="E33" i="472"/>
  <c r="E29" i="472"/>
  <c r="E25" i="472"/>
  <c r="E21" i="472"/>
  <c r="E17" i="472"/>
  <c r="H7" i="267"/>
  <c r="H124" i="7484"/>
  <c r="D124" i="7484"/>
  <c r="H17" i="7484"/>
  <c r="K34" i="7484"/>
  <c r="E40" i="3"/>
  <c r="E32" i="3"/>
  <c r="E24" i="3"/>
  <c r="E16" i="3"/>
  <c r="E37" i="3"/>
  <c r="E25" i="3"/>
  <c r="E17" i="3"/>
  <c r="E34" i="3"/>
  <c r="E30" i="3"/>
  <c r="E26" i="3"/>
  <c r="E22" i="3"/>
  <c r="E18" i="3"/>
  <c r="K21" i="7484"/>
  <c r="E36" i="3"/>
  <c r="E28" i="3"/>
  <c r="E20" i="3"/>
  <c r="E33" i="3"/>
  <c r="E29" i="3"/>
  <c r="E39" i="3"/>
  <c r="E31" i="3"/>
  <c r="E23" i="3"/>
  <c r="E15" i="3"/>
  <c r="K37" i="7484"/>
  <c r="E59" i="2"/>
  <c r="E71" i="2"/>
  <c r="E64" i="2"/>
  <c r="E80" i="2"/>
  <c r="E72" i="2"/>
  <c r="E68" i="2"/>
  <c r="E65" i="2"/>
  <c r="E51" i="2"/>
  <c r="E78" i="2"/>
  <c r="E70" i="2"/>
  <c r="E63" i="2"/>
  <c r="E79" i="2"/>
  <c r="E67" i="2"/>
  <c r="E60" i="2"/>
  <c r="E50" i="2"/>
  <c r="E47" i="2"/>
  <c r="E73" i="2"/>
  <c r="E69" i="2"/>
  <c r="E66" i="2"/>
  <c r="E62" i="2"/>
  <c r="E58" i="2"/>
  <c r="E52" i="2"/>
  <c r="E48" i="2"/>
  <c r="E40" i="2"/>
  <c r="E28" i="2"/>
  <c r="E20" i="2"/>
  <c r="E14" i="2"/>
  <c r="E33" i="2"/>
  <c r="E25" i="2"/>
  <c r="E17" i="2"/>
  <c r="E38" i="2"/>
  <c r="E34" i="2"/>
  <c r="E30" i="2"/>
  <c r="E26" i="2"/>
  <c r="E22" i="2"/>
  <c r="E36" i="2"/>
  <c r="E32" i="2"/>
  <c r="E24" i="2"/>
  <c r="E16" i="2"/>
  <c r="E37" i="2"/>
  <c r="E29" i="2"/>
  <c r="E21" i="2"/>
  <c r="E39" i="2"/>
  <c r="E35" i="2"/>
  <c r="E31" i="2"/>
  <c r="E27" i="2"/>
  <c r="E19" i="2"/>
  <c r="E15" i="2"/>
  <c r="E81" i="267"/>
  <c r="H81" i="267"/>
  <c r="C41" i="472"/>
  <c r="K18" i="7484"/>
  <c r="H26" i="7484"/>
  <c r="H22" i="7484"/>
  <c r="H38" i="7484"/>
  <c r="K29" i="7484"/>
  <c r="E21" i="3"/>
  <c r="H34" i="7484"/>
  <c r="K26" i="7484"/>
  <c r="H57" i="7484"/>
  <c r="E63" i="3"/>
  <c r="E80" i="3"/>
  <c r="H72" i="7484"/>
  <c r="K74" i="7484"/>
  <c r="C8" i="2826"/>
  <c r="H60" i="7484"/>
  <c r="H75" i="7484"/>
  <c r="H67" i="7484"/>
  <c r="H65" i="7484"/>
  <c r="H80" i="7484"/>
  <c r="E34" i="267"/>
  <c r="E18" i="2"/>
  <c r="E35" i="3"/>
  <c r="H25" i="7484"/>
  <c r="E19" i="3"/>
  <c r="F91" i="3"/>
  <c r="H18" i="7484"/>
  <c r="H30" i="7484"/>
  <c r="K17" i="7484"/>
  <c r="K25" i="7484"/>
  <c r="K33" i="7484"/>
  <c r="K22" i="7484"/>
  <c r="K30" i="7484"/>
  <c r="K38" i="7484"/>
  <c r="H165" i="7484"/>
  <c r="E61" i="2"/>
  <c r="K77" i="7484"/>
  <c r="E89" i="3"/>
  <c r="C169" i="3"/>
  <c r="H16" i="7484"/>
  <c r="H32" i="7484"/>
  <c r="C41" i="3"/>
  <c r="H21" i="7484"/>
  <c r="H37" i="7484"/>
  <c r="H56" i="7484"/>
  <c r="H64" i="7484"/>
  <c r="H71" i="7484"/>
  <c r="H79" i="7484"/>
  <c r="H76" i="7484"/>
  <c r="K58" i="7484"/>
  <c r="L7" i="7484"/>
  <c r="E118" i="2"/>
  <c r="K62" i="7484"/>
  <c r="E175" i="2"/>
  <c r="C127" i="3"/>
  <c r="C135" i="3"/>
  <c r="C135" i="2"/>
  <c r="K81" i="7484"/>
  <c r="E115" i="3"/>
  <c r="E118" i="3"/>
  <c r="H47" i="7484"/>
  <c r="K54" i="7484"/>
  <c r="K65" i="7484"/>
  <c r="K69" i="7484"/>
  <c r="K80" i="7484"/>
  <c r="E81" i="7484"/>
  <c r="K57" i="7484"/>
  <c r="K72" i="7484"/>
  <c r="K61" i="7484"/>
  <c r="K76" i="7484"/>
  <c r="C41" i="110"/>
  <c r="H28" i="7484"/>
  <c r="G123" i="7484"/>
  <c r="G97" i="7484"/>
  <c r="H20" i="7484"/>
  <c r="H36" i="7484"/>
  <c r="F41" i="7484"/>
  <c r="E23" i="2"/>
  <c r="E14" i="3"/>
  <c r="G98" i="7484"/>
  <c r="H48" i="7484"/>
  <c r="E48" i="7484"/>
  <c r="L41" i="7484"/>
  <c r="N14" i="7484"/>
  <c r="K41" i="7484"/>
  <c r="E91" i="3"/>
  <c r="E112" i="3"/>
  <c r="D8" i="2826"/>
  <c r="E106" i="2"/>
  <c r="C127" i="2"/>
  <c r="F121" i="2" s="1"/>
  <c r="E91" i="2"/>
  <c r="C169" i="2"/>
  <c r="E94" i="2"/>
  <c r="C97" i="2"/>
  <c r="C41" i="2"/>
  <c r="E49" i="2"/>
  <c r="D8" i="3"/>
  <c r="D134" i="2"/>
  <c r="G92" i="2"/>
  <c r="G114" i="2"/>
  <c r="G122" i="2"/>
  <c r="G118" i="2"/>
  <c r="G119" i="2"/>
  <c r="G115" i="2"/>
  <c r="G111" i="2"/>
  <c r="G107" i="2"/>
  <c r="G106" i="2"/>
  <c r="G121" i="2"/>
  <c r="G117" i="2"/>
  <c r="G113" i="2"/>
  <c r="G109" i="2"/>
  <c r="G123" i="2"/>
  <c r="G124" i="2"/>
  <c r="G120" i="2"/>
  <c r="G116" i="2"/>
  <c r="G112" i="2"/>
  <c r="G94" i="2"/>
  <c r="G90" i="2"/>
  <c r="G89" i="2"/>
  <c r="G91" i="2"/>
  <c r="M9" i="7490"/>
  <c r="F109" i="3" l="1"/>
  <c r="G127" i="3"/>
  <c r="J8" i="7484"/>
  <c r="N7" i="7484"/>
  <c r="G8" i="7484"/>
  <c r="E135" i="2"/>
  <c r="D136" i="2"/>
  <c r="E41" i="472"/>
  <c r="E8" i="2826"/>
  <c r="F6" i="7484"/>
  <c r="H6" i="7484" s="1"/>
  <c r="H88" i="7484"/>
  <c r="C6" i="3"/>
  <c r="E6" i="3" s="1"/>
  <c r="E169" i="3"/>
  <c r="D8" i="2"/>
  <c r="S12" i="7491"/>
  <c r="T5" i="7491"/>
  <c r="R14" i="7491"/>
  <c r="R18" i="7491" s="1"/>
  <c r="T10" i="7491"/>
  <c r="R12" i="7491"/>
  <c r="D89" i="7484"/>
  <c r="H89" i="7484"/>
  <c r="F117" i="3"/>
  <c r="F93" i="3"/>
  <c r="D88" i="7484"/>
  <c r="F94" i="3"/>
  <c r="F89" i="3"/>
  <c r="E97" i="3"/>
  <c r="F92" i="3"/>
  <c r="C6" i="472"/>
  <c r="E6" i="472" s="1"/>
  <c r="C7" i="472"/>
  <c r="E7" i="472" s="1"/>
  <c r="E81" i="472"/>
  <c r="J7" i="267"/>
  <c r="I7" i="267"/>
  <c r="F90" i="3"/>
  <c r="C7" i="7484"/>
  <c r="E7" i="7484" s="1"/>
  <c r="E209" i="2"/>
  <c r="H41" i="7484"/>
  <c r="C134" i="3"/>
  <c r="E134" i="3" s="1"/>
  <c r="E41" i="3"/>
  <c r="F115" i="3"/>
  <c r="C7" i="2"/>
  <c r="E7" i="2" s="1"/>
  <c r="F108" i="3"/>
  <c r="I6" i="7484"/>
  <c r="K6" i="7484" s="1"/>
  <c r="E135" i="3"/>
  <c r="F107" i="3"/>
  <c r="F111" i="3"/>
  <c r="F124" i="3"/>
  <c r="F110" i="3"/>
  <c r="N81" i="7484"/>
  <c r="E210" i="3"/>
  <c r="F112" i="3"/>
  <c r="G165" i="7484"/>
  <c r="F118" i="3"/>
  <c r="F116" i="3"/>
  <c r="C165" i="7484"/>
  <c r="F114" i="3"/>
  <c r="F119" i="3"/>
  <c r="F113" i="3"/>
  <c r="F106" i="3"/>
  <c r="F122" i="3"/>
  <c r="E127" i="3"/>
  <c r="F121" i="3"/>
  <c r="F120" i="3"/>
  <c r="F123" i="3"/>
  <c r="C7" i="110"/>
  <c r="E7" i="110" s="1"/>
  <c r="E81" i="3"/>
  <c r="C7" i="3"/>
  <c r="H81" i="7484"/>
  <c r="F7" i="7484"/>
  <c r="I7" i="7484"/>
  <c r="K7" i="7484" s="1"/>
  <c r="C6" i="110"/>
  <c r="E41" i="110"/>
  <c r="C6" i="7484"/>
  <c r="C124" i="7484"/>
  <c r="G124" i="7484"/>
  <c r="J89" i="7484"/>
  <c r="F89" i="7484"/>
  <c r="J88" i="7484"/>
  <c r="F88" i="7484"/>
  <c r="L6" i="7484"/>
  <c r="F107" i="2"/>
  <c r="F113" i="2"/>
  <c r="F106" i="2"/>
  <c r="F110" i="2"/>
  <c r="F120" i="2"/>
  <c r="F119" i="2"/>
  <c r="F116" i="2"/>
  <c r="F122" i="2"/>
  <c r="F109" i="2"/>
  <c r="F112" i="2"/>
  <c r="F115" i="2"/>
  <c r="F123" i="2"/>
  <c r="F124" i="2"/>
  <c r="F114" i="2"/>
  <c r="F111" i="2"/>
  <c r="F108" i="2"/>
  <c r="F117" i="2"/>
  <c r="E127" i="2"/>
  <c r="F118" i="2"/>
  <c r="C6" i="2"/>
  <c r="C134" i="2"/>
  <c r="C136" i="2" s="1"/>
  <c r="E136" i="2" s="1"/>
  <c r="E169" i="2"/>
  <c r="F93" i="2"/>
  <c r="E97" i="2"/>
  <c r="F92" i="2"/>
  <c r="F91" i="2"/>
  <c r="F90" i="2"/>
  <c r="F89" i="2"/>
  <c r="F94" i="2"/>
  <c r="E41" i="2"/>
  <c r="E81" i="2"/>
  <c r="G127" i="2"/>
  <c r="G97" i="2"/>
  <c r="F8" i="7484" l="1"/>
  <c r="H8" i="7484" s="1"/>
  <c r="H90" i="7484"/>
  <c r="R15" i="7491"/>
  <c r="G89" i="7484"/>
  <c r="C89" i="7484"/>
  <c r="D90" i="7484"/>
  <c r="F97" i="3"/>
  <c r="C8" i="472"/>
  <c r="E8" i="472" s="1"/>
  <c r="C136" i="3"/>
  <c r="E136" i="3" s="1"/>
  <c r="C8" i="2"/>
  <c r="E8" i="2" s="1"/>
  <c r="I89" i="7484"/>
  <c r="I8" i="7484"/>
  <c r="K8" i="7484" s="1"/>
  <c r="F127" i="3"/>
  <c r="E6" i="2"/>
  <c r="C8" i="7484"/>
  <c r="H7" i="7484"/>
  <c r="E89" i="7484"/>
  <c r="C8" i="3"/>
  <c r="E8" i="3" s="1"/>
  <c r="E7" i="3"/>
  <c r="C88" i="7484"/>
  <c r="E88" i="7484"/>
  <c r="E134" i="2"/>
  <c r="C8" i="110"/>
  <c r="E8" i="110" s="1"/>
  <c r="E6" i="110"/>
  <c r="L8" i="7484"/>
  <c r="G88" i="7484"/>
  <c r="I88" i="7484"/>
  <c r="F127" i="2"/>
  <c r="F97" i="2"/>
  <c r="C90" i="7484" l="1"/>
  <c r="G90" i="7484"/>
  <c r="M41" i="7484" l="1"/>
  <c r="N15" i="7484"/>
  <c r="D15" i="7484"/>
  <c r="D41" i="7484" s="1"/>
  <c r="E15" i="7484" l="1"/>
  <c r="M6" i="7484"/>
  <c r="M8" i="7484" s="1"/>
  <c r="N8" i="7484" s="1"/>
  <c r="N41" i="7484"/>
  <c r="E41" i="7484"/>
  <c r="D6" i="7484"/>
  <c r="N6" i="7484" l="1"/>
  <c r="D8" i="7484"/>
  <c r="E8" i="7484" s="1"/>
  <c r="E6" i="7484"/>
  <c r="H16" i="267" l="1"/>
  <c r="H28" i="267"/>
  <c r="H32" i="267"/>
  <c r="H37" i="267"/>
  <c r="H40" i="267" l="1"/>
  <c r="H31" i="267"/>
  <c r="H23" i="267"/>
  <c r="H19" i="267"/>
  <c r="H35" i="267"/>
  <c r="H26" i="267"/>
  <c r="H18" i="267"/>
  <c r="H36" i="267"/>
  <c r="H27" i="267"/>
  <c r="G41" i="267"/>
  <c r="F41" i="267"/>
  <c r="H38" i="267"/>
  <c r="H33" i="267"/>
  <c r="H29" i="267"/>
  <c r="H25" i="267"/>
  <c r="H34" i="267"/>
  <c r="N14" i="7490" l="1"/>
  <c r="N22" i="7490"/>
  <c r="E20" i="267"/>
  <c r="E28" i="267"/>
  <c r="E37" i="267"/>
  <c r="N27" i="7490"/>
  <c r="E17" i="267"/>
  <c r="E21" i="267"/>
  <c r="E33" i="267"/>
  <c r="E38" i="267"/>
  <c r="E18" i="267"/>
  <c r="E22" i="267"/>
  <c r="E26" i="267"/>
  <c r="E30" i="267"/>
  <c r="E35" i="267"/>
  <c r="E39" i="267"/>
  <c r="H41" i="267"/>
  <c r="F6" i="267"/>
  <c r="E16" i="267"/>
  <c r="E24" i="267"/>
  <c r="E32" i="267"/>
  <c r="E25" i="267"/>
  <c r="E29" i="267"/>
  <c r="E15" i="267"/>
  <c r="E19" i="267"/>
  <c r="E23" i="267"/>
  <c r="E27" i="267"/>
  <c r="E31" i="267"/>
  <c r="E36" i="267"/>
  <c r="E40" i="267"/>
  <c r="G6" i="267"/>
  <c r="G8" i="267" s="1"/>
  <c r="N35" i="7490" l="1"/>
  <c r="N39" i="7490" s="1"/>
  <c r="D41" i="267"/>
  <c r="H6" i="267"/>
  <c r="F8" i="267"/>
  <c r="H8" i="267" s="1"/>
  <c r="C41" i="267"/>
  <c r="E14" i="267"/>
  <c r="E41" i="267" l="1"/>
  <c r="C6" i="267"/>
  <c r="D6" i="267"/>
  <c r="D8" i="267" s="1"/>
  <c r="E6" i="267" l="1"/>
  <c r="C8" i="267"/>
  <c r="E8" i="267" s="1"/>
  <c r="J6" i="267"/>
  <c r="I6" i="267"/>
</calcChain>
</file>

<file path=xl/sharedStrings.xml><?xml version="1.0" encoding="utf-8"?>
<sst xmlns="http://schemas.openxmlformats.org/spreadsheetml/2006/main" count="3739" uniqueCount="341">
  <si>
    <t>Dział I</t>
  </si>
  <si>
    <t>Dział II</t>
  </si>
  <si>
    <t>Ogółem</t>
  </si>
  <si>
    <t>Lp.</t>
  </si>
  <si>
    <t>Dział</t>
  </si>
  <si>
    <t>Składka przypisana brutto</t>
  </si>
  <si>
    <t>Dynamika</t>
  </si>
  <si>
    <t>1.</t>
  </si>
  <si>
    <t>2.</t>
  </si>
  <si>
    <t>3.</t>
  </si>
  <si>
    <t>Nazwa ubezpieczyciela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</si>
  <si>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</si>
  <si>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</si>
  <si>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</si>
  <si>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</si>
  <si>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</si>
  <si>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</si>
  <si>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</si>
  <si>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</si>
  <si>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</si>
  <si>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</si>
  <si>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</si>
  <si>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</si>
  <si>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</si>
  <si>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</si>
  <si>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</si>
  <si>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</si>
  <si>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</si>
  <si>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</si>
  <si>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Udział w składce </t>
  </si>
  <si>
    <t>Wyszczególnienie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</si>
  <si>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</si>
  <si>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</si>
  <si>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</si>
  <si>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</si>
  <si>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</si>
  <si>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</si>
  <si>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</si>
  <si>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</si>
  <si>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</si>
  <si>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</si>
  <si>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Suma</t>
  </si>
  <si>
    <t>X</t>
  </si>
  <si>
    <t>Składka przypisana brutto w tys. zł</t>
  </si>
  <si>
    <t>Grupa XIX Reasekuracja czynna</t>
  </si>
  <si>
    <t>Techniczny wynik ubezpieczeń w tys. zł</t>
  </si>
  <si>
    <t>Techniczny wynik ubezpieczeń</t>
  </si>
  <si>
    <t>`</t>
  </si>
  <si>
    <t xml:space="preserve">Koszty działalności ubezpieczeniowej w tys. zł </t>
  </si>
  <si>
    <t>Koszty akwizycji</t>
  </si>
  <si>
    <t>Otrzymane prowizje</t>
  </si>
  <si>
    <t xml:space="preserve">Koszty </t>
  </si>
  <si>
    <t>akwizycji</t>
  </si>
  <si>
    <t>Lokaty</t>
  </si>
  <si>
    <t>Wynik finansowy brutto i netto w tys. zł</t>
  </si>
  <si>
    <t>Wynik finansowy brutto</t>
  </si>
  <si>
    <t>Wynik finansowy netto</t>
  </si>
  <si>
    <t>Reasekuracja czynna</t>
  </si>
  <si>
    <t>Rok</t>
  </si>
  <si>
    <t>liczba zakładów ubezpieczeń</t>
  </si>
  <si>
    <t>udział kapitału zagranicznego w kapitałach podstawowych ogółem (w %)</t>
  </si>
  <si>
    <t>lokaty na rachunek i ryzyko ubezpieczającego (C)</t>
  </si>
  <si>
    <t>reasekuracja czynna</t>
  </si>
  <si>
    <t>MACIF ŻYCIE TUW</t>
  </si>
  <si>
    <t>72,7%</t>
  </si>
  <si>
    <t>Zakład ubezpieczeń</t>
  </si>
  <si>
    <t>lokaty w ujęciu bilansowym (w tys. PLN*)</t>
  </si>
  <si>
    <t>kapitały podstawowe (w tys. PLN)</t>
  </si>
  <si>
    <t>składka przypisana brutto (w tys. PLN*)</t>
  </si>
  <si>
    <t>odszkodowania i świadczenia wypłacone brutto (w tys. PLN*)</t>
  </si>
  <si>
    <t>Składka</t>
  </si>
  <si>
    <t>77,9%</t>
  </si>
  <si>
    <t>75,1%</t>
  </si>
  <si>
    <t>78,6%</t>
  </si>
  <si>
    <t>Dochody z lokat</t>
  </si>
  <si>
    <t>Rentowność lokat</t>
  </si>
  <si>
    <t xml:space="preserve">Składka </t>
  </si>
  <si>
    <t>Rezerwy techniczno-ubezpieczeniowe brutto</t>
  </si>
  <si>
    <t xml:space="preserve">Lokaty w tys. zł </t>
  </si>
  <si>
    <t>Lata</t>
  </si>
  <si>
    <t>Składka przypisana brutto w tys. zł w Dziale I</t>
  </si>
  <si>
    <t>Składka przypisana brutto w tys. zł wg grup ryzyka w Dziale I</t>
  </si>
  <si>
    <t>Techniczny wynik ubezpieczeń w tys. zł w Dziale I</t>
  </si>
  <si>
    <t>Techniczny wynik ubezpieczeń w tys. zł w Dziale II</t>
  </si>
  <si>
    <t>struktura składki przypisanej brutto wg grup w Dziale I (w %)</t>
  </si>
  <si>
    <t>struktura składki przypisanej brutto wg rodzajów działalności w Dziale II (w %)</t>
  </si>
  <si>
    <t>Wynik finansowy brutto i netto w tys. zł w Dziale I</t>
  </si>
  <si>
    <t>Wynik finansowy brutto i netto w tys. zł w Dziale II</t>
  </si>
  <si>
    <t>Lokaty w Dziale I w tys. zł</t>
  </si>
  <si>
    <t>Koszty działalności ubezpieczeniowej w tys. zł w Dziale I</t>
  </si>
  <si>
    <t>Koszty działalności ubezpieczeniowej w tys. zł w Dziale II</t>
  </si>
  <si>
    <t>Rezerwy techniczno-ubezpieczeniowe brutto w tys. zł w Dziale II</t>
  </si>
  <si>
    <t>Rezerwy techniczno-ubezpieczeniowe brutto w tys. zł w Dziale I</t>
  </si>
  <si>
    <t>Rezerwy techniczno-ubezpieczeniowe brutto w tys. zł</t>
  </si>
  <si>
    <t xml:space="preserve"> Składka przypisana brutto w tys. zł. wg grup ryzyka w Dziale II</t>
  </si>
  <si>
    <t>Składka zarobiona na udziale własnym w tys. zł</t>
  </si>
  <si>
    <t>Składka zarobiona na udziale własnym w tys. zł w Dziale I</t>
  </si>
  <si>
    <t>Składka zarobiona na udziale własnym w tys. zł w Dziale II</t>
  </si>
  <si>
    <t>Odszkodowania i świadczenia wypłacone brutto w tys. zł</t>
  </si>
  <si>
    <t>Odszkodowania i świadczenia wypłacone brutto</t>
  </si>
  <si>
    <t>Odszkodowania i świadczenia wypłacone brutto w tys. zł w Dziale I</t>
  </si>
  <si>
    <t>Odszkodowania i świadczenia wypłacone brutto w tys. zł w Dziale II</t>
  </si>
  <si>
    <t xml:space="preserve">Odszkodowania i świadczenia wypłacone brutto w tys. zł. wg grup ryzyka w Dziale II </t>
  </si>
  <si>
    <t xml:space="preserve">Odszkodowania i świadczenia na udziale własnym w tys. zł </t>
  </si>
  <si>
    <t>Odszkodowania i świadczenia na udziale własnym w tys. zł w Dziale I</t>
  </si>
  <si>
    <t>Odszkodowania i świadczenia na udziale własnym w tys. zł w Dziale II</t>
  </si>
  <si>
    <t xml:space="preserve">Odszkodowania i świadczenia na udziale własnym </t>
  </si>
  <si>
    <t>Koszty akwizycji i koszty administracyjne i ich udział w składce przypisanej brutto w tys. zł</t>
  </si>
  <si>
    <t>Koszty akwizycji i koszty administracyjne i ich udział w składce przypisanej brutto w tys. zł w Dziale I</t>
  </si>
  <si>
    <t>Koszty akwizycji i koszty administracyjne i ich udział w składce przypisanej brutto w tys. zł w Dziale II</t>
  </si>
  <si>
    <t xml:space="preserve"> </t>
  </si>
  <si>
    <t>przypisanej brutto</t>
  </si>
  <si>
    <t>Koszty administracyjne</t>
  </si>
  <si>
    <t>administracyjne</t>
  </si>
  <si>
    <t>Grupa III Ubezpieczenia na życie, jeżeli są związane z ubezpieczeniowym funduszem kapitałowym</t>
  </si>
  <si>
    <t>Udział w składce przypisanej brutto ogółem</t>
  </si>
  <si>
    <t>AEGON SA</t>
  </si>
  <si>
    <t>AXA ŻYCIE SA</t>
  </si>
  <si>
    <t>BZWBK-Aviva TUnŻ SA</t>
  </si>
  <si>
    <t>CARDIF POLSKA SA</t>
  </si>
  <si>
    <t>COMPENSA ŻYCIE SA</t>
  </si>
  <si>
    <t>EUROPA ŻYCIE SA</t>
  </si>
  <si>
    <t>GENERALI ŻYCIE SA</t>
  </si>
  <si>
    <t>INTER - ŻYCIE SA</t>
  </si>
  <si>
    <t>METLIFE TUnŻ SA</t>
  </si>
  <si>
    <t>NATIONALE NEDERLANDEN SA</t>
  </si>
  <si>
    <t>OPEN LIFE SA</t>
  </si>
  <si>
    <t>POLISA - ŻYCIE SA</t>
  </si>
  <si>
    <t>SKOK ŻYCIE SA</t>
  </si>
  <si>
    <t>UNIQA ŻYCIE SA</t>
  </si>
  <si>
    <t>ALLIANZ POLSKA SA</t>
  </si>
  <si>
    <t>AVIVA - OGÓLNE SA</t>
  </si>
  <si>
    <t>AXA SA</t>
  </si>
  <si>
    <t>BZWBK-Aviva TUO SA</t>
  </si>
  <si>
    <t>COMPENSA SA</t>
  </si>
  <si>
    <t>CREDIT AGRICOLE TU SA</t>
  </si>
  <si>
    <t>D.A.S. SA</t>
  </si>
  <si>
    <t>EULER HERMES SA</t>
  </si>
  <si>
    <t>EUROPA SA</t>
  </si>
  <si>
    <t>GOTHAER SA</t>
  </si>
  <si>
    <t>INTERRISK SA</t>
  </si>
  <si>
    <t>KUKE SA</t>
  </si>
  <si>
    <t>LINK4 SA</t>
  </si>
  <si>
    <t>PARTNER SA</t>
  </si>
  <si>
    <t>PTR SA</t>
  </si>
  <si>
    <t>PZU SA</t>
  </si>
  <si>
    <t>SIGNAL IDUNA POLSKA SA</t>
  </si>
  <si>
    <t>UNIQA SA</t>
  </si>
  <si>
    <t>WARTA SA</t>
  </si>
  <si>
    <t>ZDROWIE SA</t>
  </si>
  <si>
    <t>Dynamika w %</t>
  </si>
  <si>
    <t>Udział w odszkodowaniach i świadczeniach brutto ogółem</t>
  </si>
  <si>
    <t>Koszty działalności ubezpieczeniowej</t>
  </si>
  <si>
    <t>ERGO HESTIA STUnŻ SA</t>
  </si>
  <si>
    <r>
      <t xml:space="preserve">składka przypisana brutto </t>
    </r>
    <r>
      <rPr>
        <b/>
        <i/>
        <sz val="10"/>
        <rFont val="Arial"/>
        <family val="2"/>
        <charset val="238"/>
      </rPr>
      <t>per capita</t>
    </r>
    <r>
      <rPr>
        <b/>
        <sz val="10"/>
        <rFont val="Arial"/>
        <family val="2"/>
        <charset val="238"/>
      </rPr>
      <t xml:space="preserve"> (w PLN*) </t>
    </r>
  </si>
  <si>
    <t>REJENT LIFE TUW</t>
  </si>
  <si>
    <t>CONCORDIA POLSKA TUW</t>
  </si>
  <si>
    <t>CUPRUM TUW</t>
  </si>
  <si>
    <t>SKOK TUW</t>
  </si>
  <si>
    <t>TUW TUW</t>
  </si>
  <si>
    <t>TUZ TUW</t>
  </si>
  <si>
    <t>grupa I</t>
  </si>
  <si>
    <t>grupa II</t>
  </si>
  <si>
    <t>grupa III</t>
  </si>
  <si>
    <t>grupa IV</t>
  </si>
  <si>
    <t>grupa V</t>
  </si>
  <si>
    <t>pozostałe osobowe (gr. I+II)</t>
  </si>
  <si>
    <t>rzeczowe (gr. VIII+IX)</t>
  </si>
  <si>
    <t>M.A.T. (gr. IV do VII, XI, XII)</t>
  </si>
  <si>
    <t>OC ogólne (gr. XIII)</t>
  </si>
  <si>
    <t>finansowe (gr. XIV do XVII)</t>
  </si>
  <si>
    <t>pozostałe (gr. XVIII)</t>
  </si>
  <si>
    <t>ALLIANZ  ŻYCIE POLSKA SA</t>
  </si>
  <si>
    <t>CONCORDIA CAPITAL SA</t>
  </si>
  <si>
    <t>PZU ŻYCIE SA</t>
  </si>
  <si>
    <t>SIGNAL IDUNA ŻYCIE SA</t>
  </si>
  <si>
    <t>WARTA TUnŻ SA</t>
  </si>
  <si>
    <t>AXA UBEZPIECZENIA SA</t>
  </si>
  <si>
    <t>ERGO HESTIA SA</t>
  </si>
  <si>
    <t>GENERALI SA</t>
  </si>
  <si>
    <t>INTER POLSKA SA</t>
  </si>
  <si>
    <t>POCZTOWE  TUW</t>
  </si>
  <si>
    <t>Składka przypisana brutto w tys. zł w Dziale II</t>
  </si>
  <si>
    <t>Grupa I Ubezpieczenia na życie</t>
  </si>
  <si>
    <t>Grupa II Ubezpieczenia posagowe, zaopatrzenia dzieci</t>
  </si>
  <si>
    <t>Grupa IV Ubezpieczenia rentowe</t>
  </si>
  <si>
    <t>Grupa V Ubezpieczenia wypadkowe, jeśli są uzupełnieniem ubezpieczeń wymienionych w grupach 1-4</t>
  </si>
  <si>
    <t>Grupa I Ubezpieczenia wypadku, w tym wypadku przy pracy i choroby zawodowej</t>
  </si>
  <si>
    <t>Grupa II Ubezpieczenie choroby</t>
  </si>
  <si>
    <t>Grupa III Ubezpieczenie casco pojazdów lądowych, z wyjątkiem pojazdów szynowych</t>
  </si>
  <si>
    <t>Grupa IV Ubezpieczenie casco pojazdów szynowych</t>
  </si>
  <si>
    <t>Grupa V Ubezpieczenie casco statków powietrznych</t>
  </si>
  <si>
    <t>Grupa VI Ubezpieczenie żeglugi morskiej i śródlądowej</t>
  </si>
  <si>
    <t>Grupa VII Ubezpieczenie przedmiotów w transporcie</t>
  </si>
  <si>
    <t>Grupa VIII Ubezpieczenie szkód spowodowanych żywiołami nie ujęte w grupach 3-7</t>
  </si>
  <si>
    <t>Grupa IX Ubezpieczenie pozostałych szkód rzeczowych, nie ujętych w grupach 3-8</t>
  </si>
  <si>
    <t>Grupa X Ubezpieczenie odpowiedzialności cywilnej wynikającej z posiadania i użytkowania pojazdów lądowych</t>
  </si>
  <si>
    <t>Grupa XI Ubezpieczenie odpowiedzialności cywilnej wynikającej z posiadania i użytkowania pojazdów powietrznych</t>
  </si>
  <si>
    <t>Grupa XII Ubezpieczenie odpowiedzialności cywilnej za żeglugę morską i śródlądową</t>
  </si>
  <si>
    <t>Grupa XIII Ubezpieczenie odpowiedzialności cywilnej nie ujętej w grupach 10-12</t>
  </si>
  <si>
    <t>Grupa XIV Ubezpieczenie kredytu</t>
  </si>
  <si>
    <t>Grupa XV Gwarancja ubezpieczeniowa</t>
  </si>
  <si>
    <t>Grupa XVI Ubezpieczenie różnych ryzyk finansowych</t>
  </si>
  <si>
    <t>Grupa XVII Ubezpieczenie ochrony prawnej</t>
  </si>
  <si>
    <t xml:space="preserve">Grupa XVIII Ubezpieczenie świadczenia pomocy na korzyść osób, które popadły w trudności w czasie podróży lub podczas ... </t>
  </si>
  <si>
    <t xml:space="preserve">Grupa XVIII Ubezpieczenie świadczenia pomocy na korzyść osób które, popadły w trudności w czasie podróży lub podczas ... </t>
  </si>
  <si>
    <t>OC komunikacyjne (gr. X)</t>
  </si>
  <si>
    <t>auto casco (gr. III)</t>
  </si>
  <si>
    <t>2015</t>
  </si>
  <si>
    <t>AVIVA ŻYCIE SA</t>
  </si>
  <si>
    <t>PKO ŻYCIE SA</t>
  </si>
  <si>
    <t>POCZTOWE ŻYCIE  SA</t>
  </si>
  <si>
    <t>PRAMERICA ŻYCIE SA</t>
  </si>
  <si>
    <t>VIENNA LIFE SA</t>
  </si>
  <si>
    <t>16/15</t>
  </si>
  <si>
    <t>2016</t>
  </si>
  <si>
    <t>MEDICUM TUW</t>
  </si>
  <si>
    <t>PKO TU SA</t>
  </si>
  <si>
    <t>PZUW TUW</t>
  </si>
  <si>
    <t>32.</t>
  </si>
  <si>
    <t>33.</t>
  </si>
  <si>
    <t>2014</t>
  </si>
  <si>
    <t>34.</t>
  </si>
  <si>
    <t>POLSKI GAZ TUW</t>
  </si>
  <si>
    <t>KNF total</t>
  </si>
  <si>
    <t>PIU ZU</t>
  </si>
  <si>
    <t>Diff</t>
  </si>
  <si>
    <t>piu</t>
  </si>
  <si>
    <t>knf</t>
  </si>
  <si>
    <t>Składka przypisana brutto w poszczególnych zakładach ubezpieczeń - Dział I</t>
  </si>
  <si>
    <t>Informacja po: 4 kwartał 2015</t>
  </si>
  <si>
    <t>%</t>
  </si>
  <si>
    <t>AEGON SA 1</t>
  </si>
  <si>
    <t>ALLIANZ ŻYCIE SA 1</t>
  </si>
  <si>
    <t>AVIVA ŻYCIE SA 1</t>
  </si>
  <si>
    <t>AXA ŻYCIE SA 1</t>
  </si>
  <si>
    <t xml:space="preserve">BZWBK AVIVA ŻYCIE SA 1 </t>
  </si>
  <si>
    <t>CARDIF POLSKA ŻYCIE SA 1</t>
  </si>
  <si>
    <t>COMPENSA ŻYCIE SA 1</t>
  </si>
  <si>
    <t>CONCORDIA CAPITAL SA 1</t>
  </si>
  <si>
    <t>ERGO HESTIA ŻYCIE SA 1</t>
  </si>
  <si>
    <t>EUROPA ŻYCIE SA 1</t>
  </si>
  <si>
    <t>GENERALI ŻYCIE SA 1</t>
  </si>
  <si>
    <t>INTER-ŻYCIE SA 1</t>
  </si>
  <si>
    <t>MACIF ŻYCIE TUW 1</t>
  </si>
  <si>
    <t>METLIFE ŻYCIE SA 1</t>
  </si>
  <si>
    <t>NATIONALE-NEDERLANDEN ŻYCIE SA 1</t>
  </si>
  <si>
    <t>OPEN LIFE SA 1</t>
  </si>
  <si>
    <t>PKO ŻYCIE SA 1</t>
  </si>
  <si>
    <t>POCZTOWE ŻYCIE  SA 1</t>
  </si>
  <si>
    <t>POLISA-ŻYCIE SA 1</t>
  </si>
  <si>
    <t>PRAMERICA ŻYCIE SA 1</t>
  </si>
  <si>
    <t>PZU ŻYCIE SA 1</t>
  </si>
  <si>
    <t>REJENT-LIFE TUW 1</t>
  </si>
  <si>
    <t>SIGNAL IDUNA ŻYCIE SA 1</t>
  </si>
  <si>
    <t>SKOK ŻYCIE SA 1</t>
  </si>
  <si>
    <t>UNIQA ŻYCIE SA 1</t>
  </si>
  <si>
    <t>VIENNA LIFE SA 1</t>
  </si>
  <si>
    <t>WARTA ŻYCIE SA 1</t>
  </si>
  <si>
    <t>Podsumowanie</t>
  </si>
  <si>
    <t>Struktura składki przypisanej brutto - Dział I</t>
  </si>
  <si>
    <t>KNF</t>
  </si>
  <si>
    <t>KNF tys</t>
  </si>
  <si>
    <t>PIU tys</t>
  </si>
  <si>
    <t>Grupa I - Ubezpieczenia na życie</t>
  </si>
  <si>
    <t>Grupa II - Ubezpieczenia posagowe, ubezpieczenia dzieci</t>
  </si>
  <si>
    <t>Grupa III - Ubezpieczenia na życie, jeżeli są związane z funduszem inwestycyjnym</t>
  </si>
  <si>
    <t>Grupa IV - Ubezpieczenia rentowe</t>
  </si>
  <si>
    <t>Grupa V - Ubezpieczenia wypadkowe, jeżeli są uzupełnieniem ubezpieczeń wymienionych w grupach 1-4</t>
  </si>
  <si>
    <t>Grupa VI - Reasekuracja czynna</t>
  </si>
  <si>
    <t>PODSTAWOWE WSKAŹNIKI OPISUJĄCE ROZWÓJ RYNKU UBEZPIECZEŃ W POLSCE W LATACH 2005-2016</t>
  </si>
  <si>
    <t>*) wielkości w PLN podawane są w wartościach realnych z 2016 r. po przeliczeniu o wskaźniki inflacji publikowane przez GUS</t>
  </si>
  <si>
    <t>inflacja 2016 = (-) 0,6%</t>
  </si>
  <si>
    <t>Reasekuracja bierna - udział reasekuratorów w składce przypisanej brutto w tys. zł</t>
  </si>
  <si>
    <t>Udział reasekuratorów w składce brutto</t>
  </si>
  <si>
    <t>Udział reasekuratorów w składce brutto (%)</t>
  </si>
  <si>
    <t>Zmiana w p.p.</t>
  </si>
  <si>
    <t>Reasekuracja bierna - udział reasekuratorów w składce przypisanej brutto w tys. zł w Dziale I</t>
  </si>
  <si>
    <t>Reasekuracja bierna - udział reasekuratorów w składce przypisanej brutto w tys. zł w Dziale II</t>
  </si>
  <si>
    <t>Reasekuracja bierna - udział reasekuratorów w odszkodowaniach i świadczeniach brutto w tys. zł</t>
  </si>
  <si>
    <t>Udział reasekuratorów w odszkodowaniach i świadczeniach brutto (%)</t>
  </si>
  <si>
    <t>Reasekuracja bierna - udział reasekuratorów w odszkodowaniach i świadczeniach brutto w tys. zł w Dziale I</t>
  </si>
  <si>
    <t>Udział reasekuratorów w odszkodowaniach i świadczeniach brutto</t>
  </si>
  <si>
    <t>Reasekuracja bierna - udział reasekuratorów w odszkodowaniach i świadczeniach brutto w tys. zł w Dziale II</t>
  </si>
  <si>
    <t>Reasekuracja czynna - składka przypisana brutto w tys. zł</t>
  </si>
  <si>
    <t xml:space="preserve">Składka przypisana brutto </t>
  </si>
  <si>
    <t>Udział reasekuracji czynnej w składce przypisanej brutto (%)</t>
  </si>
  <si>
    <t>Reasekuracja czynna - odszkodowania i świadczenia brutto w tys. zł</t>
  </si>
  <si>
    <t>Odszkodowania i świadczenia brutto z reasekuracji czynnej</t>
  </si>
  <si>
    <t xml:space="preserve">Udział odszkodowań i świadczeń brutto z reasekuracji czynnej w odszkodowaniach i świadczeniach brutto </t>
  </si>
  <si>
    <t>Współczynnik retencji</t>
  </si>
  <si>
    <t>Współczynnik retencji w Dziale I</t>
  </si>
  <si>
    <t>Współczynnik retencji w Dziale II</t>
  </si>
  <si>
    <t>Współczynnik zatrzymania odszkodowań</t>
  </si>
  <si>
    <t>Współczynnik zatrzymania odszkodowań w Dziale I</t>
  </si>
  <si>
    <t>Współczynnik zatrzymania odszkodowań w Dziale II</t>
  </si>
  <si>
    <t>Współczynnik szkodowości brutto</t>
  </si>
  <si>
    <t>Współczynnik szkodowości brutto w Dziale I</t>
  </si>
  <si>
    <t>Współczynnik szkodowości brutto w Dziale II</t>
  </si>
  <si>
    <t>Współczynnik szkodowości netto</t>
  </si>
  <si>
    <t xml:space="preserve">Dział </t>
  </si>
  <si>
    <t>Współczynnik szkodowości netto w Dziale I</t>
  </si>
  <si>
    <t>Współczynnik szkodowości netto w Dziale II</t>
  </si>
  <si>
    <t>Poziom rezerw techniczno-ubezpieczeniowych brutto do składki przypisanej brutto</t>
  </si>
  <si>
    <t>Poziom rezerw</t>
  </si>
  <si>
    <t>Poziom rezerw techniczno-ubezpieczeniowych brutto do składki przypisanej brutto w Dziale I</t>
  </si>
  <si>
    <t>Poziom rezerw techniczno-ubezpieczeniowych brutto do składki przypisanej brutto w Dziale II</t>
  </si>
  <si>
    <t>35.</t>
  </si>
  <si>
    <t>Rentowność kapitałów własnych</t>
  </si>
  <si>
    <t>Rentowność kapitałów własnych w Dziale I</t>
  </si>
  <si>
    <t>Rentowność kapitałów własnych w Dziale II</t>
  </si>
  <si>
    <t>Rentowność majątku</t>
  </si>
  <si>
    <t>Rentowność majątku w Dziale I</t>
  </si>
  <si>
    <t>Rentowność majątku w Dziale II</t>
  </si>
  <si>
    <t>Wskaźnik zespolony</t>
  </si>
  <si>
    <t>Wskaźnik zespolony w Dziale I</t>
  </si>
  <si>
    <t>Wskaźnik zespolony w Dziale II</t>
  </si>
  <si>
    <t>Rodzaj ubezpieczeń</t>
  </si>
  <si>
    <t>Ubezpieczenia na życie</t>
  </si>
  <si>
    <t>Ubezpieczenia na życie związane z UFK</t>
  </si>
  <si>
    <t>Ubezpieczenia wypadkowe</t>
  </si>
  <si>
    <t>Inne ubezpieczenia</t>
  </si>
  <si>
    <t>Motoryzacyjne</t>
  </si>
  <si>
    <t>Rzeczowe</t>
  </si>
  <si>
    <t>Osobowe</t>
  </si>
  <si>
    <t>Finansowe</t>
  </si>
  <si>
    <t>O.C.</t>
  </si>
  <si>
    <t>M.A.T.</t>
  </si>
  <si>
    <t>Pozostałe</t>
  </si>
  <si>
    <t>AVIVA - ŻYCIE SA</t>
  </si>
  <si>
    <t>POZOSTAŁE</t>
  </si>
  <si>
    <t>ZMIANY STRUKTURY UBEZPIECZEŃ W POLSCE W LATACH 2005-2016</t>
  </si>
  <si>
    <t>Odszkodowania i świadczenia wypłacone brutto w tys. zł. wg grup ryzyka w Dziale I</t>
  </si>
  <si>
    <t>Lokaty w Dziale II w tys. zł</t>
  </si>
  <si>
    <t>Struktura rynku ubezpieczeń w Polsce mierzona skladką przypisaną brutto w %</t>
  </si>
  <si>
    <t>Struktura Działu I mierzona składką przypisaną brutto w %</t>
  </si>
  <si>
    <t>Struktura Działu II mierzona składką przypisaną brutto w %</t>
  </si>
  <si>
    <t>w tym: lokaty (B)</t>
  </si>
  <si>
    <t>Dział I,</t>
  </si>
  <si>
    <t>Liczba ludności Polski w tysiącach w latach 2005 - 2016, dane GUS: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</si>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</sst>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#,##0.0"/>
    <numFmt numFmtId="168" formatCode="#,##0.000"/>
    <numFmt numFmtId="169" formatCode="#,##0.0000"/>
    <numFmt numFmtId="170" formatCode="_-* #,##0.0000\ _z_ł_-;\-* #,##0.0000\ _z_ł_-;_-* &quot;-&quot;??\ _z_ł_-;_-@_-"/>
    <numFmt numFmtId="171" formatCode="0.000%"/>
    <numFmt numFmtId="172" formatCode="_-* #,##0.000\ _z_ł_-;\-* #,##0.000\ _z_ł_-;_-* &quot;-&quot;??\ _z_ł_-;_-@_-"/>
    <numFmt numFmtId="173" formatCode="#,##0.000000"/>
    <numFmt numFmtId="174" formatCode="#,##0.00000"/>
  </numFmts>
  <fonts count="4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4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CE"/>
      <family val="2"/>
      <charset val="238"/>
    </font>
    <font>
      <b/>
      <sz val="11"/>
      <name val="Arial Narrow"/>
      <family val="2"/>
      <charset val="238"/>
    </font>
    <font>
      <b/>
      <sz val="11"/>
      <name val="Arial"/>
      <family val="2"/>
      <charset val="238"/>
    </font>
    <font>
      <i/>
      <sz val="11"/>
      <color theme="4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9" fontId="21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93">
    <xf numFmtId="0" fontId="0" fillId="0" borderId="0" xfId="0"/>
    <xf numFmtId="0" fontId="0" fillId="0" borderId="0" xfId="0" applyAlignment="1">
      <alignment horizontal="fill" vertical="center"/>
    </xf>
    <xf numFmtId="0" fontId="15" fillId="0" borderId="0" xfId="1" applyFont="1" applyFill="1" applyAlignment="1">
      <alignment vertical="center"/>
    </xf>
    <xf numFmtId="0" fontId="15" fillId="0" borderId="3" xfId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vertical="center"/>
    </xf>
    <xf numFmtId="0" fontId="15" fillId="0" borderId="5" xfId="1" applyFont="1" applyFill="1" applyBorder="1" applyAlignment="1">
      <alignment horizontal="center" vertical="center"/>
    </xf>
    <xf numFmtId="3" fontId="15" fillId="0" borderId="3" xfId="1" applyNumberFormat="1" applyFont="1" applyFill="1" applyBorder="1" applyAlignment="1">
      <alignment vertical="center"/>
    </xf>
    <xf numFmtId="164" fontId="15" fillId="0" borderId="3" xfId="1" applyNumberFormat="1" applyFont="1" applyFill="1" applyBorder="1" applyAlignment="1">
      <alignment vertical="center"/>
    </xf>
    <xf numFmtId="164" fontId="22" fillId="0" borderId="0" xfId="2" applyNumberFormat="1" applyFont="1" applyFill="1" applyAlignment="1">
      <alignment horizontal="centerContinuous" vertical="center"/>
    </xf>
    <xf numFmtId="3" fontId="22" fillId="0" borderId="0" xfId="1" applyNumberFormat="1" applyFont="1" applyFill="1" applyAlignment="1">
      <alignment vertical="center"/>
    </xf>
    <xf numFmtId="0" fontId="15" fillId="0" borderId="4" xfId="1" applyFont="1" applyFill="1" applyBorder="1" applyAlignment="1">
      <alignment horizontal="center" vertical="center"/>
    </xf>
    <xf numFmtId="3" fontId="15" fillId="0" borderId="4" xfId="1" applyNumberFormat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/>
    </xf>
    <xf numFmtId="164" fontId="2" fillId="0" borderId="6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49" fontId="3" fillId="0" borderId="6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vertical="center"/>
    </xf>
    <xf numFmtId="3" fontId="17" fillId="0" borderId="6" xfId="1" applyNumberFormat="1" applyFont="1" applyFill="1" applyBorder="1" applyAlignment="1">
      <alignment vertical="center"/>
    </xf>
    <xf numFmtId="169" fontId="22" fillId="0" borderId="0" xfId="1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3" fontId="17" fillId="0" borderId="0" xfId="1" applyNumberFormat="1" applyFont="1" applyFill="1" applyBorder="1" applyAlignment="1">
      <alignment vertical="center"/>
    </xf>
    <xf numFmtId="0" fontId="15" fillId="0" borderId="3" xfId="1" applyFont="1" applyFill="1" applyBorder="1" applyAlignment="1">
      <alignment vertical="center"/>
    </xf>
    <xf numFmtId="0" fontId="15" fillId="0" borderId="1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164" fontId="15" fillId="0" borderId="4" xfId="1" applyNumberFormat="1" applyFont="1" applyFill="1" applyBorder="1" applyAlignment="1">
      <alignment vertical="center"/>
    </xf>
    <xf numFmtId="164" fontId="17" fillId="0" borderId="4" xfId="1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3" fontId="15" fillId="0" borderId="5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17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3" fontId="17" fillId="0" borderId="4" xfId="1" applyNumberFormat="1" applyFont="1" applyFill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3" fontId="15" fillId="0" borderId="15" xfId="1" applyNumberFormat="1" applyFont="1" applyFill="1" applyBorder="1" applyAlignment="1">
      <alignment vertical="center"/>
    </xf>
    <xf numFmtId="164" fontId="15" fillId="0" borderId="5" xfId="1" applyNumberFormat="1" applyFont="1" applyFill="1" applyBorder="1" applyAlignment="1">
      <alignment vertical="center"/>
    </xf>
    <xf numFmtId="10" fontId="15" fillId="0" borderId="5" xfId="1" applyNumberFormat="1" applyFont="1" applyFill="1" applyBorder="1" applyAlignment="1">
      <alignment vertical="center"/>
    </xf>
    <xf numFmtId="4" fontId="22" fillId="0" borderId="0" xfId="1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2" xfId="1" applyFont="1" applyFill="1" applyBorder="1" applyAlignment="1">
      <alignment vertical="center"/>
    </xf>
    <xf numFmtId="1" fontId="15" fillId="0" borderId="3" xfId="1" applyNumberFormat="1" applyFont="1" applyFill="1" applyBorder="1" applyAlignment="1">
      <alignment vertical="center"/>
    </xf>
    <xf numFmtId="0" fontId="15" fillId="0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15" fillId="0" borderId="5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Continuous" vertical="center"/>
    </xf>
    <xf numFmtId="164" fontId="3" fillId="0" borderId="4" xfId="1" applyNumberFormat="1" applyFont="1" applyFill="1" applyBorder="1" applyAlignment="1">
      <alignment horizontal="right" vertical="center"/>
    </xf>
    <xf numFmtId="0" fontId="2" fillId="0" borderId="8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Continuous" vertical="center" wrapText="1"/>
    </xf>
    <xf numFmtId="0" fontId="15" fillId="0" borderId="2" xfId="0" applyFont="1" applyFill="1" applyBorder="1" applyAlignment="1">
      <alignment horizontal="centerContinuous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Continuous" vertical="center"/>
    </xf>
    <xf numFmtId="0" fontId="15" fillId="0" borderId="2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vertical="center"/>
    </xf>
    <xf numFmtId="3" fontId="2" fillId="0" borderId="6" xfId="1" quotePrefix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5" fillId="0" borderId="4" xfId="0" quotePrefix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15" fillId="0" borderId="2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15" fillId="0" borderId="15" xfId="1" applyNumberFormat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11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vertical="center"/>
    </xf>
    <xf numFmtId="3" fontId="10" fillId="0" borderId="6" xfId="1" applyNumberFormat="1" applyFont="1" applyFill="1" applyBorder="1" applyAlignment="1">
      <alignment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0" xfId="1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7" fillId="0" borderId="3" xfId="1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vertical="center"/>
    </xf>
    <xf numFmtId="164" fontId="5" fillId="0" borderId="6" xfId="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7" fillId="0" borderId="4" xfId="1" applyNumberFormat="1" applyFill="1" applyBorder="1" applyAlignment="1">
      <alignment vertical="center"/>
    </xf>
    <xf numFmtId="0" fontId="4" fillId="0" borderId="0" xfId="1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4" fontId="2" fillId="0" borderId="7" xfId="0" applyNumberFormat="1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164" fontId="14" fillId="0" borderId="10" xfId="0" applyNumberFormat="1" applyFont="1" applyFill="1" applyBorder="1" applyAlignment="1">
      <alignment horizontal="centerContinuous" vertical="center"/>
    </xf>
    <xf numFmtId="164" fontId="14" fillId="0" borderId="7" xfId="0" applyNumberFormat="1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Continuous" vertical="center"/>
    </xf>
    <xf numFmtId="164" fontId="2" fillId="0" borderId="2" xfId="0" applyNumberFormat="1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Continuous" vertical="center"/>
    </xf>
    <xf numFmtId="164" fontId="2" fillId="0" borderId="15" xfId="0" applyNumberFormat="1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Continuous" vertical="center"/>
    </xf>
    <xf numFmtId="164" fontId="14" fillId="0" borderId="2" xfId="0" applyNumberFormat="1" applyFont="1" applyFill="1" applyBorder="1" applyAlignment="1">
      <alignment horizontal="centerContinuous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Continuous" vertical="center"/>
    </xf>
    <xf numFmtId="164" fontId="14" fillId="0" borderId="15" xfId="0" applyNumberFormat="1" applyFont="1" applyFill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3" xfId="0" applyNumberForma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10" fillId="0" borderId="11" xfId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3" fontId="3" fillId="0" borderId="7" xfId="1" applyNumberFormat="1" applyFont="1" applyFill="1" applyBorder="1" applyAlignment="1">
      <alignment vertical="center"/>
    </xf>
    <xf numFmtId="3" fontId="3" fillId="0" borderId="15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23" fillId="0" borderId="0" xfId="0" applyFont="1" applyFill="1" applyAlignment="1"/>
    <xf numFmtId="0" fontId="24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16" xfId="0" applyFont="1" applyFill="1" applyBorder="1" applyAlignment="1"/>
    <xf numFmtId="0" fontId="23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65" fontId="3" fillId="0" borderId="0" xfId="3" applyNumberFormat="1" applyFill="1" applyBorder="1" applyAlignment="1">
      <alignment vertical="center"/>
    </xf>
    <xf numFmtId="0" fontId="3" fillId="0" borderId="0" xfId="3" applyFill="1" applyBorder="1" applyAlignment="1">
      <alignment vertical="center"/>
    </xf>
    <xf numFmtId="167" fontId="3" fillId="0" borderId="0" xfId="3" applyNumberForma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7" fontId="0" fillId="0" borderId="9" xfId="0" applyNumberFormat="1" applyFill="1" applyBorder="1" applyAlignment="1">
      <alignment vertical="center"/>
    </xf>
    <xf numFmtId="167" fontId="3" fillId="0" borderId="0" xfId="3" applyNumberForma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5" fontId="0" fillId="0" borderId="9" xfId="0" applyNumberFormat="1" applyFill="1" applyBorder="1" applyAlignment="1">
      <alignment vertical="center"/>
    </xf>
    <xf numFmtId="0" fontId="3" fillId="0" borderId="14" xfId="3" applyFill="1" applyBorder="1" applyAlignment="1">
      <alignment vertical="center"/>
    </xf>
    <xf numFmtId="165" fontId="3" fillId="0" borderId="14" xfId="3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5" fontId="0" fillId="0" borderId="15" xfId="0" applyNumberForma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0" borderId="0" xfId="0" applyNumberFormat="1" applyFont="1" applyBorder="1" applyAlignment="1">
      <alignment vertical="center"/>
    </xf>
    <xf numFmtId="164" fontId="17" fillId="0" borderId="0" xfId="1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1" applyFont="1" applyFill="1" applyAlignment="1">
      <alignment vertical="center"/>
    </xf>
    <xf numFmtId="164" fontId="18" fillId="0" borderId="0" xfId="1" applyNumberFormat="1" applyFont="1" applyFill="1" applyAlignment="1">
      <alignment vertical="center"/>
    </xf>
    <xf numFmtId="0" fontId="18" fillId="0" borderId="0" xfId="1" applyFont="1" applyFill="1" applyBorder="1" applyAlignment="1">
      <alignment vertical="center"/>
    </xf>
    <xf numFmtId="0" fontId="27" fillId="0" borderId="0" xfId="1" applyFont="1" applyFill="1" applyAlignment="1">
      <alignment horizontal="centerContinuous" vertical="center"/>
    </xf>
    <xf numFmtId="164" fontId="27" fillId="0" borderId="0" xfId="1" applyNumberFormat="1" applyFont="1" applyFill="1" applyAlignment="1">
      <alignment horizontal="centerContinuous" vertical="center"/>
    </xf>
    <xf numFmtId="164" fontId="27" fillId="0" borderId="0" xfId="1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8" fillId="0" borderId="3" xfId="1" applyNumberFormat="1" applyFont="1" applyFill="1" applyBorder="1" applyAlignment="1">
      <alignment vertical="center"/>
    </xf>
    <xf numFmtId="164" fontId="28" fillId="0" borderId="0" xfId="2" applyNumberFormat="1" applyFont="1" applyFill="1" applyAlignment="1">
      <alignment horizontal="centerContinuous" vertical="center"/>
    </xf>
    <xf numFmtId="3" fontId="28" fillId="0" borderId="0" xfId="1" applyNumberFormat="1" applyFont="1" applyFill="1" applyAlignment="1">
      <alignment vertical="center"/>
    </xf>
    <xf numFmtId="3" fontId="27" fillId="0" borderId="6" xfId="1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4" xfId="0" applyNumberFormat="1" applyFont="1" applyFill="1" applyBorder="1" applyAlignment="1">
      <alignment vertical="center"/>
    </xf>
    <xf numFmtId="0" fontId="27" fillId="0" borderId="8" xfId="1" applyFont="1" applyFill="1" applyBorder="1" applyAlignment="1">
      <alignment vertical="center"/>
    </xf>
    <xf numFmtId="0" fontId="18" fillId="0" borderId="6" xfId="1" applyFont="1" applyFill="1" applyBorder="1" applyAlignment="1">
      <alignment horizontal="center" vertical="center"/>
    </xf>
    <xf numFmtId="3" fontId="18" fillId="0" borderId="5" xfId="1" applyNumberFormat="1" applyFont="1" applyFill="1" applyBorder="1" applyAlignment="1">
      <alignment vertical="center"/>
    </xf>
    <xf numFmtId="164" fontId="18" fillId="0" borderId="0" xfId="1" applyNumberFormat="1" applyFont="1" applyFill="1" applyAlignment="1">
      <alignment horizontal="centerContinuous" vertical="center"/>
    </xf>
    <xf numFmtId="3" fontId="27" fillId="0" borderId="11" xfId="1" applyNumberFormat="1" applyFont="1" applyFill="1" applyBorder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Continuous" vertical="center"/>
    </xf>
    <xf numFmtId="164" fontId="2" fillId="0" borderId="0" xfId="1" applyNumberFormat="1" applyFont="1" applyFill="1" applyAlignment="1">
      <alignment horizontal="centerContinuous" vertical="center"/>
    </xf>
    <xf numFmtId="164" fontId="2" fillId="0" borderId="0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3" fontId="3" fillId="0" borderId="3" xfId="1" applyNumberFormat="1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Continuous" vertical="center"/>
    </xf>
    <xf numFmtId="0" fontId="3" fillId="0" borderId="0" xfId="1" applyFont="1" applyFill="1" applyBorder="1" applyAlignment="1">
      <alignment horizontal="centerContinuous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4" fontId="2" fillId="0" borderId="3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10" fontId="3" fillId="0" borderId="5" xfId="1" applyNumberFormat="1" applyFont="1" applyFill="1" applyBorder="1" applyAlignment="1">
      <alignment vertical="center"/>
    </xf>
    <xf numFmtId="164" fontId="3" fillId="0" borderId="15" xfId="1" applyNumberFormat="1" applyFont="1" applyFill="1" applyBorder="1" applyAlignment="1">
      <alignment vertical="center"/>
    </xf>
    <xf numFmtId="1" fontId="3" fillId="0" borderId="3" xfId="1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center" vertical="center"/>
    </xf>
    <xf numFmtId="3" fontId="3" fillId="0" borderId="10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Continuous" vertical="center"/>
    </xf>
    <xf numFmtId="0" fontId="27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Continuous" vertical="center"/>
    </xf>
    <xf numFmtId="0" fontId="18" fillId="0" borderId="2" xfId="0" applyFont="1" applyFill="1" applyBorder="1" applyAlignment="1">
      <alignment horizontal="centerContinuous" vertical="center"/>
    </xf>
    <xf numFmtId="0" fontId="18" fillId="0" borderId="3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left" vertical="center"/>
    </xf>
    <xf numFmtId="164" fontId="18" fillId="0" borderId="4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27" fillId="0" borderId="11" xfId="1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18" fillId="0" borderId="5" xfId="0" applyFont="1" applyFill="1" applyBorder="1" applyAlignment="1">
      <alignment horizontal="center" vertical="center"/>
    </xf>
    <xf numFmtId="164" fontId="28" fillId="0" borderId="0" xfId="2" applyNumberFormat="1" applyFont="1" applyFill="1" applyAlignment="1">
      <alignment vertical="center"/>
    </xf>
    <xf numFmtId="10" fontId="28" fillId="0" borderId="0" xfId="2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1" xfId="1" applyFont="1" applyFill="1" applyBorder="1" applyAlignment="1">
      <alignment horizontal="center" vertical="center"/>
    </xf>
    <xf numFmtId="164" fontId="27" fillId="0" borderId="6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Continuous" vertical="center"/>
    </xf>
    <xf numFmtId="3" fontId="3" fillId="0" borderId="4" xfId="1" applyNumberFormat="1" applyFont="1" applyFill="1" applyBorder="1" applyAlignment="1">
      <alignment horizontal="right" vertical="center"/>
    </xf>
    <xf numFmtId="3" fontId="2" fillId="0" borderId="11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/>
    <xf numFmtId="3" fontId="22" fillId="0" borderId="0" xfId="1" applyNumberFormat="1" applyFont="1" applyFill="1" applyAlignment="1"/>
    <xf numFmtId="165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quotePrefix="1" applyNumberFormat="1" applyFont="1" applyFill="1" applyBorder="1" applyAlignment="1"/>
    <xf numFmtId="3" fontId="3" fillId="0" borderId="16" xfId="0" applyNumberFormat="1" applyFont="1" applyFill="1" applyBorder="1" applyAlignment="1"/>
    <xf numFmtId="165" fontId="3" fillId="0" borderId="0" xfId="0" applyNumberFormat="1" applyFont="1" applyFill="1" applyAlignment="1"/>
    <xf numFmtId="0" fontId="3" fillId="0" borderId="16" xfId="0" applyFont="1" applyFill="1" applyBorder="1" applyAlignment="1">
      <alignment horizontal="right"/>
    </xf>
    <xf numFmtId="165" fontId="3" fillId="0" borderId="0" xfId="0" quotePrefix="1" applyNumberFormat="1" applyFont="1" applyFill="1" applyAlignment="1">
      <alignment horizontal="right"/>
    </xf>
    <xf numFmtId="164" fontId="3" fillId="0" borderId="16" xfId="0" quotePrefix="1" applyNumberFormat="1" applyFont="1" applyFill="1" applyBorder="1" applyAlignment="1">
      <alignment horizontal="right"/>
    </xf>
    <xf numFmtId="0" fontId="3" fillId="0" borderId="17" xfId="0" applyFont="1" applyFill="1" applyBorder="1" applyAlignment="1"/>
    <xf numFmtId="165" fontId="3" fillId="0" borderId="17" xfId="0" applyNumberFormat="1" applyFont="1" applyFill="1" applyBorder="1" applyAlignment="1"/>
    <xf numFmtId="3" fontId="22" fillId="0" borderId="17" xfId="1" applyNumberFormat="1" applyFont="1" applyFill="1" applyBorder="1" applyAlignment="1"/>
    <xf numFmtId="0" fontId="3" fillId="0" borderId="0" xfId="0" applyFont="1" applyFill="1" applyBorder="1" applyAlignment="1">
      <alignment horizontal="right" wrapText="1"/>
    </xf>
    <xf numFmtId="0" fontId="20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3" fillId="0" borderId="3" xfId="1" quotePrefix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right" vertical="center"/>
    </xf>
    <xf numFmtId="0" fontId="3" fillId="0" borderId="6" xfId="1" quotePrefix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/>
    </xf>
    <xf numFmtId="164" fontId="3" fillId="0" borderId="3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Alignment="1">
      <alignment horizontal="right" vertical="center"/>
    </xf>
    <xf numFmtId="169" fontId="22" fillId="0" borderId="0" xfId="1" applyNumberFormat="1" applyFont="1" applyFill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horizontal="right" vertical="center"/>
    </xf>
    <xf numFmtId="4" fontId="22" fillId="0" borderId="0" xfId="1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3" fontId="22" fillId="0" borderId="0" xfId="1" applyNumberFormat="1" applyFont="1" applyFill="1" applyAlignment="1">
      <alignment horizontal="right" vertical="center"/>
    </xf>
    <xf numFmtId="167" fontId="22" fillId="0" borderId="0" xfId="0" applyNumberFormat="1" applyFont="1" applyFill="1" applyAlignment="1">
      <alignment vertical="center"/>
    </xf>
    <xf numFmtId="4" fontId="22" fillId="0" borderId="0" xfId="2" applyNumberFormat="1" applyFont="1" applyFill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" fontId="22" fillId="0" borderId="0" xfId="2" applyNumberFormat="1" applyFont="1" applyFill="1" applyAlignment="1">
      <alignment horizontal="centerContinuous" vertical="center"/>
    </xf>
    <xf numFmtId="4" fontId="3" fillId="0" borderId="0" xfId="0" applyNumberFormat="1" applyFont="1" applyFill="1" applyAlignment="1">
      <alignment vertical="center"/>
    </xf>
    <xf numFmtId="164" fontId="27" fillId="0" borderId="6" xfId="2" applyNumberFormat="1" applyFont="1" applyFill="1" applyBorder="1" applyAlignment="1">
      <alignment horizontal="right" vertical="center"/>
    </xf>
    <xf numFmtId="164" fontId="18" fillId="0" borderId="3" xfId="2" applyNumberFormat="1" applyFont="1" applyFill="1" applyBorder="1" applyAlignment="1">
      <alignment vertical="center"/>
    </xf>
    <xf numFmtId="164" fontId="18" fillId="0" borderId="5" xfId="2" applyNumberFormat="1" applyFont="1" applyFill="1" applyBorder="1" applyAlignment="1">
      <alignment vertical="center"/>
    </xf>
    <xf numFmtId="0" fontId="3" fillId="0" borderId="12" xfId="1" quotePrefix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3" fontId="0" fillId="0" borderId="0" xfId="0" applyNumberFormat="1"/>
    <xf numFmtId="3" fontId="3" fillId="0" borderId="0" xfId="0" applyNumberFormat="1" applyFont="1" applyFill="1" applyAlignment="1"/>
    <xf numFmtId="0" fontId="3" fillId="0" borderId="4" xfId="1" applyFont="1" applyFill="1" applyBorder="1" applyAlignment="1">
      <alignment horizontal="center" vertical="center"/>
    </xf>
    <xf numFmtId="4" fontId="32" fillId="0" borderId="0" xfId="1" applyNumberFormat="1" applyFont="1" applyFill="1" applyAlignment="1">
      <alignment vertical="center"/>
    </xf>
    <xf numFmtId="3" fontId="3" fillId="0" borderId="4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164" fontId="32" fillId="0" borderId="0" xfId="2" applyNumberFormat="1" applyFont="1" applyFill="1" applyAlignment="1">
      <alignment horizontal="centerContinuous" vertical="center"/>
    </xf>
    <xf numFmtId="3" fontId="32" fillId="0" borderId="0" xfId="1" applyNumberFormat="1" applyFont="1" applyFill="1" applyAlignment="1">
      <alignment vertical="center"/>
    </xf>
    <xf numFmtId="4" fontId="2" fillId="0" borderId="0" xfId="1" applyNumberFormat="1" applyFont="1" applyFill="1" applyAlignment="1">
      <alignment vertical="center"/>
    </xf>
    <xf numFmtId="0" fontId="1" fillId="0" borderId="0" xfId="5"/>
    <xf numFmtId="4" fontId="1" fillId="0" borderId="0" xfId="5" applyNumberFormat="1"/>
    <xf numFmtId="4" fontId="1" fillId="0" borderId="0" xfId="5" quotePrefix="1" applyNumberFormat="1"/>
    <xf numFmtId="0" fontId="34" fillId="0" borderId="0" xfId="0" applyFont="1"/>
    <xf numFmtId="0" fontId="34" fillId="2" borderId="0" xfId="0" applyFont="1" applyFill="1"/>
    <xf numFmtId="3" fontId="35" fillId="0" borderId="0" xfId="0" applyNumberFormat="1" applyFont="1"/>
    <xf numFmtId="4" fontId="35" fillId="0" borderId="0" xfId="0" applyNumberFormat="1" applyFont="1"/>
    <xf numFmtId="3" fontId="34" fillId="2" borderId="0" xfId="0" applyNumberFormat="1" applyFont="1" applyFill="1"/>
    <xf numFmtId="4" fontId="34" fillId="2" borderId="0" xfId="0" applyNumberFormat="1" applyFont="1" applyFill="1"/>
    <xf numFmtId="4" fontId="0" fillId="0" borderId="0" xfId="0" applyNumberFormat="1"/>
    <xf numFmtId="0" fontId="3" fillId="0" borderId="4" xfId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18" fillId="0" borderId="6" xfId="1" quotePrefix="1" applyFont="1" applyFill="1" applyBorder="1" applyAlignment="1">
      <alignment horizontal="center" vertical="center"/>
    </xf>
    <xf numFmtId="49" fontId="18" fillId="0" borderId="6" xfId="1" applyNumberFormat="1" applyFont="1" applyFill="1" applyBorder="1" applyAlignment="1">
      <alignment horizontal="center" vertical="center"/>
    </xf>
    <xf numFmtId="164" fontId="18" fillId="0" borderId="9" xfId="1" applyNumberFormat="1" applyFont="1" applyFill="1" applyBorder="1" applyAlignment="1">
      <alignment horizontal="right" vertical="center"/>
    </xf>
    <xf numFmtId="164" fontId="27" fillId="0" borderId="6" xfId="1" applyNumberFormat="1" applyFont="1" applyFill="1" applyBorder="1" applyAlignment="1">
      <alignment horizontal="right" vertical="center"/>
    </xf>
    <xf numFmtId="0" fontId="18" fillId="0" borderId="4" xfId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vertical="center"/>
    </xf>
    <xf numFmtId="170" fontId="22" fillId="0" borderId="0" xfId="4" applyNumberFormat="1" applyFont="1" applyFill="1" applyAlignment="1">
      <alignment vertical="center"/>
    </xf>
    <xf numFmtId="164" fontId="27" fillId="0" borderId="0" xfId="0" applyNumberFormat="1" applyFont="1" applyFill="1" applyAlignment="1">
      <alignment horizontal="centerContinuous" vertical="center"/>
    </xf>
    <xf numFmtId="0" fontId="37" fillId="0" borderId="0" xfId="6" applyFill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right" vertical="center"/>
    </xf>
    <xf numFmtId="164" fontId="22" fillId="0" borderId="0" xfId="7" applyNumberFormat="1" applyFont="1" applyFill="1" applyAlignment="1">
      <alignment horizontal="centerContinuous" vertical="center"/>
    </xf>
    <xf numFmtId="165" fontId="2" fillId="0" borderId="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Continuous" vertical="center" wrapText="1"/>
    </xf>
    <xf numFmtId="164" fontId="3" fillId="0" borderId="9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0" fontId="3" fillId="0" borderId="11" xfId="1" quotePrefix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4" fontId="3" fillId="0" borderId="6" xfId="1" quotePrefix="1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164" fontId="2" fillId="0" borderId="5" xfId="7" applyNumberFormat="1" applyFont="1" applyFill="1" applyBorder="1" applyAlignment="1">
      <alignment vertical="center"/>
    </xf>
    <xf numFmtId="164" fontId="3" fillId="0" borderId="0" xfId="7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168" fontId="22" fillId="0" borderId="0" xfId="1" applyNumberFormat="1" applyFont="1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164" fontId="22" fillId="0" borderId="0" xfId="0" applyNumberFormat="1" applyFont="1" applyFill="1" applyAlignment="1">
      <alignment vertical="center"/>
    </xf>
    <xf numFmtId="165" fontId="22" fillId="0" borderId="0" xfId="0" applyNumberFormat="1" applyFont="1" applyFill="1" applyAlignment="1">
      <alignment vertical="center"/>
    </xf>
    <xf numFmtId="164" fontId="0" fillId="0" borderId="13" xfId="0" applyNumberFormat="1" applyFill="1" applyBorder="1" applyAlignment="1">
      <alignment horizontal="right" vertical="center"/>
    </xf>
    <xf numFmtId="164" fontId="8" fillId="0" borderId="0" xfId="0" applyNumberFormat="1" applyFont="1" applyFill="1" applyAlignment="1">
      <alignment horizontal="centerContinuous" vertical="center"/>
    </xf>
    <xf numFmtId="164" fontId="0" fillId="0" borderId="3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horizontal="right" vertical="center"/>
    </xf>
    <xf numFmtId="43" fontId="0" fillId="0" borderId="0" xfId="8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3" fontId="0" fillId="0" borderId="0" xfId="8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164" fontId="0" fillId="0" borderId="0" xfId="7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164" fontId="4" fillId="0" borderId="4" xfId="1" applyNumberFormat="1" applyFont="1" applyFill="1" applyBorder="1" applyAlignment="1">
      <alignment horizontal="right" vertical="center"/>
    </xf>
    <xf numFmtId="164" fontId="22" fillId="0" borderId="0" xfId="7" applyNumberFormat="1" applyFont="1" applyFill="1" applyBorder="1" applyAlignment="1">
      <alignment vertical="center"/>
    </xf>
    <xf numFmtId="4" fontId="0" fillId="0" borderId="0" xfId="8" applyNumberFormat="1" applyFont="1" applyFill="1" applyAlignment="1">
      <alignment vertical="center"/>
    </xf>
    <xf numFmtId="164" fontId="0" fillId="0" borderId="0" xfId="8" applyNumberFormat="1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/>
    </xf>
    <xf numFmtId="164" fontId="5" fillId="0" borderId="6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horizontal="right" vertical="center"/>
    </xf>
    <xf numFmtId="0" fontId="2" fillId="0" borderId="0" xfId="0" quotePrefix="1" applyFont="1" applyFill="1" applyAlignment="1">
      <alignment vertical="center"/>
    </xf>
    <xf numFmtId="164" fontId="2" fillId="0" borderId="0" xfId="7" applyNumberFormat="1" applyFont="1" applyFill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171" fontId="0" fillId="0" borderId="0" xfId="0" applyNumberFormat="1" applyFill="1" applyAlignment="1">
      <alignment vertical="center"/>
    </xf>
    <xf numFmtId="165" fontId="3" fillId="0" borderId="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172" fontId="22" fillId="0" borderId="0" xfId="8" applyNumberFormat="1" applyFont="1" applyFill="1" applyAlignment="1">
      <alignment vertical="center"/>
    </xf>
    <xf numFmtId="168" fontId="22" fillId="0" borderId="0" xfId="0" applyNumberFormat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165" fontId="0" fillId="0" borderId="3" xfId="0" applyNumberFormat="1" applyFill="1" applyBorder="1" applyAlignment="1">
      <alignment horizontal="right" vertical="center"/>
    </xf>
    <xf numFmtId="173" fontId="22" fillId="0" borderId="0" xfId="1" applyNumberFormat="1" applyFont="1" applyFill="1" applyAlignment="1">
      <alignment vertical="center"/>
    </xf>
    <xf numFmtId="164" fontId="35" fillId="0" borderId="0" xfId="7" applyNumberFormat="1" applyFont="1"/>
    <xf numFmtId="164" fontId="3" fillId="0" borderId="13" xfId="1" applyNumberFormat="1" applyFont="1" applyFill="1" applyBorder="1" applyAlignment="1">
      <alignment vertical="center"/>
    </xf>
    <xf numFmtId="165" fontId="0" fillId="0" borderId="4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165" fontId="0" fillId="0" borderId="5" xfId="0" applyNumberFormat="1" applyFill="1" applyBorder="1" applyAlignment="1">
      <alignment horizontal="right" vertical="center"/>
    </xf>
    <xf numFmtId="0" fontId="38" fillId="0" borderId="0" xfId="0" applyFont="1"/>
    <xf numFmtId="0" fontId="0" fillId="0" borderId="3" xfId="0" applyFill="1" applyBorder="1" applyAlignment="1">
      <alignment horizontal="left" vertical="center"/>
    </xf>
    <xf numFmtId="174" fontId="22" fillId="0" borderId="0" xfId="1" applyNumberFormat="1" applyFont="1" applyFill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top"/>
    </xf>
    <xf numFmtId="0" fontId="15" fillId="0" borderId="4" xfId="1" applyFont="1" applyFill="1" applyBorder="1" applyAlignment="1">
      <alignment horizontal="center" vertical="top"/>
    </xf>
    <xf numFmtId="0" fontId="34" fillId="0" borderId="0" xfId="0" applyFont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64" fontId="0" fillId="0" borderId="0" xfId="2" applyNumberFormat="1" applyFont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3" fillId="0" borderId="8" xfId="1" quotePrefix="1" applyFont="1" applyFill="1" applyBorder="1" applyAlignment="1">
      <alignment horizontal="center" vertical="center"/>
    </xf>
    <xf numFmtId="0" fontId="3" fillId="0" borderId="0" xfId="3" applyFill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3" fillId="0" borderId="3" xfId="3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164" fontId="3" fillId="0" borderId="3" xfId="3" applyNumberFormat="1" applyFill="1" applyBorder="1" applyAlignment="1">
      <alignment vertical="center"/>
    </xf>
    <xf numFmtId="165" fontId="3" fillId="0" borderId="4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vertical="center"/>
    </xf>
    <xf numFmtId="0" fontId="3" fillId="0" borderId="4" xfId="3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164" fontId="3" fillId="0" borderId="4" xfId="3" applyNumberFormat="1" applyFill="1" applyBorder="1" applyAlignment="1">
      <alignment vertical="center"/>
    </xf>
    <xf numFmtId="0" fontId="2" fillId="0" borderId="6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vertical="center"/>
    </xf>
    <xf numFmtId="164" fontId="2" fillId="0" borderId="6" xfId="3" applyNumberFormat="1" applyFont="1" applyFill="1" applyBorder="1" applyAlignment="1">
      <alignment vertical="center"/>
    </xf>
    <xf numFmtId="165" fontId="2" fillId="0" borderId="6" xfId="3" applyNumberFormat="1" applyFont="1" applyFill="1" applyBorder="1" applyAlignment="1">
      <alignment horizontal="right" vertical="center"/>
    </xf>
    <xf numFmtId="0" fontId="3" fillId="0" borderId="0" xfId="3" applyFill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164" fontId="3" fillId="0" borderId="10" xfId="3" applyNumberFormat="1" applyFill="1" applyBorder="1" applyAlignment="1">
      <alignment vertical="center"/>
    </xf>
    <xf numFmtId="164" fontId="3" fillId="0" borderId="13" xfId="3" applyNumberFormat="1" applyFill="1" applyBorder="1" applyAlignment="1">
      <alignment vertical="center"/>
    </xf>
    <xf numFmtId="164" fontId="2" fillId="0" borderId="11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164" fontId="22" fillId="0" borderId="0" xfId="3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center" wrapText="1"/>
    </xf>
    <xf numFmtId="0" fontId="16" fillId="0" borderId="0" xfId="1" applyFont="1" applyFill="1" applyAlignment="1">
      <alignment horizontal="center" vertical="center"/>
    </xf>
    <xf numFmtId="0" fontId="27" fillId="0" borderId="0" xfId="1" applyFont="1" applyFill="1" applyAlignment="1">
      <alignment horizontal="center" vertical="center"/>
    </xf>
    <xf numFmtId="0" fontId="3" fillId="0" borderId="3" xfId="1" quotePrefix="1" applyFont="1" applyFill="1" applyBorder="1" applyAlignment="1">
      <alignment horizontal="center" vertical="center"/>
    </xf>
    <xf numFmtId="0" fontId="3" fillId="0" borderId="4" xfId="1" quotePrefix="1" applyFont="1" applyFill="1" applyBorder="1" applyAlignment="1">
      <alignment horizontal="center" vertical="center"/>
    </xf>
    <xf numFmtId="0" fontId="3" fillId="0" borderId="5" xfId="1" quotePrefix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9">
    <cellStyle name="Dziesiętny" xfId="4" builtinId="3"/>
    <cellStyle name="Dziesiętny 2" xfId="8"/>
    <cellStyle name="Hiperłącze" xfId="6" builtinId="8"/>
    <cellStyle name="Normalny" xfId="0" builtinId="0"/>
    <cellStyle name="Normalny 2" xfId="3"/>
    <cellStyle name="Normalny 3" xfId="5"/>
    <cellStyle name="Normalny_RAPORT98" xfId="1"/>
    <cellStyle name="Procentowy" xfId="2" builtinId="5"/>
    <cellStyle name="Procentowy 2" xfId="7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D415-4208-80A9-416898C9B80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D415-4208-80A9-416898C9B8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724544"/>
        <c:axId val="79726080"/>
        <c:axId val="0"/>
      </c:bar3DChart>
      <c:catAx>
        <c:axId val="7972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6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72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4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dziale II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33E8-4BE1-B7A1-35208A32FE8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33E8-4BE1-B7A1-35208A32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511232"/>
        <c:axId val="90512768"/>
        <c:axId val="0"/>
      </c:bar3DChart>
      <c:catAx>
        <c:axId val="9051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1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80-4CB1-BA60-58342912231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80-4CB1-BA60-58342912231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80-4CB1-BA60-58342912231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80-4CB1-BA60-58342912231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80-4CB1-BA60-58342912231F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80-4CB1-BA60-58342912231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AD80-4CB1-BA60-583429122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79-42C7-B2D1-1A35EBE6BA0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9-42C7-B2D1-1A35EBE6BA0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9-42C7-B2D1-1A35EBE6BA05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9-42C7-B2D1-1A35EBE6BA0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9-42C7-B2D1-1A35EBE6BA0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0279-42C7-B2D1-1A35EBE6BA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6B-4AEA-A509-55D9A38241C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6B-4AEA-A509-55D9A38241C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6B-4AEA-A509-55D9A38241C3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6B-4AEA-A509-55D9A38241C3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6B-4AEA-A509-55D9A38241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B56B-4AEA-A509-55D9A3824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6E-49D9-AD54-8DBAAF182A3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529946974725675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E-49D9-AD54-8DBAAF182A3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6E-49D9-AD54-8DBAAF182A3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E-49D9-AD54-8DBAAF182A3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6E-49D9-AD54-8DBAAF182A3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E66E-49D9-AD54-8DBAAF182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EF-472E-9C03-535795B4A66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EF-472E-9C03-535795B4A66D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EF-472E-9C03-535795B4A66D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EF-472E-9C03-535795B4A66D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EF-472E-9C03-535795B4A6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F4EF-472E-9C03-535795B4A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61-47C8-A5D1-207CAE6789B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61-47C8-A5D1-207CAE6789B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61-47C8-A5D1-207CAE6789B1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61-47C8-A5D1-207CAE6789B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108337275519919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61-47C8-A5D1-207CAE6789B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61-47C8-A5D1-207CAE6789B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5F61-47C8-A5D1-207CAE6789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76-466E-80FC-87E929404AB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76-466E-80FC-87E929404AB8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76-466E-80FC-87E929404AB8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76-466E-80FC-87E929404AB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F176-466E-80FC-87E929404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41-444D-B959-FAAD200AA7C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41-444D-B959-FAAD200AA7C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41-444D-B959-FAAD200AA7C6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41-444D-B959-FAAD200AA7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6641-444D-B959-FAAD200A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2000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6D-4102-B89F-D8F644080DC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6D-4102-B89F-D8F644080DC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6D-4102-B89F-D8F644080DC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5091002056113374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6D-4102-B89F-D8F644080DC1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6D-4102-B89F-D8F644080DC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6D-4102-B89F-D8F644080DC1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6D-4102-B89F-D8F644080D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436D-4102-B89F-D8F644080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B57-4008-9E63-A78D71B8A5D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B57-4008-9E63-A78D71B8A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13504"/>
        <c:axId val="85823488"/>
        <c:axId val="79502848"/>
      </c:bar3DChart>
      <c:catAx>
        <c:axId val="858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8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13504"/>
        <c:crosses val="autoZero"/>
        <c:crossBetween val="between"/>
      </c:valAx>
      <c:serAx>
        <c:axId val="79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2001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AD-46A0-B9D3-BB67B4E77E2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AD-46A0-B9D3-BB67B4E77E2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AD-46A0-B9D3-BB67B4E77E2B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AD-46A0-B9D3-BB67B4E77E2B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AD-46A0-B9D3-BB67B4E77E2B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AD-46A0-B9D3-BB67B4E77E2B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AD-46A0-B9D3-BB67B4E77E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CCAD-46A0-B9D3-BB67B4E77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975F-41A7-853E-C65984FCA8E3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975F-41A7-853E-C65984FCA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28128"/>
        <c:axId val="86129664"/>
        <c:axId val="0"/>
      </c:bar3DChart>
      <c:catAx>
        <c:axId val="8612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2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złotych.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C94C-4791-9BE0-CC7CFD292E2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C94C-4791-9BE0-CC7CFD292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07648"/>
        <c:axId val="86109184"/>
        <c:axId val="86132032"/>
      </c:bar3DChart>
      <c:catAx>
        <c:axId val="861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7648"/>
        <c:crosses val="autoZero"/>
        <c:crossBetween val="between"/>
        <c:majorUnit val="5000"/>
      </c:valAx>
      <c:serAx>
        <c:axId val="861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dziale I 
w milionach złotych w grupach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EC25-4135-A44F-7EB24097231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EC25-4135-A44F-7EB24097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8961792"/>
        <c:axId val="88963328"/>
        <c:axId val="0"/>
      </c:bar3DChart>
      <c:catAx>
        <c:axId val="8896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96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
 w dziale II w grupach ryzyka.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DA8-4669-BE06-602DD2E903A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DA8-4669-BE06-602DD2E9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22880"/>
        <c:axId val="90128768"/>
        <c:axId val="0"/>
      </c:bar3DChart>
      <c:catAx>
        <c:axId val="9012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2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1996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766F-4575-A361-AA93989343E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766F-4575-A361-AA93989343E9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2-766F-4575-A361-AA93989343E9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3-766F-4575-A361-AA9398934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90380928"/>
        <c:axId val="90390912"/>
        <c:axId val="0"/>
      </c:bar3DChart>
      <c:catAx>
        <c:axId val="90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9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9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8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>
      <c:oddHeader>&amp;A</c:oddHeader>
      <c:oddFooter>Strona &amp;P</c:oddFooter>
    </c:headerFooter>
    <c:pageMargins b="1" l="0.75000000000000422" r="0.750000000000004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milionach złotych.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FCDA-4DE6-B425-0440143B20F2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FCDA-4DE6-B425-0440143B2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20352"/>
        <c:axId val="90421888"/>
        <c:axId val="0"/>
      </c:bar3DChart>
      <c:catAx>
        <c:axId val="904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dziale 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AE23-4D8F-8363-99C51B69A55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AE23-4D8F-8363-99C51B69A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7712"/>
        <c:axId val="90469504"/>
        <c:axId val="0"/>
      </c:bar3DChart>
      <c:catAx>
        <c:axId val="9046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46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049" name="Chart 1029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2050" name="Chart 103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2051" name="Chart 103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6145" name="Chart 3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 macro="">
      <xdr:nvGraphicFramePr>
        <xdr:cNvPr id="6146" name="Chart 4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 macro="">
      <xdr:nvGraphicFramePr>
        <xdr:cNvPr id="6147" name="Chart 5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 macro="">
      <xdr:nvGraphicFramePr>
        <xdr:cNvPr id="12289" name="Chart 5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 macro="">
      <xdr:nvGraphicFramePr>
        <xdr:cNvPr id="12290" name="Chart 52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12291" name="Chart 53">
          <a:extLst>
            <a:ext uri="{FF2B5EF4-FFF2-40B4-BE49-F238E27FC236}">
              <a16:creationId xmlns:a16="http://schemas.microsoft.com/office/drawing/2014/main" id="{00000000-0008-0000-0300-000003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12292" name="Chart 54">
          <a:extLst>
            <a:ext uri="{FF2B5EF4-FFF2-40B4-BE49-F238E27FC236}">
              <a16:creationId xmlns:a16="http://schemas.microsoft.com/office/drawing/2014/main" id="{00000000-0008-0000-0300-000004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77" name="Chart 16">
          <a:extLst>
            <a:ext uri="{FF2B5EF4-FFF2-40B4-BE49-F238E27FC236}">
              <a16:creationId xmlns:a16="http://schemas.microsoft.com/office/drawing/2014/main" id="{00000000-0008-0000-0500-00000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2124075</xdr:colOff>
      <xdr:row>0</xdr:row>
      <xdr:rowOff>0</xdr:rowOff>
    </xdr:to>
    <xdr:graphicFrame macro="">
      <xdr:nvGraphicFramePr>
        <xdr:cNvPr id="24578" name="Chart 17">
          <a:extLst>
            <a:ext uri="{FF2B5EF4-FFF2-40B4-BE49-F238E27FC236}">
              <a16:creationId xmlns:a16="http://schemas.microsoft.com/office/drawing/2014/main" id="{00000000-0008-0000-0500-000002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2247900</xdr:colOff>
      <xdr:row>0</xdr:row>
      <xdr:rowOff>0</xdr:rowOff>
    </xdr:to>
    <xdr:graphicFrame macro="">
      <xdr:nvGraphicFramePr>
        <xdr:cNvPr id="24579" name="Chart 18">
          <a:extLst>
            <a:ext uri="{FF2B5EF4-FFF2-40B4-BE49-F238E27FC236}">
              <a16:creationId xmlns:a16="http://schemas.microsoft.com/office/drawing/2014/main" id="{00000000-0008-0000-0500-000003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 macro="">
      <xdr:nvGraphicFramePr>
        <xdr:cNvPr id="24580" name="Chart 19">
          <a:extLst>
            <a:ext uri="{FF2B5EF4-FFF2-40B4-BE49-F238E27FC236}">
              <a16:creationId xmlns:a16="http://schemas.microsoft.com/office/drawing/2014/main" id="{00000000-0008-0000-0500-000004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81" name="Chart 20">
          <a:extLst>
            <a:ext uri="{FF2B5EF4-FFF2-40B4-BE49-F238E27FC236}">
              <a16:creationId xmlns:a16="http://schemas.microsoft.com/office/drawing/2014/main" id="{00000000-0008-0000-0500-000005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1628775</xdr:colOff>
      <xdr:row>0</xdr:row>
      <xdr:rowOff>0</xdr:rowOff>
    </xdr:to>
    <xdr:graphicFrame macro="">
      <xdr:nvGraphicFramePr>
        <xdr:cNvPr id="24582" name="Chart 23">
          <a:extLst>
            <a:ext uri="{FF2B5EF4-FFF2-40B4-BE49-F238E27FC236}">
              <a16:creationId xmlns:a16="http://schemas.microsoft.com/office/drawing/2014/main" id="{00000000-0008-0000-0500-000006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09295859-8829-4460-B355-DB77BFBED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 macro="">
      <xdr:nvGraphicFramePr>
        <xdr:cNvPr id="3" name="Chart 23">
          <a:extLst>
            <a:ext uri="{FF2B5EF4-FFF2-40B4-BE49-F238E27FC236}">
              <a16:creationId xmlns:a16="http://schemas.microsoft.com/office/drawing/2014/main" id="{AFFF338C-51A8-42C4-9D05-72FA50D33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 macro="">
      <xdr:nvGraphicFramePr>
        <xdr:cNvPr id="4" name="Chart 24">
          <a:extLst>
            <a:ext uri="{FF2B5EF4-FFF2-40B4-BE49-F238E27FC236}">
              <a16:creationId xmlns:a16="http://schemas.microsoft.com/office/drawing/2014/main" id="{35C9CA22-54BE-45A7-A2AB-6E81F475F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 macro="">
      <xdr:nvGraphicFramePr>
        <xdr:cNvPr id="5" name="Chart 25">
          <a:extLst>
            <a:ext uri="{FF2B5EF4-FFF2-40B4-BE49-F238E27FC236}">
              <a16:creationId xmlns:a16="http://schemas.microsoft.com/office/drawing/2014/main" id="{3392BBBA-9F25-4D5B-BFA5-2B66C6A6B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</sheetPr>
  <dimension ref="A2:T47"/>
  <sheetViews>
    <sheetView topLeftCell="A25" workbookViewId="0">
      <selection activeCell="J43" sqref="J43"/>
    </sheetView>
  </sheetViews>
  <sheetFormatPr defaultRowHeight="15" x14ac:dyDescent="0.25"/>
  <cols>
    <col min="1" max="1" width="47.140625" customWidth="1"/>
    <col min="2" max="2" width="13.42578125" customWidth="1"/>
    <col min="3" max="3" width="6.5703125" customWidth="1"/>
    <col min="4" max="4" width="13.42578125" customWidth="1"/>
    <col min="5" max="5" width="6.5703125" customWidth="1"/>
    <col min="7" max="7" width="16" customWidth="1"/>
    <col min="10" max="11" width="9.85546875" customWidth="1"/>
    <col min="12" max="16" width="9.140625" style="444"/>
    <col min="17" max="17" width="58.42578125" style="444" customWidth="1"/>
    <col min="18" max="18" width="13.5703125" style="445" customWidth="1"/>
    <col min="19" max="19" width="13.5703125" style="444" customWidth="1"/>
    <col min="20" max="16384" width="9.140625" style="444"/>
  </cols>
  <sheetData>
    <row r="2" spans="1:20" x14ac:dyDescent="0.25">
      <c r="A2" s="447" t="s">
        <v>229</v>
      </c>
    </row>
    <row r="3" spans="1:20" x14ac:dyDescent="0.25">
      <c r="A3" s="447" t="s">
        <v>230</v>
      </c>
      <c r="R3" s="445" t="s">
        <v>228</v>
      </c>
      <c r="S3" s="444" t="s">
        <v>227</v>
      </c>
      <c r="T3" s="444" t="s">
        <v>226</v>
      </c>
    </row>
    <row r="4" spans="1:20" x14ac:dyDescent="0.25">
      <c r="A4" s="448" t="s">
        <v>65</v>
      </c>
      <c r="B4" s="448" t="s">
        <v>221</v>
      </c>
      <c r="C4" s="448" t="s">
        <v>231</v>
      </c>
      <c r="D4" s="448" t="s">
        <v>208</v>
      </c>
      <c r="E4" s="448" t="s">
        <v>231</v>
      </c>
      <c r="R4" s="446" t="s">
        <v>208</v>
      </c>
    </row>
    <row r="5" spans="1:20" x14ac:dyDescent="0.25">
      <c r="A5" t="s">
        <v>232</v>
      </c>
      <c r="B5" s="449">
        <v>1005262000</v>
      </c>
      <c r="C5" s="450">
        <v>3.5067028746053901</v>
      </c>
      <c r="D5" s="449">
        <v>782500201.08000004</v>
      </c>
      <c r="E5" s="450">
        <v>2.8428501359791798</v>
      </c>
      <c r="Q5" s="60" t="s">
        <v>183</v>
      </c>
      <c r="R5" s="445">
        <v>8847954.6876800004</v>
      </c>
      <c r="S5" s="445">
        <f>+Składka!C89</f>
        <v>8432578.2597400006</v>
      </c>
      <c r="T5" s="445">
        <f t="shared" ref="T5:T10" si="0">+R5-S5</f>
        <v>415376.42793999985</v>
      </c>
    </row>
    <row r="6" spans="1:20" x14ac:dyDescent="0.25">
      <c r="A6" t="s">
        <v>233</v>
      </c>
      <c r="B6" s="449">
        <v>775548000</v>
      </c>
      <c r="C6" s="450">
        <v>2.7053806878151798</v>
      </c>
      <c r="D6" s="449">
        <v>808835000</v>
      </c>
      <c r="E6" s="450">
        <v>2.93852536595021</v>
      </c>
      <c r="Q6" s="60" t="s">
        <v>184</v>
      </c>
      <c r="R6" s="445">
        <v>117259.75711999999</v>
      </c>
      <c r="S6" s="445">
        <f>+Składka!C90</f>
        <v>117259.198</v>
      </c>
      <c r="T6" s="445">
        <f t="shared" si="0"/>
        <v>0.55911999999079853</v>
      </c>
    </row>
    <row r="7" spans="1:20" ht="25.5" x14ac:dyDescent="0.25">
      <c r="A7" t="s">
        <v>234</v>
      </c>
      <c r="B7" s="449">
        <v>2061456312.5</v>
      </c>
      <c r="C7" s="450">
        <v>7.1910753384860699</v>
      </c>
      <c r="D7" s="449">
        <v>2213725721.71</v>
      </c>
      <c r="E7" s="450">
        <v>8.0425416636288798</v>
      </c>
      <c r="Q7" s="60" t="s">
        <v>114</v>
      </c>
      <c r="R7" s="445">
        <v>12996498.578920001</v>
      </c>
      <c r="S7" s="445">
        <f>+Składka!C91</f>
        <v>13411585.266340001</v>
      </c>
      <c r="T7" s="445">
        <f t="shared" si="0"/>
        <v>-415086.68741999939</v>
      </c>
    </row>
    <row r="8" spans="1:20" x14ac:dyDescent="0.25">
      <c r="A8" t="s">
        <v>235</v>
      </c>
      <c r="B8" s="449">
        <v>1184234606</v>
      </c>
      <c r="C8" s="450">
        <v>4.1310214621336403</v>
      </c>
      <c r="D8" s="449">
        <v>1266606272.4000001</v>
      </c>
      <c r="E8" s="450">
        <v>4.6016241385684804</v>
      </c>
      <c r="Q8" s="60" t="s">
        <v>185</v>
      </c>
      <c r="R8" s="445">
        <v>131150.57705999998</v>
      </c>
      <c r="S8" s="445">
        <f>+Składka!C92</f>
        <v>131151.24398</v>
      </c>
      <c r="T8" s="445">
        <f t="shared" si="0"/>
        <v>-0.66692000001785345</v>
      </c>
    </row>
    <row r="9" spans="1:20" ht="25.5" x14ac:dyDescent="0.25">
      <c r="A9" t="s">
        <v>236</v>
      </c>
      <c r="B9" s="449">
        <v>369579000</v>
      </c>
      <c r="C9" s="450">
        <v>1.28921986675492</v>
      </c>
      <c r="D9" s="449">
        <v>244560000</v>
      </c>
      <c r="E9" s="450">
        <v>0.88849488894123396</v>
      </c>
      <c r="Q9" s="60" t="s">
        <v>186</v>
      </c>
      <c r="R9" s="445">
        <v>5412104.5412999997</v>
      </c>
      <c r="S9" s="445">
        <f>+Składka!C93</f>
        <v>5412214.3669799995</v>
      </c>
      <c r="T9" s="445">
        <f t="shared" si="0"/>
        <v>-109.82567999977618</v>
      </c>
    </row>
    <row r="10" spans="1:20" x14ac:dyDescent="0.25">
      <c r="A10" t="s">
        <v>237</v>
      </c>
      <c r="B10" s="449">
        <v>288199204.50999999</v>
      </c>
      <c r="C10" s="450">
        <v>1.0053388856976599</v>
      </c>
      <c r="D10" s="449">
        <v>189732238.91</v>
      </c>
      <c r="E10" s="450">
        <v>0.689303747705725</v>
      </c>
      <c r="Q10" s="61" t="s">
        <v>57</v>
      </c>
      <c r="R10" s="445">
        <f>+Składka!$C$94</f>
        <v>20231.375660000002</v>
      </c>
      <c r="S10" s="445">
        <f>+Składka!C94</f>
        <v>20231.375660000002</v>
      </c>
      <c r="T10" s="445">
        <f t="shared" si="0"/>
        <v>0</v>
      </c>
    </row>
    <row r="11" spans="1:20" x14ac:dyDescent="0.25">
      <c r="A11" t="s">
        <v>238</v>
      </c>
      <c r="B11" s="449">
        <v>1573736638.03</v>
      </c>
      <c r="C11" s="450">
        <v>5.4897397817202203</v>
      </c>
      <c r="D11" s="449">
        <v>590273321.91999996</v>
      </c>
      <c r="E11" s="450">
        <v>2.1444832744695899</v>
      </c>
    </row>
    <row r="12" spans="1:20" x14ac:dyDescent="0.25">
      <c r="A12" t="s">
        <v>239</v>
      </c>
      <c r="B12" s="449">
        <v>56144000</v>
      </c>
      <c r="C12" s="450">
        <v>0.19584976472983701</v>
      </c>
      <c r="D12" s="449">
        <v>57827000</v>
      </c>
      <c r="E12" s="450">
        <v>0.21008747932124899</v>
      </c>
      <c r="R12" s="445">
        <f>SUM(R5:R11)</f>
        <v>27525199.51774</v>
      </c>
      <c r="S12" s="445">
        <f>SUM(S5:S11)</f>
        <v>27525019.710700002</v>
      </c>
    </row>
    <row r="13" spans="1:20" x14ac:dyDescent="0.25">
      <c r="A13" t="s">
        <v>240</v>
      </c>
      <c r="B13" s="449">
        <v>1530132499.8</v>
      </c>
      <c r="C13" s="450">
        <v>5.3376334085798502</v>
      </c>
      <c r="D13" s="449">
        <v>1640244455.73</v>
      </c>
      <c r="E13" s="450">
        <v>5.9590645057666896</v>
      </c>
    </row>
    <row r="14" spans="1:20" x14ac:dyDescent="0.25">
      <c r="A14" t="s">
        <v>241</v>
      </c>
      <c r="B14" s="449">
        <v>1042615753.5</v>
      </c>
      <c r="C14" s="450">
        <v>3.6370057357259298</v>
      </c>
      <c r="D14" s="449">
        <v>1001203978.0599999</v>
      </c>
      <c r="E14" s="450">
        <v>3.6374084776494202</v>
      </c>
      <c r="Q14" s="444" t="s">
        <v>225</v>
      </c>
      <c r="R14" s="445">
        <f>+Składka!$C$41</f>
        <v>27525019.710479997</v>
      </c>
    </row>
    <row r="15" spans="1:20" x14ac:dyDescent="0.25">
      <c r="A15" t="s">
        <v>242</v>
      </c>
      <c r="B15" s="449">
        <v>941051902.61000001</v>
      </c>
      <c r="C15" s="450">
        <v>3.2827157616973102</v>
      </c>
      <c r="D15" s="449">
        <v>1381264948.5999999</v>
      </c>
      <c r="E15" s="450">
        <v>5.01818305162241</v>
      </c>
      <c r="R15" s="445">
        <f>+R12-R14</f>
        <v>179.80726000294089</v>
      </c>
    </row>
    <row r="16" spans="1:20" x14ac:dyDescent="0.25">
      <c r="A16" t="s">
        <v>243</v>
      </c>
      <c r="B16" s="449">
        <v>9671000</v>
      </c>
      <c r="C16" s="450">
        <v>3.3735805690764002E-2</v>
      </c>
      <c r="D16" s="449">
        <v>10286000</v>
      </c>
      <c r="E16" s="450">
        <v>3.7369391673411599E-2</v>
      </c>
    </row>
    <row r="17" spans="1:18" x14ac:dyDescent="0.25">
      <c r="A17" t="s">
        <v>244</v>
      </c>
      <c r="B17" s="449">
        <v>17012000</v>
      </c>
      <c r="C17" s="450">
        <v>5.9343762424907097E-2</v>
      </c>
      <c r="D17" s="449">
        <v>17752000</v>
      </c>
      <c r="E17" s="450">
        <v>6.4493626384056202E-2</v>
      </c>
      <c r="Q17" s="444" t="s">
        <v>224</v>
      </c>
      <c r="R17" s="445">
        <v>27525200.54352</v>
      </c>
    </row>
    <row r="18" spans="1:18" x14ac:dyDescent="0.25">
      <c r="A18" t="s">
        <v>245</v>
      </c>
      <c r="B18" s="449">
        <v>2111845000</v>
      </c>
      <c r="C18" s="450">
        <v>7.3668485750192803</v>
      </c>
      <c r="D18" s="449">
        <v>1913687750.75</v>
      </c>
      <c r="E18" s="450">
        <v>6.9524933986376398</v>
      </c>
      <c r="R18" s="445" t="b">
        <f>R17=R14</f>
        <v>0</v>
      </c>
    </row>
    <row r="19" spans="1:18" x14ac:dyDescent="0.25">
      <c r="A19" t="s">
        <v>246</v>
      </c>
      <c r="B19" s="449">
        <v>1548880731.9000001</v>
      </c>
      <c r="C19" s="450">
        <v>5.4030337513748998</v>
      </c>
      <c r="D19" s="449">
        <v>1407542782.47</v>
      </c>
      <c r="E19" s="450">
        <v>5.1136513256081102</v>
      </c>
    </row>
    <row r="20" spans="1:18" x14ac:dyDescent="0.25">
      <c r="A20" t="s">
        <v>247</v>
      </c>
      <c r="B20" s="449">
        <v>2324369826.9200001</v>
      </c>
      <c r="C20" s="450">
        <v>8.1082089581685199</v>
      </c>
      <c r="D20" s="449">
        <v>1766714730.4000001</v>
      </c>
      <c r="E20" s="450">
        <v>6.4185353621916503</v>
      </c>
    </row>
    <row r="21" spans="1:18" x14ac:dyDescent="0.25">
      <c r="A21" t="s">
        <v>248</v>
      </c>
      <c r="B21" s="449">
        <v>851282795.70000005</v>
      </c>
      <c r="C21" s="450">
        <v>2.9695699497079402</v>
      </c>
      <c r="D21" s="449">
        <v>1069556739.1</v>
      </c>
      <c r="E21" s="450">
        <v>3.8857364087463302</v>
      </c>
    </row>
    <row r="22" spans="1:18" x14ac:dyDescent="0.25">
      <c r="A22" t="s">
        <v>249</v>
      </c>
      <c r="B22" s="449">
        <v>0</v>
      </c>
      <c r="C22" s="450">
        <v>0</v>
      </c>
      <c r="D22" s="449">
        <v>9023767.5099999998</v>
      </c>
      <c r="E22" s="450">
        <v>3.2783657636690298E-2</v>
      </c>
    </row>
    <row r="23" spans="1:18" x14ac:dyDescent="0.25">
      <c r="A23" t="s">
        <v>250</v>
      </c>
      <c r="B23" s="449">
        <v>218796721.34999999</v>
      </c>
      <c r="C23" s="450">
        <v>0.76323892847066799</v>
      </c>
      <c r="D23" s="449">
        <v>257292666.50999999</v>
      </c>
      <c r="E23" s="450">
        <v>0.93475310417155899</v>
      </c>
    </row>
    <row r="24" spans="1:18" x14ac:dyDescent="0.25">
      <c r="A24" t="s">
        <v>251</v>
      </c>
      <c r="B24" s="449">
        <v>203893646.41999999</v>
      </c>
      <c r="C24" s="450">
        <v>0.71125182889116401</v>
      </c>
      <c r="D24" s="449">
        <v>225999374.00999999</v>
      </c>
      <c r="E24" s="450">
        <v>0.82106349653174404</v>
      </c>
    </row>
    <row r="25" spans="1:18" x14ac:dyDescent="0.25">
      <c r="A25" t="s">
        <v>252</v>
      </c>
      <c r="B25" s="449">
        <v>8182186000</v>
      </c>
      <c r="C25" s="450">
        <v>28.542305554925999</v>
      </c>
      <c r="D25" s="449">
        <v>8064005000</v>
      </c>
      <c r="E25" s="450">
        <v>29.296807437424601</v>
      </c>
    </row>
    <row r="26" spans="1:18" x14ac:dyDescent="0.25">
      <c r="A26" t="s">
        <v>253</v>
      </c>
      <c r="B26" s="449">
        <v>14517503</v>
      </c>
      <c r="C26" s="450">
        <v>5.0642090820295999E-2</v>
      </c>
      <c r="D26" s="449">
        <v>15984025.380000001</v>
      </c>
      <c r="E26" s="450">
        <v>5.8070513799627799E-2</v>
      </c>
    </row>
    <row r="27" spans="1:18" x14ac:dyDescent="0.25">
      <c r="A27" t="s">
        <v>254</v>
      </c>
      <c r="B27" s="449">
        <v>54787730.340000004</v>
      </c>
      <c r="C27" s="450">
        <v>0.19111862527021101</v>
      </c>
      <c r="D27" s="449">
        <v>62184093.799999997</v>
      </c>
      <c r="E27" s="450">
        <v>0.22591695091078801</v>
      </c>
    </row>
    <row r="28" spans="1:18" x14ac:dyDescent="0.25">
      <c r="A28" t="s">
        <v>255</v>
      </c>
      <c r="B28" s="449">
        <v>91581853</v>
      </c>
      <c r="C28" s="450">
        <v>0.319469299721653</v>
      </c>
      <c r="D28" s="449">
        <v>61674868.369999997</v>
      </c>
      <c r="E28" s="450">
        <v>0.22406691741441101</v>
      </c>
    </row>
    <row r="29" spans="1:18" x14ac:dyDescent="0.25">
      <c r="A29" t="s">
        <v>256</v>
      </c>
      <c r="B29" s="449">
        <v>228440523.78999999</v>
      </c>
      <c r="C29" s="450">
        <v>0.79687985962938501</v>
      </c>
      <c r="D29" s="449">
        <v>141699410.58000001</v>
      </c>
      <c r="E29" s="450">
        <v>0.51479883082399203</v>
      </c>
    </row>
    <row r="30" spans="1:18" x14ac:dyDescent="0.25">
      <c r="A30" t="s">
        <v>257</v>
      </c>
      <c r="B30" s="449">
        <v>436827000</v>
      </c>
      <c r="C30" s="450">
        <v>1.5238042387012001</v>
      </c>
      <c r="D30" s="449">
        <v>677755000</v>
      </c>
      <c r="E30" s="450">
        <v>2.4623072189007398</v>
      </c>
    </row>
    <row r="31" spans="1:18" x14ac:dyDescent="0.25">
      <c r="A31" t="s">
        <v>258</v>
      </c>
      <c r="B31" s="449">
        <v>1544819052.4400001</v>
      </c>
      <c r="C31" s="450">
        <v>5.3888652032371001</v>
      </c>
      <c r="D31" s="449">
        <v>1647269196.23</v>
      </c>
      <c r="E31" s="450">
        <v>5.9845856295415798</v>
      </c>
    </row>
    <row r="32" spans="1:18" x14ac:dyDescent="0.25">
      <c r="A32" s="448" t="s">
        <v>259</v>
      </c>
      <c r="B32" s="451">
        <v>28666871301.810001</v>
      </c>
      <c r="C32" s="452">
        <v>100</v>
      </c>
      <c r="D32" s="451">
        <v>27525200543.52</v>
      </c>
      <c r="E32" s="452">
        <v>100</v>
      </c>
    </row>
    <row r="34" spans="1:11" x14ac:dyDescent="0.25">
      <c r="A34" s="447" t="s">
        <v>260</v>
      </c>
    </row>
    <row r="35" spans="1:11" x14ac:dyDescent="0.25">
      <c r="A35" s="447" t="s">
        <v>230</v>
      </c>
    </row>
    <row r="36" spans="1:11" x14ac:dyDescent="0.25">
      <c r="A36" s="448" t="s">
        <v>30</v>
      </c>
      <c r="B36" s="448" t="s">
        <v>221</v>
      </c>
      <c r="C36" s="448" t="s">
        <v>231</v>
      </c>
      <c r="D36" s="448" t="s">
        <v>208</v>
      </c>
      <c r="E36" s="448" t="s">
        <v>231</v>
      </c>
      <c r="G36" s="448" t="s">
        <v>261</v>
      </c>
      <c r="J36" t="s">
        <v>262</v>
      </c>
      <c r="K36" t="s">
        <v>263</v>
      </c>
    </row>
    <row r="37" spans="1:11" x14ac:dyDescent="0.25">
      <c r="A37" t="s">
        <v>264</v>
      </c>
      <c r="B37" s="449">
        <v>10623070116.719999</v>
      </c>
      <c r="C37" s="450">
        <v>37.0569568074554</v>
      </c>
      <c r="D37" s="449">
        <f>8847954687.68+450</f>
        <v>8847955137.6800003</v>
      </c>
      <c r="E37" s="450">
        <v>32.144924806003601</v>
      </c>
      <c r="G37" s="453">
        <f t="shared" ref="G37:G42" si="1">+J37*1000</f>
        <v>8847954687.6800003</v>
      </c>
      <c r="H37" s="453">
        <f>+D37-G37</f>
        <v>450</v>
      </c>
      <c r="J37" s="435">
        <v>8847954.6876800004</v>
      </c>
      <c r="K37" s="435">
        <f t="shared" ref="K37:K42" si="2">+D37/1000</f>
        <v>8847955.1376799997</v>
      </c>
    </row>
    <row r="38" spans="1:11" x14ac:dyDescent="0.25">
      <c r="A38" t="s">
        <v>265</v>
      </c>
      <c r="B38" s="449">
        <v>114608980.76000001</v>
      </c>
      <c r="C38" s="450">
        <v>0.39979591616224203</v>
      </c>
      <c r="D38" s="449">
        <v>117259757.12</v>
      </c>
      <c r="E38" s="450">
        <v>0.42600874534778999</v>
      </c>
      <c r="G38" s="453">
        <f t="shared" si="1"/>
        <v>117259757.11999999</v>
      </c>
      <c r="H38" s="453">
        <f t="shared" ref="H38:H43" si="3">+D38-G38</f>
        <v>0</v>
      </c>
      <c r="J38" s="435">
        <v>117259.75711999999</v>
      </c>
      <c r="K38" s="435">
        <f t="shared" si="2"/>
        <v>117259.75712000001</v>
      </c>
    </row>
    <row r="39" spans="1:11" x14ac:dyDescent="0.25">
      <c r="A39" t="s">
        <v>266</v>
      </c>
      <c r="B39" s="449">
        <v>12599625249.209999</v>
      </c>
      <c r="C39" s="450">
        <v>43.951867352849703</v>
      </c>
      <c r="D39" s="449">
        <v>12996498578.92</v>
      </c>
      <c r="E39" s="450">
        <v>47.216727967925401</v>
      </c>
      <c r="G39" s="453">
        <f t="shared" si="1"/>
        <v>12996498578.920002</v>
      </c>
      <c r="H39" s="453">
        <f t="shared" si="3"/>
        <v>0</v>
      </c>
      <c r="J39" s="435">
        <v>12996498.578920001</v>
      </c>
      <c r="K39" s="435">
        <f t="shared" si="2"/>
        <v>12996498.578919999</v>
      </c>
    </row>
    <row r="40" spans="1:11" x14ac:dyDescent="0.25">
      <c r="A40" t="s">
        <v>267</v>
      </c>
      <c r="B40" s="449">
        <v>113705240.78</v>
      </c>
      <c r="C40" s="450">
        <v>0.39664335734110401</v>
      </c>
      <c r="D40" s="449">
        <f>131150577.06+176</f>
        <v>131150753.06</v>
      </c>
      <c r="E40" s="450">
        <v>0.47647457369191198</v>
      </c>
      <c r="G40" s="453">
        <f t="shared" si="1"/>
        <v>131150577.05999999</v>
      </c>
      <c r="H40" s="453">
        <f t="shared" si="3"/>
        <v>176.00000001490116</v>
      </c>
      <c r="J40" s="435">
        <v>131150.57705999998</v>
      </c>
      <c r="K40" s="435">
        <f t="shared" si="2"/>
        <v>131150.75305999999</v>
      </c>
    </row>
    <row r="41" spans="1:11" x14ac:dyDescent="0.25">
      <c r="A41" t="s">
        <v>268</v>
      </c>
      <c r="B41" s="449">
        <v>5195451698.4799995</v>
      </c>
      <c r="C41" s="450">
        <v>18.123539341302902</v>
      </c>
      <c r="D41" s="449">
        <f>5412104541.3+400</f>
        <v>5412104941.3000002</v>
      </c>
      <c r="E41" s="450">
        <v>19.662362620884501</v>
      </c>
      <c r="G41" s="453">
        <f t="shared" si="1"/>
        <v>5412104541.2999992</v>
      </c>
      <c r="H41" s="453">
        <f t="shared" si="3"/>
        <v>400.00000095367432</v>
      </c>
      <c r="J41" s="435">
        <v>5412104.5412999997</v>
      </c>
      <c r="K41" s="435">
        <f t="shared" si="2"/>
        <v>5412104.9413000001</v>
      </c>
    </row>
    <row r="42" spans="1:11" x14ac:dyDescent="0.25">
      <c r="A42" t="s">
        <v>269</v>
      </c>
      <c r="B42" s="449">
        <v>20410016.829999998</v>
      </c>
      <c r="C42" s="450">
        <v>7.1197224888719296E-2</v>
      </c>
      <c r="D42" s="449">
        <v>20231375.66</v>
      </c>
      <c r="E42" s="450">
        <v>7.3501286146757494E-2</v>
      </c>
      <c r="G42" s="453">
        <f t="shared" si="1"/>
        <v>20231376.030001789</v>
      </c>
      <c r="H42" s="453">
        <f t="shared" si="3"/>
        <v>-0.37000178918242455</v>
      </c>
      <c r="J42" s="435">
        <v>20231.376030001789</v>
      </c>
      <c r="K42" s="435">
        <f t="shared" si="2"/>
        <v>20231.375660000002</v>
      </c>
    </row>
    <row r="43" spans="1:11" x14ac:dyDescent="0.25">
      <c r="A43" s="448" t="s">
        <v>259</v>
      </c>
      <c r="B43" s="451">
        <v>28666871302.779999</v>
      </c>
      <c r="C43" s="452">
        <v>100</v>
      </c>
      <c r="D43" s="451">
        <f>SUM(D37:D42)</f>
        <v>27525200543.740002</v>
      </c>
      <c r="E43" s="452">
        <v>100</v>
      </c>
      <c r="G43" s="451">
        <f>SUM(G37:G42)</f>
        <v>27525199518.110004</v>
      </c>
      <c r="H43" s="453">
        <f t="shared" si="3"/>
        <v>1025.629997253418</v>
      </c>
      <c r="J43" s="435">
        <f>SUM(J37:J42)</f>
        <v>27525199.518110003</v>
      </c>
      <c r="K43" s="435">
        <f>SUM(K37:K42)</f>
        <v>27525200.543739997</v>
      </c>
    </row>
    <row r="45" spans="1:11" x14ac:dyDescent="0.25">
      <c r="B45" s="453">
        <f>+B43-B32</f>
        <v>0.96999740600585938</v>
      </c>
      <c r="D45" s="453">
        <f>+D43-D32</f>
        <v>0.220001220703125</v>
      </c>
      <c r="G45" s="453">
        <v>27525200543.52</v>
      </c>
    </row>
    <row r="46" spans="1:11" x14ac:dyDescent="0.25">
      <c r="G46" s="453">
        <f>+G45-G43</f>
        <v>1025.4099960327148</v>
      </c>
    </row>
    <row r="47" spans="1:11" x14ac:dyDescent="0.25">
      <c r="G47" s="453">
        <f>+G45-D32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57"/>
  <sheetViews>
    <sheetView topLeftCell="A120" zoomScale="80" zoomScaleNormal="80" zoomScaleSheetLayoutView="80" workbookViewId="0">
      <selection activeCell="P8" sqref="P8"/>
    </sheetView>
  </sheetViews>
  <sheetFormatPr defaultRowHeight="12.75" x14ac:dyDescent="0.2"/>
  <cols>
    <col min="1" max="1" width="4" style="18" customWidth="1"/>
    <col min="2" max="2" width="37.7109375" style="18" customWidth="1"/>
    <col min="3" max="3" width="14.140625" style="156" customWidth="1"/>
    <col min="4" max="4" width="14.28515625" style="156" customWidth="1"/>
    <col min="5" max="5" width="13" style="156" customWidth="1"/>
    <col min="6" max="6" width="6.28515625" style="18" customWidth="1"/>
    <col min="7" max="16384" width="9.140625" style="18"/>
  </cols>
  <sheetData>
    <row r="1" spans="1:7" ht="20.100000000000001" customHeight="1" x14ac:dyDescent="0.2">
      <c r="A1" s="658" t="s">
        <v>290</v>
      </c>
      <c r="B1" s="658"/>
      <c r="C1" s="658"/>
      <c r="D1" s="658"/>
      <c r="E1" s="658"/>
    </row>
    <row r="2" spans="1:7" ht="20.100000000000001" customHeight="1" x14ac:dyDescent="0.2">
      <c r="A2" s="493"/>
      <c r="B2" s="493"/>
      <c r="C2" s="493"/>
      <c r="D2" s="493"/>
      <c r="E2" s="493"/>
    </row>
    <row r="3" spans="1:7" ht="20.100000000000001" customHeight="1" thickBot="1" x14ac:dyDescent="0.25">
      <c r="A3" s="117"/>
      <c r="B3" s="117"/>
      <c r="C3" s="494"/>
      <c r="D3" s="494"/>
      <c r="E3" s="494"/>
    </row>
    <row r="4" spans="1:7" ht="20.100000000000001" customHeight="1" thickBot="1" x14ac:dyDescent="0.25">
      <c r="A4" s="120" t="s">
        <v>3</v>
      </c>
      <c r="B4" s="121" t="s">
        <v>4</v>
      </c>
      <c r="C4" s="655" t="s">
        <v>290</v>
      </c>
      <c r="D4" s="656"/>
      <c r="E4" s="657"/>
    </row>
    <row r="5" spans="1:7" ht="20.100000000000001" customHeight="1" thickBot="1" x14ac:dyDescent="0.25">
      <c r="A5" s="127"/>
      <c r="B5" s="495"/>
      <c r="C5" s="410" t="s">
        <v>208</v>
      </c>
      <c r="D5" s="410" t="s">
        <v>215</v>
      </c>
      <c r="E5" s="496" t="s">
        <v>276</v>
      </c>
    </row>
    <row r="6" spans="1:7" ht="20.100000000000001" customHeight="1" x14ac:dyDescent="0.2">
      <c r="A6" s="497" t="s">
        <v>7</v>
      </c>
      <c r="B6" s="129" t="s">
        <v>0</v>
      </c>
      <c r="C6" s="498">
        <v>0.98199999999999998</v>
      </c>
      <c r="D6" s="498">
        <v>0.98299999999999998</v>
      </c>
      <c r="E6" s="477">
        <f>+(D6-C6)*100</f>
        <v>0.10000000000000009</v>
      </c>
      <c r="F6" s="499"/>
      <c r="G6" s="500"/>
    </row>
    <row r="7" spans="1:7" ht="20.100000000000001" customHeight="1" thickBot="1" x14ac:dyDescent="0.25">
      <c r="A7" s="501" t="s">
        <v>8</v>
      </c>
      <c r="B7" s="132" t="s">
        <v>1</v>
      </c>
      <c r="C7" s="502">
        <v>0.82399999999999995</v>
      </c>
      <c r="D7" s="502">
        <v>0.80200000000000005</v>
      </c>
      <c r="E7" s="477">
        <f>+(D7-C7)*100</f>
        <v>-2.1999999999999909</v>
      </c>
      <c r="F7" s="499"/>
      <c r="G7" s="500"/>
    </row>
    <row r="8" spans="1:7" ht="20.100000000000001" customHeight="1" thickBot="1" x14ac:dyDescent="0.25">
      <c r="A8" s="148"/>
      <c r="B8" s="503" t="s">
        <v>2</v>
      </c>
      <c r="C8" s="155">
        <v>0.90300000000000002</v>
      </c>
      <c r="D8" s="154">
        <v>0.879</v>
      </c>
      <c r="E8" s="479">
        <f>+(D8-C8)*100</f>
        <v>-2.4000000000000021</v>
      </c>
      <c r="F8" s="499"/>
      <c r="G8" s="500"/>
    </row>
    <row r="9" spans="1:7" ht="20.100000000000001" customHeight="1" x14ac:dyDescent="0.2"/>
    <row r="10" spans="1:7" ht="20.100000000000001" customHeight="1" x14ac:dyDescent="0.2">
      <c r="A10" s="658" t="s">
        <v>291</v>
      </c>
      <c r="B10" s="658"/>
      <c r="C10" s="658"/>
      <c r="D10" s="658"/>
      <c r="E10" s="658"/>
    </row>
    <row r="11" spans="1:7" ht="20.100000000000001" customHeight="1" thickBot="1" x14ac:dyDescent="0.25">
      <c r="A11" s="117"/>
      <c r="B11" s="117"/>
      <c r="C11" s="494"/>
      <c r="D11" s="494"/>
      <c r="E11" s="494"/>
    </row>
    <row r="12" spans="1:7" ht="20.100000000000001" customHeight="1" thickBot="1" x14ac:dyDescent="0.25">
      <c r="A12" s="120" t="s">
        <v>3</v>
      </c>
      <c r="B12" s="121" t="s">
        <v>10</v>
      </c>
      <c r="C12" s="655" t="s">
        <v>290</v>
      </c>
      <c r="D12" s="656"/>
      <c r="E12" s="657"/>
    </row>
    <row r="13" spans="1:7" ht="20.100000000000001" customHeight="1" thickBot="1" x14ac:dyDescent="0.25">
      <c r="A13" s="127"/>
      <c r="B13" s="495"/>
      <c r="C13" s="410" t="s">
        <v>208</v>
      </c>
      <c r="D13" s="410" t="s">
        <v>215</v>
      </c>
      <c r="E13" s="15" t="s">
        <v>276</v>
      </c>
    </row>
    <row r="14" spans="1:7" ht="20.100000000000001" customHeight="1" x14ac:dyDescent="0.2">
      <c r="A14" s="471" t="s">
        <v>7</v>
      </c>
      <c r="B14" s="16" t="s">
        <v>116</v>
      </c>
      <c r="C14" s="502">
        <v>0.999</v>
      </c>
      <c r="D14" s="504">
        <v>0.999</v>
      </c>
      <c r="E14" s="477">
        <f t="shared" ref="E14:E41" si="0">+(D14-C14)*100</f>
        <v>0</v>
      </c>
      <c r="F14" s="499"/>
      <c r="G14" s="500"/>
    </row>
    <row r="15" spans="1:7" ht="20.100000000000001" customHeight="1" x14ac:dyDescent="0.2">
      <c r="A15" s="472" t="s">
        <v>8</v>
      </c>
      <c r="B15" s="16" t="s">
        <v>172</v>
      </c>
      <c r="C15" s="502">
        <v>0.98299999999999998</v>
      </c>
      <c r="D15" s="504">
        <v>0.97599999999999998</v>
      </c>
      <c r="E15" s="477">
        <f t="shared" si="0"/>
        <v>-0.70000000000000062</v>
      </c>
      <c r="F15" s="499"/>
      <c r="G15" s="500"/>
    </row>
    <row r="16" spans="1:7" ht="20.100000000000001" customHeight="1" x14ac:dyDescent="0.2">
      <c r="A16" s="472" t="s">
        <v>9</v>
      </c>
      <c r="B16" s="16" t="s">
        <v>209</v>
      </c>
      <c r="C16" s="502">
        <v>0.996</v>
      </c>
      <c r="D16" s="504">
        <v>0.99399999999999999</v>
      </c>
      <c r="E16" s="477">
        <f t="shared" si="0"/>
        <v>-0.20000000000000018</v>
      </c>
      <c r="F16" s="499"/>
      <c r="G16" s="500"/>
    </row>
    <row r="17" spans="1:7" ht="20.100000000000001" customHeight="1" x14ac:dyDescent="0.2">
      <c r="A17" s="472" t="s">
        <v>11</v>
      </c>
      <c r="B17" s="16" t="s">
        <v>117</v>
      </c>
      <c r="C17" s="502">
        <v>0.995</v>
      </c>
      <c r="D17" s="504">
        <v>0.99299999999999999</v>
      </c>
      <c r="E17" s="477">
        <f t="shared" si="0"/>
        <v>-0.20000000000000018</v>
      </c>
      <c r="F17" s="499"/>
      <c r="G17" s="500"/>
    </row>
    <row r="18" spans="1:7" ht="20.100000000000001" customHeight="1" x14ac:dyDescent="0.2">
      <c r="A18" s="472" t="s">
        <v>12</v>
      </c>
      <c r="B18" s="16" t="s">
        <v>118</v>
      </c>
      <c r="C18" s="502">
        <v>0.98299999999999998</v>
      </c>
      <c r="D18" s="504">
        <v>0.98</v>
      </c>
      <c r="E18" s="477">
        <f t="shared" si="0"/>
        <v>-0.30000000000000027</v>
      </c>
      <c r="F18" s="499"/>
      <c r="G18" s="500"/>
    </row>
    <row r="19" spans="1:7" ht="20.100000000000001" customHeight="1" x14ac:dyDescent="0.2">
      <c r="A19" s="472" t="s">
        <v>13</v>
      </c>
      <c r="B19" s="16" t="s">
        <v>119</v>
      </c>
      <c r="C19" s="502">
        <v>0.998</v>
      </c>
      <c r="D19" s="504">
        <v>0.999</v>
      </c>
      <c r="E19" s="477">
        <f t="shared" si="0"/>
        <v>0.10000000000000009</v>
      </c>
      <c r="F19" s="499"/>
      <c r="G19" s="500"/>
    </row>
    <row r="20" spans="1:7" ht="20.100000000000001" customHeight="1" x14ac:dyDescent="0.2">
      <c r="A20" s="472" t="s">
        <v>14</v>
      </c>
      <c r="B20" s="16" t="s">
        <v>120</v>
      </c>
      <c r="C20" s="502">
        <v>0.97399999999999998</v>
      </c>
      <c r="D20" s="504">
        <v>0.96699999999999997</v>
      </c>
      <c r="E20" s="477">
        <f t="shared" si="0"/>
        <v>-0.70000000000000062</v>
      </c>
      <c r="F20" s="499"/>
      <c r="G20" s="500"/>
    </row>
    <row r="21" spans="1:7" ht="20.100000000000001" customHeight="1" x14ac:dyDescent="0.2">
      <c r="A21" s="472" t="s">
        <v>15</v>
      </c>
      <c r="B21" s="16" t="s">
        <v>173</v>
      </c>
      <c r="C21" s="502">
        <v>0.97599999999999998</v>
      </c>
      <c r="D21" s="504">
        <v>0.97599999999999998</v>
      </c>
      <c r="E21" s="477">
        <f t="shared" si="0"/>
        <v>0</v>
      </c>
      <c r="F21" s="499"/>
      <c r="G21" s="500"/>
    </row>
    <row r="22" spans="1:7" ht="20.100000000000001" customHeight="1" x14ac:dyDescent="0.2">
      <c r="A22" s="472" t="s">
        <v>16</v>
      </c>
      <c r="B22" s="16" t="s">
        <v>153</v>
      </c>
      <c r="C22" s="502">
        <v>0.98899999999999999</v>
      </c>
      <c r="D22" s="504">
        <v>0.97799999999999998</v>
      </c>
      <c r="E22" s="477">
        <f t="shared" si="0"/>
        <v>-1.100000000000001</v>
      </c>
      <c r="F22" s="499"/>
      <c r="G22" s="500"/>
    </row>
    <row r="23" spans="1:7" ht="20.100000000000001" customHeight="1" x14ac:dyDescent="0.2">
      <c r="A23" s="472" t="s">
        <v>17</v>
      </c>
      <c r="B23" s="16" t="s">
        <v>121</v>
      </c>
      <c r="C23" s="502">
        <v>1</v>
      </c>
      <c r="D23" s="504">
        <v>1</v>
      </c>
      <c r="E23" s="477">
        <f t="shared" si="0"/>
        <v>0</v>
      </c>
      <c r="F23" s="499"/>
      <c r="G23" s="500"/>
    </row>
    <row r="24" spans="1:7" ht="20.100000000000001" customHeight="1" x14ac:dyDescent="0.2">
      <c r="A24" s="472" t="s">
        <v>18</v>
      </c>
      <c r="B24" s="16" t="s">
        <v>122</v>
      </c>
      <c r="C24" s="502">
        <v>0.96</v>
      </c>
      <c r="D24" s="504">
        <v>0.93</v>
      </c>
      <c r="E24" s="477">
        <f t="shared" si="0"/>
        <v>-2.9999999999999916</v>
      </c>
      <c r="F24" s="499"/>
      <c r="G24" s="500"/>
    </row>
    <row r="25" spans="1:7" ht="20.100000000000001" customHeight="1" x14ac:dyDescent="0.2">
      <c r="A25" s="472" t="s">
        <v>19</v>
      </c>
      <c r="B25" s="16" t="s">
        <v>123</v>
      </c>
      <c r="C25" s="502">
        <v>0.9</v>
      </c>
      <c r="D25" s="504">
        <v>0.88600000000000001</v>
      </c>
      <c r="E25" s="477">
        <f t="shared" si="0"/>
        <v>-1.4000000000000012</v>
      </c>
      <c r="F25" s="499"/>
      <c r="G25" s="500"/>
    </row>
    <row r="26" spans="1:7" ht="20.100000000000001" customHeight="1" x14ac:dyDescent="0.2">
      <c r="A26" s="472" t="s">
        <v>20</v>
      </c>
      <c r="B26" s="16" t="s">
        <v>63</v>
      </c>
      <c r="C26" s="502">
        <v>0.83799999999999997</v>
      </c>
      <c r="D26" s="504">
        <v>0.86799999999999999</v>
      </c>
      <c r="E26" s="477">
        <f t="shared" si="0"/>
        <v>3.0000000000000027</v>
      </c>
      <c r="F26" s="499"/>
      <c r="G26" s="500"/>
    </row>
    <row r="27" spans="1:7" ht="20.100000000000001" customHeight="1" x14ac:dyDescent="0.2">
      <c r="A27" s="472" t="s">
        <v>21</v>
      </c>
      <c r="B27" s="16" t="s">
        <v>124</v>
      </c>
      <c r="C27" s="502">
        <v>0.83199999999999996</v>
      </c>
      <c r="D27" s="504">
        <v>0.85099999999999998</v>
      </c>
      <c r="E27" s="477">
        <f t="shared" si="0"/>
        <v>1.9000000000000017</v>
      </c>
      <c r="F27" s="499"/>
      <c r="G27" s="500"/>
    </row>
    <row r="28" spans="1:7" ht="20.100000000000001" customHeight="1" x14ac:dyDescent="0.2">
      <c r="A28" s="472" t="s">
        <v>22</v>
      </c>
      <c r="B28" s="16" t="s">
        <v>125</v>
      </c>
      <c r="C28" s="502">
        <v>0.99399999999999999</v>
      </c>
      <c r="D28" s="504">
        <v>0.99199999999999999</v>
      </c>
      <c r="E28" s="477">
        <f t="shared" si="0"/>
        <v>-0.20000000000000018</v>
      </c>
      <c r="F28" s="499"/>
      <c r="G28" s="500"/>
    </row>
    <row r="29" spans="1:7" ht="20.100000000000001" customHeight="1" x14ac:dyDescent="0.2">
      <c r="A29" s="472" t="s">
        <v>23</v>
      </c>
      <c r="B29" s="16" t="s">
        <v>126</v>
      </c>
      <c r="C29" s="502">
        <v>1</v>
      </c>
      <c r="D29" s="504">
        <v>1</v>
      </c>
      <c r="E29" s="477">
        <f t="shared" si="0"/>
        <v>0</v>
      </c>
      <c r="F29" s="499"/>
      <c r="G29" s="500"/>
    </row>
    <row r="30" spans="1:7" ht="20.100000000000001" customHeight="1" x14ac:dyDescent="0.2">
      <c r="A30" s="472" t="s">
        <v>24</v>
      </c>
      <c r="B30" s="16" t="s">
        <v>210</v>
      </c>
      <c r="C30" s="502">
        <v>0.998</v>
      </c>
      <c r="D30" s="504">
        <v>0.998</v>
      </c>
      <c r="E30" s="477">
        <f t="shared" si="0"/>
        <v>0</v>
      </c>
      <c r="F30" s="499"/>
      <c r="G30" s="500"/>
    </row>
    <row r="31" spans="1:7" ht="20.100000000000001" customHeight="1" x14ac:dyDescent="0.2">
      <c r="A31" s="472" t="s">
        <v>25</v>
      </c>
      <c r="B31" s="16" t="s">
        <v>211</v>
      </c>
      <c r="C31" s="502">
        <v>1</v>
      </c>
      <c r="D31" s="504">
        <v>1</v>
      </c>
      <c r="E31" s="477">
        <f t="shared" si="0"/>
        <v>0</v>
      </c>
      <c r="F31" s="499"/>
      <c r="G31" s="500"/>
    </row>
    <row r="32" spans="1:7" ht="20.100000000000001" customHeight="1" x14ac:dyDescent="0.2">
      <c r="A32" s="472" t="s">
        <v>26</v>
      </c>
      <c r="B32" s="16" t="s">
        <v>127</v>
      </c>
      <c r="C32" s="502">
        <v>0.95799999999999996</v>
      </c>
      <c r="D32" s="504">
        <v>0.95699999999999996</v>
      </c>
      <c r="E32" s="477">
        <f t="shared" si="0"/>
        <v>-0.10000000000000009</v>
      </c>
      <c r="F32" s="499"/>
      <c r="G32" s="500"/>
    </row>
    <row r="33" spans="1:7" ht="20.100000000000001" customHeight="1" x14ac:dyDescent="0.2">
      <c r="A33" s="472" t="s">
        <v>27</v>
      </c>
      <c r="B33" s="16" t="s">
        <v>212</v>
      </c>
      <c r="C33" s="502">
        <v>0.97199999999999998</v>
      </c>
      <c r="D33" s="504">
        <v>0.96799999999999997</v>
      </c>
      <c r="E33" s="477">
        <f t="shared" si="0"/>
        <v>-0.40000000000000036</v>
      </c>
      <c r="F33" s="499"/>
      <c r="G33" s="500"/>
    </row>
    <row r="34" spans="1:7" ht="20.100000000000001" customHeight="1" x14ac:dyDescent="0.2">
      <c r="A34" s="472" t="s">
        <v>28</v>
      </c>
      <c r="B34" s="16" t="s">
        <v>174</v>
      </c>
      <c r="C34" s="502">
        <v>1</v>
      </c>
      <c r="D34" s="504">
        <v>1</v>
      </c>
      <c r="E34" s="477">
        <f t="shared" si="0"/>
        <v>0</v>
      </c>
      <c r="F34" s="499"/>
      <c r="G34" s="500"/>
    </row>
    <row r="35" spans="1:7" ht="20.100000000000001" customHeight="1" x14ac:dyDescent="0.2">
      <c r="A35" s="472" t="s">
        <v>31</v>
      </c>
      <c r="B35" s="16" t="s">
        <v>155</v>
      </c>
      <c r="C35" s="502">
        <v>1</v>
      </c>
      <c r="D35" s="504">
        <v>1</v>
      </c>
      <c r="E35" s="477">
        <f t="shared" si="0"/>
        <v>0</v>
      </c>
      <c r="F35" s="499"/>
      <c r="G35" s="500"/>
    </row>
    <row r="36" spans="1:7" ht="20.100000000000001" customHeight="1" x14ac:dyDescent="0.2">
      <c r="A36" s="472" t="s">
        <v>32</v>
      </c>
      <c r="B36" s="16" t="s">
        <v>175</v>
      </c>
      <c r="C36" s="502">
        <v>0.995</v>
      </c>
      <c r="D36" s="504">
        <v>0.99199999999999999</v>
      </c>
      <c r="E36" s="477">
        <f t="shared" si="0"/>
        <v>-0.30000000000000027</v>
      </c>
      <c r="F36" s="499"/>
      <c r="G36" s="500"/>
    </row>
    <row r="37" spans="1:7" ht="20.100000000000001" customHeight="1" x14ac:dyDescent="0.2">
      <c r="A37" s="472" t="s">
        <v>33</v>
      </c>
      <c r="B37" s="16" t="s">
        <v>128</v>
      </c>
      <c r="C37" s="502">
        <v>0.999</v>
      </c>
      <c r="D37" s="504">
        <v>0.999</v>
      </c>
      <c r="E37" s="477">
        <f t="shared" si="0"/>
        <v>0</v>
      </c>
      <c r="F37" s="499"/>
      <c r="G37" s="500"/>
    </row>
    <row r="38" spans="1:7" ht="20.100000000000001" customHeight="1" x14ac:dyDescent="0.2">
      <c r="A38" s="472" t="s">
        <v>34</v>
      </c>
      <c r="B38" s="16" t="s">
        <v>129</v>
      </c>
      <c r="C38" s="502">
        <v>0.96299999999999997</v>
      </c>
      <c r="D38" s="504">
        <v>0.98499999999999999</v>
      </c>
      <c r="E38" s="477">
        <f t="shared" si="0"/>
        <v>2.200000000000002</v>
      </c>
      <c r="F38" s="499"/>
      <c r="G38" s="500"/>
    </row>
    <row r="39" spans="1:7" ht="20.100000000000001" customHeight="1" x14ac:dyDescent="0.2">
      <c r="A39" s="472" t="s">
        <v>35</v>
      </c>
      <c r="B39" s="16" t="s">
        <v>213</v>
      </c>
      <c r="C39" s="502">
        <v>0.998</v>
      </c>
      <c r="D39" s="504">
        <v>0.998</v>
      </c>
      <c r="E39" s="477">
        <f t="shared" si="0"/>
        <v>0</v>
      </c>
      <c r="F39" s="499"/>
      <c r="G39" s="500"/>
    </row>
    <row r="40" spans="1:7" ht="20.100000000000001" customHeight="1" thickBot="1" x14ac:dyDescent="0.25">
      <c r="A40" s="472" t="s">
        <v>36</v>
      </c>
      <c r="B40" s="16" t="s">
        <v>176</v>
      </c>
      <c r="C40" s="502">
        <v>0.99099999999999999</v>
      </c>
      <c r="D40" s="504">
        <v>0.98599999999999999</v>
      </c>
      <c r="E40" s="477">
        <f t="shared" si="0"/>
        <v>-0.50000000000000044</v>
      </c>
      <c r="F40" s="499"/>
      <c r="G40" s="500"/>
    </row>
    <row r="41" spans="1:7" ht="20.100000000000001" customHeight="1" thickBot="1" x14ac:dyDescent="0.25">
      <c r="A41" s="170"/>
      <c r="B41" s="171" t="s">
        <v>2</v>
      </c>
      <c r="C41" s="155">
        <v>0.98199999999999998</v>
      </c>
      <c r="D41" s="155">
        <v>0.98299999999999998</v>
      </c>
      <c r="E41" s="479">
        <f t="shared" si="0"/>
        <v>0.10000000000000009</v>
      </c>
      <c r="F41" s="499"/>
      <c r="G41" s="500"/>
    </row>
    <row r="42" spans="1:7" ht="20.100000000000001" customHeight="1" x14ac:dyDescent="0.2">
      <c r="C42" s="505"/>
      <c r="D42" s="505"/>
      <c r="E42" s="506"/>
    </row>
    <row r="43" spans="1:7" ht="20.100000000000001" customHeight="1" x14ac:dyDescent="0.2">
      <c r="A43" s="658" t="s">
        <v>292</v>
      </c>
      <c r="B43" s="658"/>
      <c r="C43" s="658"/>
      <c r="D43" s="658"/>
      <c r="E43" s="658"/>
    </row>
    <row r="44" spans="1:7" ht="20.100000000000001" customHeight="1" thickBot="1" x14ac:dyDescent="0.25">
      <c r="A44" s="117"/>
      <c r="B44" s="117"/>
      <c r="C44" s="494"/>
      <c r="D44" s="494"/>
      <c r="E44" s="494"/>
    </row>
    <row r="45" spans="1:7" ht="20.100000000000001" customHeight="1" thickBot="1" x14ac:dyDescent="0.25">
      <c r="A45" s="120" t="s">
        <v>3</v>
      </c>
      <c r="B45" s="121" t="s">
        <v>10</v>
      </c>
      <c r="C45" s="655" t="s">
        <v>290</v>
      </c>
      <c r="D45" s="656"/>
      <c r="E45" s="657"/>
    </row>
    <row r="46" spans="1:7" ht="20.100000000000001" customHeight="1" thickBot="1" x14ac:dyDescent="0.25">
      <c r="A46" s="127"/>
      <c r="B46" s="495"/>
      <c r="C46" s="410" t="s">
        <v>208</v>
      </c>
      <c r="D46" s="410" t="s">
        <v>215</v>
      </c>
      <c r="E46" s="15" t="s">
        <v>276</v>
      </c>
    </row>
    <row r="47" spans="1:7" ht="20.100000000000001" customHeight="1" x14ac:dyDescent="0.2">
      <c r="A47" s="471" t="s">
        <v>7</v>
      </c>
      <c r="B47" s="16" t="s">
        <v>130</v>
      </c>
      <c r="C47" s="502">
        <v>0.84399999999999997</v>
      </c>
      <c r="D47" s="504">
        <v>0.83299999999999996</v>
      </c>
      <c r="E47" s="477">
        <f t="shared" ref="E47:E65" si="1">+(D47-C47)*100</f>
        <v>-1.100000000000001</v>
      </c>
      <c r="F47" s="499"/>
      <c r="G47" s="500"/>
    </row>
    <row r="48" spans="1:7" ht="20.100000000000001" customHeight="1" x14ac:dyDescent="0.2">
      <c r="A48" s="472" t="s">
        <v>8</v>
      </c>
      <c r="B48" s="16" t="s">
        <v>131</v>
      </c>
      <c r="C48" s="502">
        <v>0.92300000000000004</v>
      </c>
      <c r="D48" s="504">
        <v>0.92300000000000004</v>
      </c>
      <c r="E48" s="477">
        <f t="shared" si="1"/>
        <v>0</v>
      </c>
      <c r="F48" s="499"/>
      <c r="G48" s="500"/>
    </row>
    <row r="49" spans="1:7" ht="20.100000000000001" customHeight="1" x14ac:dyDescent="0.2">
      <c r="A49" s="472" t="s">
        <v>9</v>
      </c>
      <c r="B49" s="16" t="s">
        <v>132</v>
      </c>
      <c r="C49" s="502">
        <v>0.64200000000000002</v>
      </c>
      <c r="D49" s="504">
        <v>0.66200000000000003</v>
      </c>
      <c r="E49" s="477">
        <f t="shared" si="1"/>
        <v>2.0000000000000018</v>
      </c>
      <c r="F49" s="499"/>
      <c r="G49" s="500"/>
    </row>
    <row r="50" spans="1:7" ht="20.100000000000001" customHeight="1" x14ac:dyDescent="0.2">
      <c r="A50" s="472" t="s">
        <v>11</v>
      </c>
      <c r="B50" s="16" t="s">
        <v>177</v>
      </c>
      <c r="C50" s="502">
        <v>0.76400000000000001</v>
      </c>
      <c r="D50" s="504">
        <v>0.80800000000000005</v>
      </c>
      <c r="E50" s="477">
        <f t="shared" si="1"/>
        <v>4.4000000000000039</v>
      </c>
      <c r="F50" s="499"/>
      <c r="G50" s="500"/>
    </row>
    <row r="51" spans="1:7" ht="20.100000000000001" customHeight="1" x14ac:dyDescent="0.2">
      <c r="A51" s="472" t="s">
        <v>12</v>
      </c>
      <c r="B51" s="16" t="s">
        <v>133</v>
      </c>
      <c r="C51" s="502">
        <v>0.626</v>
      </c>
      <c r="D51" s="504">
        <v>0.69899999999999995</v>
      </c>
      <c r="E51" s="477">
        <f t="shared" si="1"/>
        <v>7.2999999999999954</v>
      </c>
      <c r="F51" s="499"/>
      <c r="G51" s="500"/>
    </row>
    <row r="52" spans="1:7" ht="20.100000000000001" customHeight="1" x14ac:dyDescent="0.2">
      <c r="A52" s="472" t="s">
        <v>13</v>
      </c>
      <c r="B52" s="16" t="s">
        <v>134</v>
      </c>
      <c r="C52" s="502">
        <v>0.75800000000000001</v>
      </c>
      <c r="D52" s="504">
        <v>0.75800000000000001</v>
      </c>
      <c r="E52" s="477">
        <f t="shared" si="1"/>
        <v>0</v>
      </c>
      <c r="F52" s="499"/>
      <c r="G52" s="500"/>
    </row>
    <row r="53" spans="1:7" ht="20.100000000000001" customHeight="1" x14ac:dyDescent="0.2">
      <c r="A53" s="472" t="s">
        <v>14</v>
      </c>
      <c r="B53" s="16" t="s">
        <v>156</v>
      </c>
      <c r="C53" s="502">
        <v>0.53900000000000003</v>
      </c>
      <c r="D53" s="504">
        <v>0.52400000000000002</v>
      </c>
      <c r="E53" s="477">
        <f t="shared" si="1"/>
        <v>-1.5000000000000013</v>
      </c>
      <c r="F53" s="499"/>
      <c r="G53" s="500"/>
    </row>
    <row r="54" spans="1:7" ht="20.100000000000001" customHeight="1" x14ac:dyDescent="0.2">
      <c r="A54" s="472" t="s">
        <v>15</v>
      </c>
      <c r="B54" s="16" t="s">
        <v>135</v>
      </c>
      <c r="C54" s="502">
        <v>0.82599999999999996</v>
      </c>
      <c r="D54" s="504">
        <v>0.80700000000000005</v>
      </c>
      <c r="E54" s="477">
        <f t="shared" si="1"/>
        <v>-1.8999999999999906</v>
      </c>
      <c r="F54" s="499"/>
      <c r="G54" s="500"/>
    </row>
    <row r="55" spans="1:7" ht="20.100000000000001" customHeight="1" x14ac:dyDescent="0.2">
      <c r="A55" s="472" t="s">
        <v>16</v>
      </c>
      <c r="B55" s="16" t="s">
        <v>157</v>
      </c>
      <c r="C55" s="502">
        <v>0.97699999999999998</v>
      </c>
      <c r="D55" s="504">
        <v>0.97099999999999997</v>
      </c>
      <c r="E55" s="477">
        <f t="shared" si="1"/>
        <v>-0.60000000000000053</v>
      </c>
      <c r="F55" s="499"/>
      <c r="G55" s="500"/>
    </row>
    <row r="56" spans="1:7" ht="20.100000000000001" customHeight="1" x14ac:dyDescent="0.2">
      <c r="A56" s="472" t="s">
        <v>17</v>
      </c>
      <c r="B56" s="16" t="s">
        <v>136</v>
      </c>
      <c r="C56" s="502">
        <v>0.47299999999999998</v>
      </c>
      <c r="D56" s="504">
        <v>0.40200000000000002</v>
      </c>
      <c r="E56" s="477">
        <f t="shared" si="1"/>
        <v>-7.0999999999999952</v>
      </c>
      <c r="F56" s="499"/>
      <c r="G56" s="500"/>
    </row>
    <row r="57" spans="1:7" ht="20.100000000000001" customHeight="1" x14ac:dyDescent="0.2">
      <c r="A57" s="472" t="s">
        <v>18</v>
      </c>
      <c r="B57" s="16" t="s">
        <v>178</v>
      </c>
      <c r="C57" s="502">
        <v>0.78500000000000003</v>
      </c>
      <c r="D57" s="504">
        <v>0.79</v>
      </c>
      <c r="E57" s="477">
        <f t="shared" si="1"/>
        <v>0.50000000000000044</v>
      </c>
      <c r="F57" s="499"/>
      <c r="G57" s="500"/>
    </row>
    <row r="58" spans="1:7" ht="20.100000000000001" customHeight="1" x14ac:dyDescent="0.2">
      <c r="A58" s="472" t="s">
        <v>19</v>
      </c>
      <c r="B58" s="16" t="s">
        <v>137</v>
      </c>
      <c r="C58" s="502">
        <v>0.20899999999999999</v>
      </c>
      <c r="D58" s="504">
        <v>0.27900000000000003</v>
      </c>
      <c r="E58" s="477">
        <f t="shared" si="1"/>
        <v>7.0000000000000036</v>
      </c>
      <c r="F58" s="499"/>
      <c r="G58" s="500"/>
    </row>
    <row r="59" spans="1:7" ht="20.100000000000001" customHeight="1" x14ac:dyDescent="0.2">
      <c r="A59" s="472" t="s">
        <v>20</v>
      </c>
      <c r="B59" s="16" t="s">
        <v>138</v>
      </c>
      <c r="C59" s="502">
        <v>0.97899999999999998</v>
      </c>
      <c r="D59" s="504">
        <v>0.94799999999999995</v>
      </c>
      <c r="E59" s="477">
        <f t="shared" si="1"/>
        <v>-3.1000000000000028</v>
      </c>
      <c r="F59" s="499"/>
      <c r="G59" s="500"/>
    </row>
    <row r="60" spans="1:7" ht="20.100000000000001" customHeight="1" x14ac:dyDescent="0.2">
      <c r="A60" s="472" t="s">
        <v>21</v>
      </c>
      <c r="B60" s="16" t="s">
        <v>179</v>
      </c>
      <c r="C60" s="502">
        <v>0.49299999999999999</v>
      </c>
      <c r="D60" s="504">
        <v>0.56699999999999995</v>
      </c>
      <c r="E60" s="477">
        <f t="shared" si="1"/>
        <v>7.399999999999995</v>
      </c>
      <c r="F60" s="499"/>
      <c r="G60" s="500"/>
    </row>
    <row r="61" spans="1:7" ht="20.100000000000001" customHeight="1" x14ac:dyDescent="0.2">
      <c r="A61" s="472" t="s">
        <v>22</v>
      </c>
      <c r="B61" s="16" t="s">
        <v>139</v>
      </c>
      <c r="C61" s="502">
        <v>0.34</v>
      </c>
      <c r="D61" s="504">
        <v>0.59299999999999997</v>
      </c>
      <c r="E61" s="477">
        <f t="shared" si="1"/>
        <v>25.299999999999994</v>
      </c>
      <c r="F61" s="499"/>
      <c r="G61" s="500"/>
    </row>
    <row r="62" spans="1:7" ht="20.100000000000001" customHeight="1" x14ac:dyDescent="0.2">
      <c r="A62" s="472" t="s">
        <v>23</v>
      </c>
      <c r="B62" s="16" t="s">
        <v>180</v>
      </c>
      <c r="C62" s="502">
        <v>0.75600000000000001</v>
      </c>
      <c r="D62" s="504">
        <v>0.76400000000000001</v>
      </c>
      <c r="E62" s="477">
        <f t="shared" si="1"/>
        <v>0.80000000000000071</v>
      </c>
      <c r="F62" s="499"/>
      <c r="G62" s="500"/>
    </row>
    <row r="63" spans="1:7" ht="20.100000000000001" customHeight="1" x14ac:dyDescent="0.2">
      <c r="A63" s="472" t="s">
        <v>24</v>
      </c>
      <c r="B63" s="16" t="s">
        <v>140</v>
      </c>
      <c r="C63" s="502">
        <v>0.69899999999999995</v>
      </c>
      <c r="D63" s="504">
        <v>0.56899999999999995</v>
      </c>
      <c r="E63" s="477">
        <f t="shared" si="1"/>
        <v>-13</v>
      </c>
      <c r="F63" s="499"/>
      <c r="G63" s="500"/>
    </row>
    <row r="64" spans="1:7" ht="20.100000000000001" customHeight="1" x14ac:dyDescent="0.2">
      <c r="A64" s="472" t="s">
        <v>25</v>
      </c>
      <c r="B64" s="16" t="s">
        <v>141</v>
      </c>
      <c r="C64" s="502">
        <v>0.54300000000000004</v>
      </c>
      <c r="D64" s="504">
        <v>0.54400000000000004</v>
      </c>
      <c r="E64" s="477">
        <f t="shared" si="1"/>
        <v>0.10000000000000009</v>
      </c>
      <c r="F64" s="499"/>
      <c r="G64" s="500"/>
    </row>
    <row r="65" spans="1:7" ht="20.100000000000001" customHeight="1" x14ac:dyDescent="0.2">
      <c r="A65" s="472" t="s">
        <v>26</v>
      </c>
      <c r="B65" s="16" t="s">
        <v>142</v>
      </c>
      <c r="C65" s="502">
        <v>0.622</v>
      </c>
      <c r="D65" s="504">
        <v>0.39300000000000002</v>
      </c>
      <c r="E65" s="477">
        <f t="shared" si="1"/>
        <v>-22.9</v>
      </c>
      <c r="F65" s="499"/>
      <c r="G65" s="500"/>
    </row>
    <row r="66" spans="1:7" ht="20.100000000000001" customHeight="1" x14ac:dyDescent="0.2">
      <c r="A66" s="472" t="s">
        <v>27</v>
      </c>
      <c r="B66" s="16" t="s">
        <v>216</v>
      </c>
      <c r="C66" s="507" t="s">
        <v>42</v>
      </c>
      <c r="D66" s="504">
        <v>0.56699999999999995</v>
      </c>
      <c r="E66" s="477" t="s">
        <v>42</v>
      </c>
      <c r="F66" s="499"/>
      <c r="G66" s="500"/>
    </row>
    <row r="67" spans="1:7" ht="20.100000000000001" customHeight="1" x14ac:dyDescent="0.2">
      <c r="A67" s="472" t="s">
        <v>28</v>
      </c>
      <c r="B67" s="16" t="s">
        <v>143</v>
      </c>
      <c r="C67" s="502">
        <v>0.97099999999999997</v>
      </c>
      <c r="D67" s="504">
        <v>0.91</v>
      </c>
      <c r="E67" s="477">
        <f>+(D67-C67)*100</f>
        <v>-6.0999999999999943</v>
      </c>
      <c r="F67" s="499"/>
      <c r="G67" s="500"/>
    </row>
    <row r="68" spans="1:7" ht="20.100000000000001" customHeight="1" x14ac:dyDescent="0.2">
      <c r="A68" s="472" t="s">
        <v>31</v>
      </c>
      <c r="B68" s="16" t="s">
        <v>217</v>
      </c>
      <c r="C68" s="507" t="s">
        <v>42</v>
      </c>
      <c r="D68" s="504">
        <v>0.17100000000000001</v>
      </c>
      <c r="E68" s="477" t="s">
        <v>42</v>
      </c>
      <c r="F68" s="499"/>
      <c r="G68" s="500"/>
    </row>
    <row r="69" spans="1:7" ht="20.100000000000001" customHeight="1" x14ac:dyDescent="0.2">
      <c r="A69" s="472" t="s">
        <v>32</v>
      </c>
      <c r="B69" s="16" t="s">
        <v>181</v>
      </c>
      <c r="C69" s="502">
        <v>0.57499999999999996</v>
      </c>
      <c r="D69" s="504">
        <v>0.59099999999999997</v>
      </c>
      <c r="E69" s="477">
        <f>+(D69-C69)*100</f>
        <v>1.6000000000000014</v>
      </c>
      <c r="F69" s="499"/>
      <c r="G69" s="500"/>
    </row>
    <row r="70" spans="1:7" ht="20.100000000000001" customHeight="1" x14ac:dyDescent="0.2">
      <c r="A70" s="472" t="s">
        <v>33</v>
      </c>
      <c r="B70" s="16" t="s">
        <v>223</v>
      </c>
      <c r="C70" s="507" t="s">
        <v>42</v>
      </c>
      <c r="D70" s="504">
        <v>1</v>
      </c>
      <c r="E70" s="477" t="s">
        <v>42</v>
      </c>
      <c r="F70" s="499"/>
      <c r="G70" s="500"/>
    </row>
    <row r="71" spans="1:7" ht="20.100000000000001" customHeight="1" x14ac:dyDescent="0.2">
      <c r="A71" s="472" t="s">
        <v>34</v>
      </c>
      <c r="B71" s="16" t="s">
        <v>144</v>
      </c>
      <c r="C71" s="502">
        <v>0.879</v>
      </c>
      <c r="D71" s="504">
        <v>0.90700000000000003</v>
      </c>
      <c r="E71" s="477">
        <f>+(D71-C71)*100</f>
        <v>2.8000000000000025</v>
      </c>
      <c r="F71" s="499"/>
      <c r="G71" s="500"/>
    </row>
    <row r="72" spans="1:7" ht="20.100000000000001" customHeight="1" x14ac:dyDescent="0.2">
      <c r="A72" s="472" t="s">
        <v>35</v>
      </c>
      <c r="B72" s="16" t="s">
        <v>145</v>
      </c>
      <c r="C72" s="502">
        <v>0.96699999999999997</v>
      </c>
      <c r="D72" s="504">
        <v>0.96599999999999997</v>
      </c>
      <c r="E72" s="477">
        <f>+(D72-C72)*100</f>
        <v>-0.10000000000000009</v>
      </c>
      <c r="F72" s="499"/>
      <c r="G72" s="500"/>
    </row>
    <row r="73" spans="1:7" ht="20.100000000000001" customHeight="1" x14ac:dyDescent="0.2">
      <c r="A73" s="472" t="s">
        <v>36</v>
      </c>
      <c r="B73" s="16" t="s">
        <v>218</v>
      </c>
      <c r="C73" s="507" t="s">
        <v>42</v>
      </c>
      <c r="D73" s="504">
        <v>4.7E-2</v>
      </c>
      <c r="E73" s="477" t="s">
        <v>42</v>
      </c>
      <c r="F73" s="499"/>
      <c r="G73" s="500"/>
    </row>
    <row r="74" spans="1:7" ht="20.100000000000001" customHeight="1" x14ac:dyDescent="0.2">
      <c r="A74" s="472" t="s">
        <v>37</v>
      </c>
      <c r="B74" s="16" t="s">
        <v>146</v>
      </c>
      <c r="C74" s="502">
        <v>0.97699999999999998</v>
      </c>
      <c r="D74" s="504">
        <v>0.996</v>
      </c>
      <c r="E74" s="477">
        <f t="shared" ref="E74:E81" si="2">+(D74-C74)*100</f>
        <v>1.9000000000000017</v>
      </c>
      <c r="F74" s="499"/>
      <c r="G74" s="500"/>
    </row>
    <row r="75" spans="1:7" ht="20.100000000000001" customHeight="1" x14ac:dyDescent="0.2">
      <c r="A75" s="472" t="s">
        <v>38</v>
      </c>
      <c r="B75" s="16" t="s">
        <v>158</v>
      </c>
      <c r="C75" s="502">
        <v>0.997</v>
      </c>
      <c r="D75" s="504">
        <v>0.997</v>
      </c>
      <c r="E75" s="477">
        <f t="shared" si="2"/>
        <v>0</v>
      </c>
      <c r="F75" s="499"/>
      <c r="G75" s="500"/>
    </row>
    <row r="76" spans="1:7" ht="20.100000000000001" customHeight="1" x14ac:dyDescent="0.2">
      <c r="A76" s="472" t="s">
        <v>39</v>
      </c>
      <c r="B76" s="16" t="s">
        <v>159</v>
      </c>
      <c r="C76" s="502">
        <v>0.84599999999999997</v>
      </c>
      <c r="D76" s="504">
        <v>0.24399999999999999</v>
      </c>
      <c r="E76" s="477">
        <f t="shared" si="2"/>
        <v>-60.199999999999996</v>
      </c>
      <c r="F76" s="499"/>
      <c r="G76" s="500"/>
    </row>
    <row r="77" spans="1:7" ht="20.100000000000001" customHeight="1" x14ac:dyDescent="0.2">
      <c r="A77" s="472" t="s">
        <v>40</v>
      </c>
      <c r="B77" s="16" t="s">
        <v>160</v>
      </c>
      <c r="C77" s="502">
        <v>0.44700000000000001</v>
      </c>
      <c r="D77" s="504">
        <v>0.42899999999999999</v>
      </c>
      <c r="E77" s="477">
        <f t="shared" si="2"/>
        <v>-1.8000000000000016</v>
      </c>
      <c r="F77" s="499"/>
      <c r="G77" s="500"/>
    </row>
    <row r="78" spans="1:7" ht="20.100000000000001" customHeight="1" x14ac:dyDescent="0.2">
      <c r="A78" s="472" t="s">
        <v>219</v>
      </c>
      <c r="B78" s="16" t="s">
        <v>147</v>
      </c>
      <c r="C78" s="502">
        <v>0.56000000000000005</v>
      </c>
      <c r="D78" s="504">
        <v>0.52</v>
      </c>
      <c r="E78" s="477">
        <f t="shared" si="2"/>
        <v>-4.0000000000000036</v>
      </c>
      <c r="F78" s="499"/>
      <c r="G78" s="500"/>
    </row>
    <row r="79" spans="1:7" ht="20.100000000000001" customHeight="1" x14ac:dyDescent="0.2">
      <c r="A79" s="472" t="s">
        <v>220</v>
      </c>
      <c r="B79" s="16" t="s">
        <v>148</v>
      </c>
      <c r="C79" s="502">
        <v>0.92</v>
      </c>
      <c r="D79" s="504">
        <v>0.93500000000000005</v>
      </c>
      <c r="E79" s="477">
        <f t="shared" si="2"/>
        <v>1.5000000000000013</v>
      </c>
      <c r="F79" s="499"/>
      <c r="G79" s="500"/>
    </row>
    <row r="80" spans="1:7" ht="20.100000000000001" customHeight="1" thickBot="1" x14ac:dyDescent="0.25">
      <c r="A80" s="472" t="s">
        <v>222</v>
      </c>
      <c r="B80" s="16" t="s">
        <v>149</v>
      </c>
      <c r="C80" s="502">
        <v>1</v>
      </c>
      <c r="D80" s="504">
        <v>1</v>
      </c>
      <c r="E80" s="477">
        <f t="shared" si="2"/>
        <v>0</v>
      </c>
      <c r="F80" s="499"/>
      <c r="G80" s="500"/>
    </row>
    <row r="81" spans="1:7" ht="20.100000000000001" customHeight="1" thickBot="1" x14ac:dyDescent="0.25">
      <c r="A81" s="59"/>
      <c r="B81" s="171" t="s">
        <v>2</v>
      </c>
      <c r="C81" s="155">
        <v>0.82399999999999995</v>
      </c>
      <c r="D81" s="155">
        <v>0.80200000000000005</v>
      </c>
      <c r="E81" s="479">
        <f t="shared" si="2"/>
        <v>-2.1999999999999909</v>
      </c>
      <c r="F81" s="499"/>
      <c r="G81" s="500"/>
    </row>
    <row r="82" spans="1:7" ht="20.100000000000001" customHeight="1" x14ac:dyDescent="0.2"/>
    <row r="83" spans="1:7" ht="20.100000000000001" customHeight="1" x14ac:dyDescent="0.2">
      <c r="A83" s="137" t="s">
        <v>293</v>
      </c>
      <c r="B83" s="137"/>
      <c r="C83" s="508"/>
      <c r="D83" s="508"/>
      <c r="E83" s="508"/>
    </row>
    <row r="84" spans="1:7" ht="20.100000000000001" customHeight="1" thickBot="1" x14ac:dyDescent="0.25">
      <c r="A84" s="117"/>
      <c r="B84" s="117"/>
      <c r="C84" s="494"/>
      <c r="D84" s="494"/>
      <c r="E84" s="494"/>
    </row>
    <row r="85" spans="1:7" ht="20.100000000000001" customHeight="1" thickBot="1" x14ac:dyDescent="0.25">
      <c r="A85" s="120" t="s">
        <v>3</v>
      </c>
      <c r="B85" s="121" t="s">
        <v>4</v>
      </c>
      <c r="C85" s="655" t="s">
        <v>293</v>
      </c>
      <c r="D85" s="656"/>
      <c r="E85" s="657"/>
    </row>
    <row r="86" spans="1:7" ht="20.100000000000001" customHeight="1" thickBot="1" x14ac:dyDescent="0.25">
      <c r="A86" s="127"/>
      <c r="B86" s="495"/>
      <c r="C86" s="410" t="s">
        <v>208</v>
      </c>
      <c r="D86" s="410" t="s">
        <v>215</v>
      </c>
      <c r="E86" s="496" t="s">
        <v>276</v>
      </c>
    </row>
    <row r="87" spans="1:7" ht="20.100000000000001" customHeight="1" x14ac:dyDescent="0.2">
      <c r="A87" s="497" t="s">
        <v>7</v>
      </c>
      <c r="B87" s="129" t="s">
        <v>0</v>
      </c>
      <c r="C87" s="502">
        <v>0.99199999999999999</v>
      </c>
      <c r="D87" s="502">
        <v>0.99299999999999999</v>
      </c>
      <c r="E87" s="477">
        <f>+(D87-C87)*100</f>
        <v>0.10000000000000009</v>
      </c>
      <c r="F87" s="499"/>
      <c r="G87" s="500"/>
    </row>
    <row r="88" spans="1:7" ht="20.100000000000001" customHeight="1" thickBot="1" x14ac:dyDescent="0.25">
      <c r="A88" s="501" t="s">
        <v>8</v>
      </c>
      <c r="B88" s="132" t="s">
        <v>1</v>
      </c>
      <c r="C88" s="502">
        <v>0.85499999999999998</v>
      </c>
      <c r="D88" s="502">
        <v>0.82399999999999995</v>
      </c>
      <c r="E88" s="477">
        <f>+(D88-C88)*100</f>
        <v>-3.1000000000000028</v>
      </c>
      <c r="F88" s="499"/>
      <c r="G88" s="500"/>
    </row>
    <row r="89" spans="1:7" ht="20.100000000000001" customHeight="1" thickBot="1" x14ac:dyDescent="0.25">
      <c r="A89" s="148"/>
      <c r="B89" s="503" t="s">
        <v>41</v>
      </c>
      <c r="C89" s="155">
        <v>0.93100000000000005</v>
      </c>
      <c r="D89" s="155">
        <v>0.90800000000000003</v>
      </c>
      <c r="E89" s="479">
        <f>+(D89-C89)*100</f>
        <v>-2.300000000000002</v>
      </c>
      <c r="F89" s="499"/>
      <c r="G89" s="500"/>
    </row>
    <row r="90" spans="1:7" ht="20.100000000000001" customHeight="1" x14ac:dyDescent="0.2">
      <c r="G90" s="500"/>
    </row>
    <row r="91" spans="1:7" ht="20.100000000000001" customHeight="1" x14ac:dyDescent="0.2">
      <c r="A91" s="137" t="s">
        <v>294</v>
      </c>
      <c r="B91" s="137"/>
      <c r="C91" s="508"/>
      <c r="D91" s="508"/>
      <c r="E91" s="508"/>
      <c r="G91" s="500"/>
    </row>
    <row r="92" spans="1:7" ht="20.100000000000001" customHeight="1" thickBot="1" x14ac:dyDescent="0.25">
      <c r="A92" s="117"/>
      <c r="B92" s="117"/>
      <c r="C92" s="494"/>
      <c r="D92" s="494"/>
      <c r="E92" s="494"/>
      <c r="G92" s="500"/>
    </row>
    <row r="93" spans="1:7" ht="20.100000000000001" customHeight="1" thickBot="1" x14ac:dyDescent="0.25">
      <c r="A93" s="120" t="s">
        <v>3</v>
      </c>
      <c r="B93" s="121" t="s">
        <v>10</v>
      </c>
      <c r="C93" s="655" t="s">
        <v>293</v>
      </c>
      <c r="D93" s="656"/>
      <c r="E93" s="657"/>
      <c r="G93" s="500"/>
    </row>
    <row r="94" spans="1:7" ht="71.25" customHeight="1" thickBot="1" x14ac:dyDescent="0.25">
      <c r="A94" s="127"/>
      <c r="B94" s="495"/>
      <c r="C94" s="410" t="s">
        <v>208</v>
      </c>
      <c r="D94" s="410" t="s">
        <v>215</v>
      </c>
      <c r="E94" s="15" t="s">
        <v>276</v>
      </c>
      <c r="G94" s="500"/>
    </row>
    <row r="95" spans="1:7" ht="20.100000000000001" customHeight="1" x14ac:dyDescent="0.2">
      <c r="A95" s="471" t="s">
        <v>7</v>
      </c>
      <c r="B95" s="16" t="s">
        <v>116</v>
      </c>
      <c r="C95" s="509">
        <v>1</v>
      </c>
      <c r="D95" s="504">
        <v>1</v>
      </c>
      <c r="E95" s="477">
        <f t="shared" ref="E95:E122" si="3">+(D95-C95)*100</f>
        <v>0</v>
      </c>
      <c r="F95" s="499"/>
      <c r="G95" s="500"/>
    </row>
    <row r="96" spans="1:7" ht="20.100000000000001" customHeight="1" x14ac:dyDescent="0.2">
      <c r="A96" s="472" t="s">
        <v>8</v>
      </c>
      <c r="B96" s="16" t="s">
        <v>172</v>
      </c>
      <c r="C96" s="504">
        <v>0.97499999999999998</v>
      </c>
      <c r="D96" s="504">
        <v>0.98399999999999999</v>
      </c>
      <c r="E96" s="477">
        <f t="shared" si="3"/>
        <v>0.9000000000000008</v>
      </c>
      <c r="F96" s="499"/>
      <c r="G96" s="500"/>
    </row>
    <row r="97" spans="1:7" ht="20.100000000000001" customHeight="1" x14ac:dyDescent="0.2">
      <c r="A97" s="472" t="s">
        <v>9</v>
      </c>
      <c r="B97" s="16" t="s">
        <v>209</v>
      </c>
      <c r="C97" s="504">
        <v>0.998</v>
      </c>
      <c r="D97" s="504">
        <v>0.99299999999999999</v>
      </c>
      <c r="E97" s="477">
        <f t="shared" si="3"/>
        <v>-0.50000000000000044</v>
      </c>
      <c r="F97" s="499"/>
      <c r="G97" s="500"/>
    </row>
    <row r="98" spans="1:7" ht="20.100000000000001" customHeight="1" x14ac:dyDescent="0.2">
      <c r="A98" s="472" t="s">
        <v>11</v>
      </c>
      <c r="B98" s="16" t="s">
        <v>117</v>
      </c>
      <c r="C98" s="504">
        <v>0.995</v>
      </c>
      <c r="D98" s="504">
        <v>0.996</v>
      </c>
      <c r="E98" s="477">
        <f t="shared" si="3"/>
        <v>0.10000000000000009</v>
      </c>
      <c r="F98" s="499"/>
      <c r="G98" s="500"/>
    </row>
    <row r="99" spans="1:7" ht="20.100000000000001" customHeight="1" x14ac:dyDescent="0.2">
      <c r="A99" s="472" t="s">
        <v>12</v>
      </c>
      <c r="B99" s="16" t="s">
        <v>118</v>
      </c>
      <c r="C99" s="504">
        <v>0.99399999999999999</v>
      </c>
      <c r="D99" s="504">
        <v>0.98399999999999999</v>
      </c>
      <c r="E99" s="477">
        <f t="shared" si="3"/>
        <v>-1.0000000000000009</v>
      </c>
      <c r="F99" s="499"/>
      <c r="G99" s="500"/>
    </row>
    <row r="100" spans="1:7" ht="20.100000000000001" customHeight="1" x14ac:dyDescent="0.2">
      <c r="A100" s="472" t="s">
        <v>13</v>
      </c>
      <c r="B100" s="16" t="s">
        <v>119</v>
      </c>
      <c r="C100" s="504">
        <v>0.99399999999999999</v>
      </c>
      <c r="D100" s="504">
        <v>0.996</v>
      </c>
      <c r="E100" s="477">
        <f t="shared" si="3"/>
        <v>0.20000000000000018</v>
      </c>
      <c r="F100" s="499"/>
      <c r="G100" s="500"/>
    </row>
    <row r="101" spans="1:7" ht="20.100000000000001" customHeight="1" x14ac:dyDescent="0.2">
      <c r="A101" s="472" t="s">
        <v>14</v>
      </c>
      <c r="B101" s="16" t="s">
        <v>120</v>
      </c>
      <c r="C101" s="504">
        <v>0.98499999999999999</v>
      </c>
      <c r="D101" s="504">
        <v>0.98199999999999998</v>
      </c>
      <c r="E101" s="477">
        <f t="shared" si="3"/>
        <v>-0.30000000000000027</v>
      </c>
      <c r="F101" s="499"/>
      <c r="G101" s="500"/>
    </row>
    <row r="102" spans="1:7" ht="20.100000000000001" customHeight="1" x14ac:dyDescent="0.2">
      <c r="A102" s="472" t="s">
        <v>15</v>
      </c>
      <c r="B102" s="16" t="s">
        <v>173</v>
      </c>
      <c r="C102" s="504">
        <v>0.99099999999999999</v>
      </c>
      <c r="D102" s="504">
        <v>0.98399999999999999</v>
      </c>
      <c r="E102" s="477">
        <f t="shared" si="3"/>
        <v>-0.70000000000000062</v>
      </c>
      <c r="F102" s="499"/>
      <c r="G102" s="500"/>
    </row>
    <row r="103" spans="1:7" ht="20.100000000000001" customHeight="1" x14ac:dyDescent="0.2">
      <c r="A103" s="472" t="s">
        <v>16</v>
      </c>
      <c r="B103" s="16" t="s">
        <v>153</v>
      </c>
      <c r="C103" s="504">
        <v>0.96099999999999997</v>
      </c>
      <c r="D103" s="504">
        <v>0.98599999999999999</v>
      </c>
      <c r="E103" s="477">
        <f t="shared" si="3"/>
        <v>2.5000000000000022</v>
      </c>
      <c r="F103" s="499"/>
      <c r="G103" s="500"/>
    </row>
    <row r="104" spans="1:7" ht="20.100000000000001" customHeight="1" x14ac:dyDescent="0.2">
      <c r="A104" s="472" t="s">
        <v>17</v>
      </c>
      <c r="B104" s="16" t="s">
        <v>121</v>
      </c>
      <c r="C104" s="504">
        <v>1</v>
      </c>
      <c r="D104" s="504">
        <v>1</v>
      </c>
      <c r="E104" s="477">
        <f t="shared" si="3"/>
        <v>0</v>
      </c>
      <c r="F104" s="499"/>
      <c r="G104" s="500"/>
    </row>
    <row r="105" spans="1:7" ht="20.100000000000001" customHeight="1" x14ac:dyDescent="0.2">
      <c r="A105" s="472" t="s">
        <v>18</v>
      </c>
      <c r="B105" s="16" t="s">
        <v>122</v>
      </c>
      <c r="C105" s="504">
        <v>0.90300000000000002</v>
      </c>
      <c r="D105" s="504">
        <v>0.93600000000000005</v>
      </c>
      <c r="E105" s="477">
        <f t="shared" si="3"/>
        <v>3.3000000000000029</v>
      </c>
      <c r="F105" s="499"/>
      <c r="G105" s="500"/>
    </row>
    <row r="106" spans="1:7" ht="20.100000000000001" customHeight="1" x14ac:dyDescent="0.2">
      <c r="A106" s="472" t="s">
        <v>19</v>
      </c>
      <c r="B106" s="16" t="s">
        <v>123</v>
      </c>
      <c r="C106" s="504">
        <v>0.94299999999999995</v>
      </c>
      <c r="D106" s="504">
        <v>0.86099999999999999</v>
      </c>
      <c r="E106" s="477">
        <f t="shared" si="3"/>
        <v>-8.1999999999999957</v>
      </c>
      <c r="F106" s="499"/>
      <c r="G106" s="500"/>
    </row>
    <row r="107" spans="1:7" ht="20.100000000000001" customHeight="1" x14ac:dyDescent="0.2">
      <c r="A107" s="472" t="s">
        <v>20</v>
      </c>
      <c r="B107" s="16" t="s">
        <v>63</v>
      </c>
      <c r="C107" s="504">
        <v>0.80500000000000005</v>
      </c>
      <c r="D107" s="504">
        <v>0.84299999999999997</v>
      </c>
      <c r="E107" s="477">
        <f t="shared" si="3"/>
        <v>3.7999999999999923</v>
      </c>
      <c r="F107" s="499"/>
      <c r="G107" s="500"/>
    </row>
    <row r="108" spans="1:7" ht="20.100000000000001" customHeight="1" x14ac:dyDescent="0.2">
      <c r="A108" s="472" t="s">
        <v>21</v>
      </c>
      <c r="B108" s="16" t="s">
        <v>124</v>
      </c>
      <c r="C108" s="504">
        <v>0.98099999999999998</v>
      </c>
      <c r="D108" s="504">
        <v>0.97599999999999998</v>
      </c>
      <c r="E108" s="477">
        <f t="shared" si="3"/>
        <v>-0.50000000000000044</v>
      </c>
      <c r="F108" s="499"/>
      <c r="G108" s="500"/>
    </row>
    <row r="109" spans="1:7" ht="20.100000000000001" customHeight="1" x14ac:dyDescent="0.2">
      <c r="A109" s="472" t="s">
        <v>22</v>
      </c>
      <c r="B109" s="16" t="s">
        <v>125</v>
      </c>
      <c r="C109" s="504">
        <v>0.996</v>
      </c>
      <c r="D109" s="504">
        <v>0.997</v>
      </c>
      <c r="E109" s="477">
        <f t="shared" si="3"/>
        <v>0.10000000000000009</v>
      </c>
      <c r="F109" s="499"/>
      <c r="G109" s="500"/>
    </row>
    <row r="110" spans="1:7" ht="20.100000000000001" customHeight="1" x14ac:dyDescent="0.2">
      <c r="A110" s="472" t="s">
        <v>23</v>
      </c>
      <c r="B110" s="16" t="s">
        <v>126</v>
      </c>
      <c r="C110" s="504">
        <v>1</v>
      </c>
      <c r="D110" s="504">
        <v>1</v>
      </c>
      <c r="E110" s="477">
        <f t="shared" si="3"/>
        <v>0</v>
      </c>
      <c r="F110" s="499"/>
      <c r="G110" s="500"/>
    </row>
    <row r="111" spans="1:7" ht="20.100000000000001" customHeight="1" x14ac:dyDescent="0.2">
      <c r="A111" s="472" t="s">
        <v>24</v>
      </c>
      <c r="B111" s="16" t="s">
        <v>210</v>
      </c>
      <c r="C111" s="504">
        <v>0.999</v>
      </c>
      <c r="D111" s="504">
        <v>0.998</v>
      </c>
      <c r="E111" s="477">
        <f t="shared" si="3"/>
        <v>-0.10000000000000009</v>
      </c>
      <c r="F111" s="499"/>
      <c r="G111" s="500"/>
    </row>
    <row r="112" spans="1:7" ht="20.100000000000001" customHeight="1" x14ac:dyDescent="0.2">
      <c r="A112" s="472" t="s">
        <v>25</v>
      </c>
      <c r="B112" s="16" t="s">
        <v>211</v>
      </c>
      <c r="C112" s="504">
        <v>1</v>
      </c>
      <c r="D112" s="504">
        <v>1</v>
      </c>
      <c r="E112" s="477">
        <f t="shared" si="3"/>
        <v>0</v>
      </c>
      <c r="F112" s="499"/>
      <c r="G112" s="500"/>
    </row>
    <row r="113" spans="1:7" ht="20.100000000000001" customHeight="1" x14ac:dyDescent="0.2">
      <c r="A113" s="472" t="s">
        <v>26</v>
      </c>
      <c r="B113" s="16" t="s">
        <v>127</v>
      </c>
      <c r="C113" s="504">
        <v>0.98399999999999999</v>
      </c>
      <c r="D113" s="504">
        <v>0.98299999999999998</v>
      </c>
      <c r="E113" s="477">
        <f t="shared" si="3"/>
        <v>-0.10000000000000009</v>
      </c>
      <c r="F113" s="499"/>
      <c r="G113" s="500"/>
    </row>
    <row r="114" spans="1:7" ht="20.100000000000001" customHeight="1" x14ac:dyDescent="0.2">
      <c r="A114" s="472" t="s">
        <v>27</v>
      </c>
      <c r="B114" s="16" t="s">
        <v>212</v>
      </c>
      <c r="C114" s="504">
        <v>0.98699999999999999</v>
      </c>
      <c r="D114" s="504">
        <v>0.94199999999999995</v>
      </c>
      <c r="E114" s="477">
        <f t="shared" si="3"/>
        <v>-4.5000000000000036</v>
      </c>
      <c r="F114" s="499"/>
      <c r="G114" s="500"/>
    </row>
    <row r="115" spans="1:7" ht="20.100000000000001" customHeight="1" x14ac:dyDescent="0.2">
      <c r="A115" s="472" t="s">
        <v>28</v>
      </c>
      <c r="B115" s="16" t="s">
        <v>174</v>
      </c>
      <c r="C115" s="504">
        <v>1</v>
      </c>
      <c r="D115" s="504">
        <v>1</v>
      </c>
      <c r="E115" s="477">
        <f t="shared" si="3"/>
        <v>0</v>
      </c>
      <c r="F115" s="499"/>
      <c r="G115" s="500"/>
    </row>
    <row r="116" spans="1:7" ht="20.100000000000001" customHeight="1" x14ac:dyDescent="0.2">
      <c r="A116" s="472" t="s">
        <v>31</v>
      </c>
      <c r="B116" s="16" t="s">
        <v>155</v>
      </c>
      <c r="C116" s="504">
        <v>1</v>
      </c>
      <c r="D116" s="504">
        <v>1</v>
      </c>
      <c r="E116" s="477">
        <f t="shared" si="3"/>
        <v>0</v>
      </c>
      <c r="F116" s="499"/>
      <c r="G116" s="500"/>
    </row>
    <row r="117" spans="1:7" ht="20.100000000000001" customHeight="1" x14ac:dyDescent="0.2">
      <c r="A117" s="472" t="s">
        <v>32</v>
      </c>
      <c r="B117" s="16" t="s">
        <v>175</v>
      </c>
      <c r="C117" s="504">
        <v>0.98899999999999999</v>
      </c>
      <c r="D117" s="504">
        <v>0.999</v>
      </c>
      <c r="E117" s="477">
        <f t="shared" si="3"/>
        <v>1.0000000000000009</v>
      </c>
      <c r="F117" s="499"/>
      <c r="G117" s="500"/>
    </row>
    <row r="118" spans="1:7" ht="20.100000000000001" customHeight="1" x14ac:dyDescent="0.2">
      <c r="A118" s="472" t="s">
        <v>33</v>
      </c>
      <c r="B118" s="16" t="s">
        <v>128</v>
      </c>
      <c r="C118" s="504">
        <v>0.998</v>
      </c>
      <c r="D118" s="504">
        <v>0.997</v>
      </c>
      <c r="E118" s="477">
        <f t="shared" si="3"/>
        <v>-0.10000000000000009</v>
      </c>
      <c r="F118" s="499"/>
      <c r="G118" s="500"/>
    </row>
    <row r="119" spans="1:7" ht="20.100000000000001" customHeight="1" x14ac:dyDescent="0.2">
      <c r="A119" s="472" t="s">
        <v>34</v>
      </c>
      <c r="B119" s="16" t="s">
        <v>129</v>
      </c>
      <c r="C119" s="504">
        <v>0.99</v>
      </c>
      <c r="D119" s="504">
        <v>0.996</v>
      </c>
      <c r="E119" s="477">
        <f t="shared" si="3"/>
        <v>0.60000000000000053</v>
      </c>
      <c r="F119" s="499"/>
      <c r="G119" s="500"/>
    </row>
    <row r="120" spans="1:7" ht="20.100000000000001" customHeight="1" x14ac:dyDescent="0.2">
      <c r="A120" s="472" t="s">
        <v>35</v>
      </c>
      <c r="B120" s="16" t="s">
        <v>213</v>
      </c>
      <c r="C120" s="504">
        <v>0.99399999999999999</v>
      </c>
      <c r="D120" s="504">
        <v>0.998</v>
      </c>
      <c r="E120" s="477">
        <f t="shared" si="3"/>
        <v>0.40000000000000036</v>
      </c>
      <c r="F120" s="499"/>
      <c r="G120" s="500"/>
    </row>
    <row r="121" spans="1:7" ht="20.100000000000001" customHeight="1" thickBot="1" x14ac:dyDescent="0.25">
      <c r="A121" s="472" t="s">
        <v>36</v>
      </c>
      <c r="B121" s="16" t="s">
        <v>176</v>
      </c>
      <c r="C121" s="510">
        <v>0.98099999999999998</v>
      </c>
      <c r="D121" s="504">
        <v>0.997</v>
      </c>
      <c r="E121" s="477">
        <f t="shared" si="3"/>
        <v>1.6000000000000014</v>
      </c>
      <c r="F121" s="499"/>
      <c r="G121" s="500"/>
    </row>
    <row r="122" spans="1:7" ht="20.100000000000001" customHeight="1" thickBot="1" x14ac:dyDescent="0.25">
      <c r="A122" s="170"/>
      <c r="B122" s="171" t="s">
        <v>2</v>
      </c>
      <c r="C122" s="155">
        <v>0.99199999999999999</v>
      </c>
      <c r="D122" s="155">
        <v>0.99299999999999999</v>
      </c>
      <c r="E122" s="479">
        <f t="shared" si="3"/>
        <v>0.10000000000000009</v>
      </c>
      <c r="F122" s="499"/>
      <c r="G122" s="500"/>
    </row>
    <row r="123" spans="1:7" ht="20.100000000000001" customHeight="1" x14ac:dyDescent="0.2">
      <c r="G123" s="500"/>
    </row>
    <row r="124" spans="1:7" ht="20.100000000000001" customHeight="1" x14ac:dyDescent="0.2">
      <c r="A124" s="137" t="s">
        <v>295</v>
      </c>
      <c r="B124" s="137"/>
      <c r="C124" s="508"/>
      <c r="D124" s="508"/>
      <c r="E124" s="508"/>
      <c r="G124" s="500"/>
    </row>
    <row r="125" spans="1:7" ht="13.5" thickBot="1" x14ac:dyDescent="0.25">
      <c r="A125" s="117"/>
      <c r="B125" s="117"/>
      <c r="C125" s="494"/>
      <c r="D125" s="494"/>
      <c r="E125" s="494"/>
      <c r="G125" s="500"/>
    </row>
    <row r="126" spans="1:7" ht="41.25" customHeight="1" thickBot="1" x14ac:dyDescent="0.25">
      <c r="A126" s="120" t="s">
        <v>3</v>
      </c>
      <c r="B126" s="121" t="s">
        <v>10</v>
      </c>
      <c r="C126" s="655" t="s">
        <v>293</v>
      </c>
      <c r="D126" s="656"/>
      <c r="E126" s="657"/>
      <c r="G126" s="500"/>
    </row>
    <row r="127" spans="1:7" ht="20.100000000000001" customHeight="1" thickBot="1" x14ac:dyDescent="0.25">
      <c r="A127" s="127"/>
      <c r="B127" s="495"/>
      <c r="C127" s="410" t="s">
        <v>208</v>
      </c>
      <c r="D127" s="410" t="s">
        <v>215</v>
      </c>
      <c r="E127" s="15" t="s">
        <v>276</v>
      </c>
      <c r="G127" s="500"/>
    </row>
    <row r="128" spans="1:7" ht="20.100000000000001" customHeight="1" x14ac:dyDescent="0.2">
      <c r="A128" s="471" t="s">
        <v>7</v>
      </c>
      <c r="B128" s="16" t="s">
        <v>130</v>
      </c>
      <c r="C128" s="504">
        <v>0.86399999999999999</v>
      </c>
      <c r="D128" s="504">
        <v>0.88</v>
      </c>
      <c r="E128" s="477">
        <f t="shared" ref="E128:E146" si="4">+(D128-C128)*100</f>
        <v>1.6000000000000014</v>
      </c>
      <c r="F128" s="499"/>
      <c r="G128" s="500"/>
    </row>
    <row r="129" spans="1:7" ht="20.100000000000001" customHeight="1" x14ac:dyDescent="0.2">
      <c r="A129" s="472" t="s">
        <v>8</v>
      </c>
      <c r="B129" s="16" t="s">
        <v>131</v>
      </c>
      <c r="C129" s="504">
        <v>0.96399999999999997</v>
      </c>
      <c r="D129" s="504">
        <v>0.97299999999999998</v>
      </c>
      <c r="E129" s="477">
        <f t="shared" si="4"/>
        <v>0.9000000000000008</v>
      </c>
      <c r="F129" s="499"/>
      <c r="G129" s="500"/>
    </row>
    <row r="130" spans="1:7" ht="20.100000000000001" customHeight="1" x14ac:dyDescent="0.2">
      <c r="A130" s="472" t="s">
        <v>9</v>
      </c>
      <c r="B130" s="16" t="s">
        <v>132</v>
      </c>
      <c r="C130" s="504">
        <v>0.53800000000000003</v>
      </c>
      <c r="D130" s="504">
        <v>0.46600000000000003</v>
      </c>
      <c r="E130" s="477">
        <f t="shared" si="4"/>
        <v>-7.2000000000000011</v>
      </c>
      <c r="F130" s="499"/>
      <c r="G130" s="500"/>
    </row>
    <row r="131" spans="1:7" ht="20.100000000000001" customHeight="1" x14ac:dyDescent="0.2">
      <c r="A131" s="472" t="s">
        <v>11</v>
      </c>
      <c r="B131" s="16" t="s">
        <v>177</v>
      </c>
      <c r="C131" s="504">
        <v>0.81699999999999995</v>
      </c>
      <c r="D131" s="504">
        <v>0.83799999999999997</v>
      </c>
      <c r="E131" s="477">
        <f t="shared" si="4"/>
        <v>2.1000000000000019</v>
      </c>
      <c r="F131" s="499"/>
      <c r="G131" s="500"/>
    </row>
    <row r="132" spans="1:7" ht="20.100000000000001" customHeight="1" x14ac:dyDescent="0.2">
      <c r="A132" s="472" t="s">
        <v>12</v>
      </c>
      <c r="B132" s="16" t="s">
        <v>133</v>
      </c>
      <c r="C132" s="504">
        <v>0.99</v>
      </c>
      <c r="D132" s="504">
        <v>0.94699999999999995</v>
      </c>
      <c r="E132" s="477">
        <f t="shared" si="4"/>
        <v>-4.3000000000000043</v>
      </c>
      <c r="F132" s="499"/>
      <c r="G132" s="500"/>
    </row>
    <row r="133" spans="1:7" ht="20.100000000000001" customHeight="1" x14ac:dyDescent="0.2">
      <c r="A133" s="472" t="s">
        <v>13</v>
      </c>
      <c r="B133" s="16" t="s">
        <v>134</v>
      </c>
      <c r="C133" s="504">
        <v>0.754</v>
      </c>
      <c r="D133" s="504">
        <v>0.747</v>
      </c>
      <c r="E133" s="477">
        <f t="shared" si="4"/>
        <v>-0.70000000000000062</v>
      </c>
      <c r="F133" s="499"/>
      <c r="G133" s="500"/>
    </row>
    <row r="134" spans="1:7" ht="20.100000000000001" customHeight="1" x14ac:dyDescent="0.2">
      <c r="A134" s="472" t="s">
        <v>14</v>
      </c>
      <c r="B134" s="16" t="s">
        <v>156</v>
      </c>
      <c r="C134" s="504">
        <v>0.64800000000000002</v>
      </c>
      <c r="D134" s="504">
        <v>0.33500000000000002</v>
      </c>
      <c r="E134" s="477">
        <f t="shared" si="4"/>
        <v>-31.3</v>
      </c>
      <c r="F134" s="499"/>
      <c r="G134" s="500"/>
    </row>
    <row r="135" spans="1:7" ht="20.100000000000001" customHeight="1" x14ac:dyDescent="0.2">
      <c r="A135" s="472" t="s">
        <v>15</v>
      </c>
      <c r="B135" s="16" t="s">
        <v>135</v>
      </c>
      <c r="C135" s="504">
        <v>8.2000000000000003E-2</v>
      </c>
      <c r="D135" s="504">
        <v>0.32</v>
      </c>
      <c r="E135" s="477">
        <f t="shared" si="4"/>
        <v>23.799999999999997</v>
      </c>
      <c r="F135" s="499"/>
      <c r="G135" s="500"/>
    </row>
    <row r="136" spans="1:7" ht="20.100000000000001" customHeight="1" x14ac:dyDescent="0.2">
      <c r="A136" s="472" t="s">
        <v>16</v>
      </c>
      <c r="B136" s="16" t="s">
        <v>157</v>
      </c>
      <c r="C136" s="504">
        <v>1</v>
      </c>
      <c r="D136" s="504">
        <v>0.77600000000000002</v>
      </c>
      <c r="E136" s="477">
        <f t="shared" si="4"/>
        <v>-22.4</v>
      </c>
      <c r="F136" s="499"/>
      <c r="G136" s="500"/>
    </row>
    <row r="137" spans="1:7" ht="20.100000000000001" customHeight="1" x14ac:dyDescent="0.2">
      <c r="A137" s="472" t="s">
        <v>17</v>
      </c>
      <c r="B137" s="16" t="s">
        <v>136</v>
      </c>
      <c r="C137" s="504">
        <v>0.40100000000000002</v>
      </c>
      <c r="D137" s="504">
        <v>0.40200000000000002</v>
      </c>
      <c r="E137" s="477">
        <f t="shared" si="4"/>
        <v>0.10000000000000009</v>
      </c>
      <c r="F137" s="499"/>
      <c r="G137" s="500"/>
    </row>
    <row r="138" spans="1:7" ht="20.100000000000001" customHeight="1" x14ac:dyDescent="0.2">
      <c r="A138" s="472" t="s">
        <v>18</v>
      </c>
      <c r="B138" s="16" t="s">
        <v>178</v>
      </c>
      <c r="C138" s="504">
        <v>0.89300000000000002</v>
      </c>
      <c r="D138" s="504">
        <v>0.83199999999999996</v>
      </c>
      <c r="E138" s="477">
        <f t="shared" si="4"/>
        <v>-6.100000000000005</v>
      </c>
      <c r="F138" s="499"/>
      <c r="G138" s="500"/>
    </row>
    <row r="139" spans="1:7" ht="20.100000000000001" customHeight="1" x14ac:dyDescent="0.2">
      <c r="A139" s="472" t="s">
        <v>19</v>
      </c>
      <c r="B139" s="16" t="s">
        <v>137</v>
      </c>
      <c r="C139" s="504">
        <v>0.33300000000000002</v>
      </c>
      <c r="D139" s="504">
        <v>0.246</v>
      </c>
      <c r="E139" s="477">
        <f t="shared" si="4"/>
        <v>-8.7000000000000028</v>
      </c>
      <c r="F139" s="499"/>
      <c r="G139" s="500"/>
    </row>
    <row r="140" spans="1:7" ht="20.100000000000001" customHeight="1" x14ac:dyDescent="0.2">
      <c r="A140" s="472" t="s">
        <v>20</v>
      </c>
      <c r="B140" s="16" t="s">
        <v>138</v>
      </c>
      <c r="C140" s="504">
        <v>0.93600000000000005</v>
      </c>
      <c r="D140" s="504">
        <v>0.94399999999999995</v>
      </c>
      <c r="E140" s="477">
        <f t="shared" si="4"/>
        <v>0.79999999999998961</v>
      </c>
      <c r="F140" s="499"/>
      <c r="G140" s="500"/>
    </row>
    <row r="141" spans="1:7" ht="20.100000000000001" customHeight="1" x14ac:dyDescent="0.2">
      <c r="A141" s="472" t="s">
        <v>21</v>
      </c>
      <c r="B141" s="16" t="s">
        <v>179</v>
      </c>
      <c r="C141" s="504">
        <v>0.46200000000000002</v>
      </c>
      <c r="D141" s="504">
        <v>0.89200000000000002</v>
      </c>
      <c r="E141" s="477">
        <f t="shared" si="4"/>
        <v>43</v>
      </c>
      <c r="F141" s="499"/>
      <c r="G141" s="500"/>
    </row>
    <row r="142" spans="1:7" ht="20.100000000000001" customHeight="1" x14ac:dyDescent="0.2">
      <c r="A142" s="472" t="s">
        <v>22</v>
      </c>
      <c r="B142" s="16" t="s">
        <v>139</v>
      </c>
      <c r="C142" s="504">
        <v>0.54600000000000004</v>
      </c>
      <c r="D142" s="504">
        <v>0.51400000000000001</v>
      </c>
      <c r="E142" s="477">
        <f t="shared" si="4"/>
        <v>-3.2000000000000028</v>
      </c>
      <c r="F142" s="499"/>
      <c r="G142" s="500"/>
    </row>
    <row r="143" spans="1:7" ht="19.5" customHeight="1" x14ac:dyDescent="0.2">
      <c r="A143" s="472" t="s">
        <v>23</v>
      </c>
      <c r="B143" s="16" t="s">
        <v>180</v>
      </c>
      <c r="C143" s="504">
        <v>0.82799999999999996</v>
      </c>
      <c r="D143" s="504">
        <v>0.87</v>
      </c>
      <c r="E143" s="477">
        <f t="shared" si="4"/>
        <v>4.2000000000000037</v>
      </c>
      <c r="F143" s="499"/>
      <c r="G143" s="500"/>
    </row>
    <row r="144" spans="1:7" ht="20.100000000000001" customHeight="1" x14ac:dyDescent="0.2">
      <c r="A144" s="472" t="s">
        <v>24</v>
      </c>
      <c r="B144" s="16" t="s">
        <v>140</v>
      </c>
      <c r="C144" s="504">
        <v>0.68400000000000005</v>
      </c>
      <c r="D144" s="504">
        <v>0.69299999999999995</v>
      </c>
      <c r="E144" s="477">
        <f t="shared" si="4"/>
        <v>0.8999999999999897</v>
      </c>
      <c r="F144" s="499"/>
      <c r="G144" s="500"/>
    </row>
    <row r="145" spans="1:7" ht="20.100000000000001" customHeight="1" x14ac:dyDescent="0.2">
      <c r="A145" s="472" t="s">
        <v>25</v>
      </c>
      <c r="B145" s="16" t="s">
        <v>141</v>
      </c>
      <c r="C145" s="504">
        <v>0.63800000000000001</v>
      </c>
      <c r="D145" s="504">
        <v>0.63700000000000001</v>
      </c>
      <c r="E145" s="477">
        <f t="shared" si="4"/>
        <v>-0.10000000000000009</v>
      </c>
      <c r="F145" s="499"/>
      <c r="G145" s="500"/>
    </row>
    <row r="146" spans="1:7" ht="20.100000000000001" customHeight="1" x14ac:dyDescent="0.2">
      <c r="A146" s="472" t="s">
        <v>26</v>
      </c>
      <c r="B146" s="16" t="s">
        <v>142</v>
      </c>
      <c r="C146" s="504">
        <v>0.93100000000000005</v>
      </c>
      <c r="D146" s="504">
        <v>0.6</v>
      </c>
      <c r="E146" s="477">
        <f t="shared" si="4"/>
        <v>-33.100000000000009</v>
      </c>
      <c r="F146" s="499"/>
      <c r="G146" s="500"/>
    </row>
    <row r="147" spans="1:7" ht="20.100000000000001" customHeight="1" x14ac:dyDescent="0.2">
      <c r="A147" s="472" t="s">
        <v>27</v>
      </c>
      <c r="B147" s="16" t="s">
        <v>216</v>
      </c>
      <c r="C147" s="511" t="s">
        <v>42</v>
      </c>
      <c r="D147" s="511" t="s">
        <v>42</v>
      </c>
      <c r="E147" s="477" t="s">
        <v>42</v>
      </c>
      <c r="F147" s="499"/>
      <c r="G147" s="500"/>
    </row>
    <row r="148" spans="1:7" ht="20.100000000000001" customHeight="1" x14ac:dyDescent="0.2">
      <c r="A148" s="472" t="s">
        <v>28</v>
      </c>
      <c r="B148" s="16" t="s">
        <v>143</v>
      </c>
      <c r="C148" s="511">
        <v>0.97799999999999998</v>
      </c>
      <c r="D148" s="504">
        <v>0.73799999999999999</v>
      </c>
      <c r="E148" s="477">
        <f>+(D148-C148)*100</f>
        <v>-24</v>
      </c>
      <c r="F148" s="499"/>
      <c r="G148" s="500"/>
    </row>
    <row r="149" spans="1:7" ht="20.100000000000001" customHeight="1" x14ac:dyDescent="0.2">
      <c r="A149" s="472" t="s">
        <v>31</v>
      </c>
      <c r="B149" s="16" t="s">
        <v>217</v>
      </c>
      <c r="C149" s="511" t="s">
        <v>42</v>
      </c>
      <c r="D149" s="504">
        <v>0.98099999999999998</v>
      </c>
      <c r="E149" s="477" t="s">
        <v>42</v>
      </c>
      <c r="F149" s="499"/>
      <c r="G149" s="500"/>
    </row>
    <row r="150" spans="1:7" ht="20.100000000000001" customHeight="1" x14ac:dyDescent="0.2">
      <c r="A150" s="472" t="s">
        <v>32</v>
      </c>
      <c r="B150" s="16" t="s">
        <v>181</v>
      </c>
      <c r="C150" s="511">
        <v>0.64300000000000002</v>
      </c>
      <c r="D150" s="504">
        <v>0.56399999999999995</v>
      </c>
      <c r="E150" s="477">
        <f>+(D150-C150)*100</f>
        <v>-7.9000000000000075</v>
      </c>
      <c r="F150" s="499"/>
      <c r="G150" s="500"/>
    </row>
    <row r="151" spans="1:7" ht="20.100000000000001" customHeight="1" x14ac:dyDescent="0.2">
      <c r="A151" s="472" t="s">
        <v>33</v>
      </c>
      <c r="B151" s="16" t="s">
        <v>223</v>
      </c>
      <c r="C151" s="511" t="s">
        <v>42</v>
      </c>
      <c r="D151" s="511" t="s">
        <v>42</v>
      </c>
      <c r="E151" s="477" t="s">
        <v>42</v>
      </c>
      <c r="F151" s="499"/>
      <c r="G151" s="500"/>
    </row>
    <row r="152" spans="1:7" ht="20.100000000000001" customHeight="1" x14ac:dyDescent="0.2">
      <c r="A152" s="472" t="s">
        <v>34</v>
      </c>
      <c r="B152" s="16" t="s">
        <v>144</v>
      </c>
      <c r="C152" s="511">
        <v>0.85</v>
      </c>
      <c r="D152" s="504">
        <v>0.86799999999999999</v>
      </c>
      <c r="E152" s="477">
        <f>+(D152-C152)*100</f>
        <v>1.8000000000000016</v>
      </c>
      <c r="F152" s="499"/>
      <c r="G152" s="500"/>
    </row>
    <row r="153" spans="1:7" ht="20.100000000000001" customHeight="1" x14ac:dyDescent="0.2">
      <c r="A153" s="472" t="s">
        <v>35</v>
      </c>
      <c r="B153" s="16" t="s">
        <v>145</v>
      </c>
      <c r="C153" s="511">
        <v>0.98499999999999999</v>
      </c>
      <c r="D153" s="504">
        <v>0.95599999999999996</v>
      </c>
      <c r="E153" s="477">
        <f>+(D153-C153)*100</f>
        <v>-2.9000000000000026</v>
      </c>
      <c r="F153" s="499"/>
      <c r="G153" s="500"/>
    </row>
    <row r="154" spans="1:7" ht="20.100000000000001" customHeight="1" x14ac:dyDescent="0.2">
      <c r="A154" s="472" t="s">
        <v>36</v>
      </c>
      <c r="B154" s="16" t="s">
        <v>218</v>
      </c>
      <c r="C154" s="511" t="s">
        <v>42</v>
      </c>
      <c r="D154" s="504">
        <v>0.24</v>
      </c>
      <c r="E154" s="477" t="s">
        <v>42</v>
      </c>
      <c r="F154" s="499"/>
      <c r="G154" s="500"/>
    </row>
    <row r="155" spans="1:7" ht="20.100000000000001" customHeight="1" x14ac:dyDescent="0.2">
      <c r="A155" s="472" t="s">
        <v>37</v>
      </c>
      <c r="B155" s="16" t="s">
        <v>146</v>
      </c>
      <c r="C155" s="504">
        <v>0.97299999999999998</v>
      </c>
      <c r="D155" s="504">
        <v>1.0029999999999999</v>
      </c>
      <c r="E155" s="477">
        <f t="shared" ref="E155:E162" si="5">+(D155-C155)*100</f>
        <v>2.9999999999999916</v>
      </c>
      <c r="F155" s="499"/>
      <c r="G155" s="500"/>
    </row>
    <row r="156" spans="1:7" ht="20.100000000000001" customHeight="1" x14ac:dyDescent="0.2">
      <c r="A156" s="472" t="s">
        <v>38</v>
      </c>
      <c r="B156" s="16" t="s">
        <v>158</v>
      </c>
      <c r="C156" s="504">
        <v>0.98799999999999999</v>
      </c>
      <c r="D156" s="504">
        <v>1</v>
      </c>
      <c r="E156" s="477">
        <f t="shared" si="5"/>
        <v>1.2000000000000011</v>
      </c>
      <c r="F156" s="499"/>
      <c r="G156" s="500"/>
    </row>
    <row r="157" spans="1:7" ht="20.100000000000001" customHeight="1" x14ac:dyDescent="0.2">
      <c r="A157" s="472" t="s">
        <v>39</v>
      </c>
      <c r="B157" s="16" t="s">
        <v>159</v>
      </c>
      <c r="C157" s="504">
        <v>0.89300000000000002</v>
      </c>
      <c r="D157" s="504">
        <v>0.55500000000000005</v>
      </c>
      <c r="E157" s="477">
        <f t="shared" si="5"/>
        <v>-33.799999999999997</v>
      </c>
      <c r="F157" s="499"/>
      <c r="G157" s="500"/>
    </row>
    <row r="158" spans="1:7" ht="20.100000000000001" customHeight="1" x14ac:dyDescent="0.2">
      <c r="A158" s="472" t="s">
        <v>40</v>
      </c>
      <c r="B158" s="16" t="s">
        <v>160</v>
      </c>
      <c r="C158" s="504">
        <v>0.496</v>
      </c>
      <c r="D158" s="504">
        <v>0.35699999999999998</v>
      </c>
      <c r="E158" s="477">
        <f t="shared" si="5"/>
        <v>-13.900000000000002</v>
      </c>
      <c r="F158" s="499"/>
      <c r="G158" s="500"/>
    </row>
    <row r="159" spans="1:7" ht="20.100000000000001" customHeight="1" x14ac:dyDescent="0.2">
      <c r="A159" s="472" t="s">
        <v>219</v>
      </c>
      <c r="B159" s="16" t="s">
        <v>147</v>
      </c>
      <c r="C159" s="504">
        <v>0.58899999999999997</v>
      </c>
      <c r="D159" s="504">
        <v>0.53600000000000003</v>
      </c>
      <c r="E159" s="477">
        <f t="shared" si="5"/>
        <v>-5.2999999999999936</v>
      </c>
      <c r="F159" s="499"/>
      <c r="G159" s="500"/>
    </row>
    <row r="160" spans="1:7" ht="20.100000000000001" customHeight="1" x14ac:dyDescent="0.2">
      <c r="A160" s="472" t="s">
        <v>220</v>
      </c>
      <c r="B160" s="16" t="s">
        <v>148</v>
      </c>
      <c r="C160" s="504">
        <v>0.88</v>
      </c>
      <c r="D160" s="504">
        <v>0.83499999999999996</v>
      </c>
      <c r="E160" s="477">
        <f t="shared" si="5"/>
        <v>-4.5000000000000036</v>
      </c>
      <c r="F160" s="499"/>
      <c r="G160" s="500"/>
    </row>
    <row r="161" spans="1:7" ht="20.100000000000001" customHeight="1" thickBot="1" x14ac:dyDescent="0.25">
      <c r="A161" s="472" t="s">
        <v>222</v>
      </c>
      <c r="B161" s="16" t="s">
        <v>149</v>
      </c>
      <c r="C161" s="504">
        <v>1</v>
      </c>
      <c r="D161" s="504">
        <v>1</v>
      </c>
      <c r="E161" s="477">
        <f t="shared" si="5"/>
        <v>0</v>
      </c>
      <c r="F161" s="499"/>
      <c r="G161" s="500"/>
    </row>
    <row r="162" spans="1:7" ht="20.100000000000001" customHeight="1" thickBot="1" x14ac:dyDescent="0.25">
      <c r="A162" s="59"/>
      <c r="B162" s="171" t="s">
        <v>2</v>
      </c>
      <c r="C162" s="155">
        <v>0.85499999999999998</v>
      </c>
      <c r="D162" s="155">
        <v>0.82399999999999995</v>
      </c>
      <c r="E162" s="479">
        <f t="shared" si="5"/>
        <v>-3.1000000000000028</v>
      </c>
      <c r="F162" s="499"/>
      <c r="G162" s="500"/>
    </row>
    <row r="163" spans="1:7" ht="20.100000000000001" customHeight="1" x14ac:dyDescent="0.2">
      <c r="C163" s="505"/>
      <c r="D163" s="505"/>
      <c r="E163" s="505"/>
    </row>
    <row r="164" spans="1:7" ht="20.100000000000001" customHeight="1" x14ac:dyDescent="0.2"/>
    <row r="165" spans="1:7" ht="20.100000000000001" customHeight="1" x14ac:dyDescent="0.2"/>
    <row r="166" spans="1:7" ht="20.100000000000001" customHeight="1" x14ac:dyDescent="0.2"/>
    <row r="167" spans="1:7" ht="20.100000000000001" customHeight="1" x14ac:dyDescent="0.2"/>
    <row r="168" spans="1:7" ht="20.100000000000001" customHeight="1" x14ac:dyDescent="0.2"/>
    <row r="169" spans="1:7" ht="20.100000000000001" customHeight="1" x14ac:dyDescent="0.2"/>
    <row r="170" spans="1:7" ht="20.100000000000001" customHeight="1" x14ac:dyDescent="0.2"/>
    <row r="171" spans="1:7" ht="20.100000000000001" customHeight="1" x14ac:dyDescent="0.2"/>
    <row r="172" spans="1:7" ht="20.100000000000001" customHeight="1" x14ac:dyDescent="0.2"/>
    <row r="173" spans="1:7" ht="20.100000000000001" customHeight="1" x14ac:dyDescent="0.2"/>
    <row r="174" spans="1:7" ht="20.100000000000001" customHeight="1" x14ac:dyDescent="0.2"/>
    <row r="175" spans="1:7" ht="20.100000000000001" customHeight="1" x14ac:dyDescent="0.2"/>
    <row r="176" spans="1:7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</sheetData>
  <mergeCells count="9">
    <mergeCell ref="C85:E85"/>
    <mergeCell ref="C93:E93"/>
    <mergeCell ref="C126:E126"/>
    <mergeCell ref="A1:E1"/>
    <mergeCell ref="C4:E4"/>
    <mergeCell ref="A10:E10"/>
    <mergeCell ref="C12:E12"/>
    <mergeCell ref="A43:E43"/>
    <mergeCell ref="C45:E45"/>
  </mergeCells>
  <conditionalFormatting sqref="G6:G8 G14:G41 G47:G81 G87:G162">
    <cfRule type="cellIs" dxfId="4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fitToHeight="10" orientation="portrait" r:id="rId1"/>
  <headerFooter alignWithMargins="0">
    <oddHeader>&amp;C&amp;A</oddHeader>
  </headerFooter>
  <rowBreaks count="3" manualBreakCount="3">
    <brk id="41" max="16383" man="1"/>
    <brk id="82" max="16383" man="1"/>
    <brk id="1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03"/>
  <sheetViews>
    <sheetView zoomScale="80" zoomScaleNormal="80" zoomScaleSheetLayoutView="80" workbookViewId="0">
      <selection activeCell="P8" sqref="P8"/>
    </sheetView>
  </sheetViews>
  <sheetFormatPr defaultRowHeight="12.75" x14ac:dyDescent="0.2"/>
  <cols>
    <col min="1" max="1" width="3.5703125" style="18" customWidth="1"/>
    <col min="2" max="2" width="34.28515625" style="18" customWidth="1"/>
    <col min="3" max="3" width="16.42578125" style="18" customWidth="1"/>
    <col min="4" max="4" width="15.28515625" style="18" customWidth="1"/>
    <col min="5" max="5" width="14.28515625" style="18" customWidth="1"/>
    <col min="6" max="8" width="9.140625" style="18"/>
    <col min="9" max="9" width="41.7109375" style="18" customWidth="1"/>
    <col min="10" max="10" width="13.5703125" style="18" customWidth="1"/>
    <col min="11" max="11" width="13.7109375" style="18" customWidth="1"/>
    <col min="12" max="12" width="17.28515625" style="514" customWidth="1"/>
    <col min="13" max="16384" width="9.140625" style="18"/>
  </cols>
  <sheetData>
    <row r="1" spans="1:12" s="26" customFormat="1" ht="20.100000000000001" customHeight="1" x14ac:dyDescent="0.2">
      <c r="A1" s="628" t="s">
        <v>296</v>
      </c>
      <c r="B1" s="628"/>
      <c r="C1" s="628"/>
      <c r="D1" s="628"/>
      <c r="E1" s="628"/>
      <c r="L1" s="512"/>
    </row>
    <row r="2" spans="1:12" s="26" customFormat="1" ht="20.100000000000001" customHeight="1" x14ac:dyDescent="0.2">
      <c r="A2" s="474"/>
      <c r="B2" s="474"/>
      <c r="C2" s="474"/>
      <c r="D2" s="474"/>
      <c r="E2" s="474"/>
      <c r="L2" s="512"/>
    </row>
    <row r="3" spans="1:12" ht="20.100000000000001" customHeight="1" thickBot="1" x14ac:dyDescent="0.25">
      <c r="A3" s="513"/>
      <c r="B3" s="513"/>
      <c r="C3" s="513"/>
      <c r="D3" s="513"/>
      <c r="E3" s="513"/>
    </row>
    <row r="4" spans="1:12" ht="20.100000000000001" customHeight="1" thickBot="1" x14ac:dyDescent="0.25">
      <c r="A4" s="120" t="s">
        <v>3</v>
      </c>
      <c r="B4" s="121" t="s">
        <v>4</v>
      </c>
      <c r="C4" s="660" t="s">
        <v>296</v>
      </c>
      <c r="D4" s="661"/>
      <c r="E4" s="662"/>
    </row>
    <row r="5" spans="1:12" ht="20.100000000000001" customHeight="1" thickBot="1" x14ac:dyDescent="0.25">
      <c r="A5" s="127"/>
      <c r="B5" s="495"/>
      <c r="C5" s="410" t="s">
        <v>208</v>
      </c>
      <c r="D5" s="410" t="s">
        <v>215</v>
      </c>
      <c r="E5" s="15" t="s">
        <v>276</v>
      </c>
    </row>
    <row r="6" spans="1:12" ht="20.100000000000001" customHeight="1" x14ac:dyDescent="0.2">
      <c r="A6" s="497" t="s">
        <v>7</v>
      </c>
      <c r="B6" s="129" t="s">
        <v>0</v>
      </c>
      <c r="C6" s="509">
        <v>0.70499999999999996</v>
      </c>
      <c r="D6" s="509">
        <v>0.77</v>
      </c>
      <c r="E6" s="477">
        <f>+(D6-C6)*100</f>
        <v>6.5000000000000053</v>
      </c>
      <c r="F6" s="499"/>
      <c r="J6" s="150"/>
      <c r="K6" s="515"/>
    </row>
    <row r="7" spans="1:12" ht="20.100000000000001" customHeight="1" thickBot="1" x14ac:dyDescent="0.25">
      <c r="A7" s="501" t="s">
        <v>8</v>
      </c>
      <c r="B7" s="132" t="s">
        <v>1</v>
      </c>
      <c r="C7" s="504">
        <v>0.67100000000000004</v>
      </c>
      <c r="D7" s="504">
        <v>0.65400000000000003</v>
      </c>
      <c r="E7" s="477">
        <f>+(D7-C7)*100</f>
        <v>-1.7000000000000015</v>
      </c>
      <c r="F7" s="499"/>
      <c r="J7" s="150"/>
      <c r="K7" s="515"/>
    </row>
    <row r="8" spans="1:12" ht="20.100000000000001" customHeight="1" thickBot="1" x14ac:dyDescent="0.25">
      <c r="A8" s="148"/>
      <c r="B8" s="503" t="s">
        <v>41</v>
      </c>
      <c r="C8" s="155">
        <v>0.68899999999999995</v>
      </c>
      <c r="D8" s="155">
        <v>0.70699999999999996</v>
      </c>
      <c r="E8" s="479">
        <f>+(D8-C8)*100</f>
        <v>1.8000000000000016</v>
      </c>
      <c r="F8" s="499"/>
      <c r="J8" s="516"/>
      <c r="K8" s="516"/>
      <c r="L8" s="516"/>
    </row>
    <row r="9" spans="1:12" ht="20.100000000000001" customHeight="1" x14ac:dyDescent="0.2">
      <c r="A9" s="26"/>
      <c r="C9" s="517"/>
      <c r="J9" s="518"/>
      <c r="K9" s="518"/>
    </row>
    <row r="10" spans="1:12" s="26" customFormat="1" ht="20.100000000000001" customHeight="1" x14ac:dyDescent="0.2">
      <c r="A10" s="519" t="s">
        <v>297</v>
      </c>
      <c r="B10" s="519"/>
      <c r="C10" s="519"/>
      <c r="D10" s="519"/>
      <c r="E10" s="519"/>
      <c r="L10" s="512"/>
    </row>
    <row r="11" spans="1:12" ht="20.100000000000001" customHeight="1" thickBot="1" x14ac:dyDescent="0.25">
      <c r="A11" s="520"/>
      <c r="B11" s="521"/>
      <c r="C11" s="521"/>
      <c r="D11" s="521"/>
      <c r="E11" s="521"/>
    </row>
    <row r="12" spans="1:12" ht="20.100000000000001" customHeight="1" thickBot="1" x14ac:dyDescent="0.25">
      <c r="A12" s="120" t="s">
        <v>3</v>
      </c>
      <c r="B12" s="121" t="s">
        <v>10</v>
      </c>
      <c r="C12" s="660" t="s">
        <v>296</v>
      </c>
      <c r="D12" s="661"/>
      <c r="E12" s="662"/>
    </row>
    <row r="13" spans="1:12" ht="20.100000000000001" customHeight="1" thickBot="1" x14ac:dyDescent="0.25">
      <c r="A13" s="127"/>
      <c r="B13" s="495"/>
      <c r="C13" s="410" t="s">
        <v>208</v>
      </c>
      <c r="D13" s="410" t="s">
        <v>215</v>
      </c>
      <c r="E13" s="15" t="s">
        <v>276</v>
      </c>
    </row>
    <row r="14" spans="1:12" ht="20.100000000000001" customHeight="1" x14ac:dyDescent="0.2">
      <c r="A14" s="471" t="s">
        <v>7</v>
      </c>
      <c r="B14" s="16" t="s">
        <v>116</v>
      </c>
      <c r="C14" s="522">
        <v>1.7430000000000001</v>
      </c>
      <c r="D14" s="522">
        <v>1.59</v>
      </c>
      <c r="E14" s="477">
        <f t="shared" ref="E14:E41" si="0">+(D14-C14)*100</f>
        <v>-15.300000000000002</v>
      </c>
      <c r="F14" s="523"/>
      <c r="J14" s="150"/>
      <c r="K14" s="515"/>
    </row>
    <row r="15" spans="1:12" ht="20.100000000000001" customHeight="1" x14ac:dyDescent="0.2">
      <c r="A15" s="472" t="s">
        <v>8</v>
      </c>
      <c r="B15" s="16" t="s">
        <v>172</v>
      </c>
      <c r="C15" s="522">
        <v>0.59099999999999997</v>
      </c>
      <c r="D15" s="522">
        <v>1.0309999999999999</v>
      </c>
      <c r="E15" s="477">
        <f t="shared" si="0"/>
        <v>43.999999999999993</v>
      </c>
      <c r="F15" s="523"/>
      <c r="J15" s="150"/>
      <c r="K15" s="515"/>
    </row>
    <row r="16" spans="1:12" ht="20.100000000000001" customHeight="1" x14ac:dyDescent="0.2">
      <c r="A16" s="472" t="s">
        <v>9</v>
      </c>
      <c r="B16" s="16" t="s">
        <v>209</v>
      </c>
      <c r="C16" s="522">
        <v>0.69899999999999995</v>
      </c>
      <c r="D16" s="522">
        <v>0.73099999999999998</v>
      </c>
      <c r="E16" s="477">
        <f t="shared" si="0"/>
        <v>3.2000000000000028</v>
      </c>
      <c r="F16" s="523"/>
      <c r="J16" s="516"/>
      <c r="K16" s="516"/>
      <c r="L16" s="516"/>
    </row>
    <row r="17" spans="1:10" ht="20.100000000000001" customHeight="1" x14ac:dyDescent="0.2">
      <c r="A17" s="472" t="s">
        <v>11</v>
      </c>
      <c r="B17" s="16" t="s">
        <v>117</v>
      </c>
      <c r="C17" s="522">
        <v>0.47399999999999998</v>
      </c>
      <c r="D17" s="522">
        <v>0.68899999999999995</v>
      </c>
      <c r="E17" s="477">
        <f t="shared" si="0"/>
        <v>21.499999999999996</v>
      </c>
      <c r="F17" s="523"/>
      <c r="J17" s="156"/>
    </row>
    <row r="18" spans="1:10" ht="20.100000000000001" customHeight="1" x14ac:dyDescent="0.2">
      <c r="A18" s="472" t="s">
        <v>12</v>
      </c>
      <c r="B18" s="16" t="s">
        <v>118</v>
      </c>
      <c r="C18" s="522">
        <v>0.81799999999999995</v>
      </c>
      <c r="D18" s="522">
        <v>0.54300000000000004</v>
      </c>
      <c r="E18" s="477">
        <f t="shared" si="0"/>
        <v>-27.499999999999993</v>
      </c>
      <c r="F18" s="523"/>
    </row>
    <row r="19" spans="1:10" ht="20.100000000000001" customHeight="1" x14ac:dyDescent="0.2">
      <c r="A19" s="472" t="s">
        <v>13</v>
      </c>
      <c r="B19" s="16" t="s">
        <v>119</v>
      </c>
      <c r="C19" s="522">
        <v>0.219</v>
      </c>
      <c r="D19" s="522">
        <v>0.114</v>
      </c>
      <c r="E19" s="477">
        <f t="shared" si="0"/>
        <v>-10.5</v>
      </c>
      <c r="F19" s="523"/>
    </row>
    <row r="20" spans="1:10" ht="20.100000000000001" customHeight="1" x14ac:dyDescent="0.2">
      <c r="A20" s="472" t="s">
        <v>14</v>
      </c>
      <c r="B20" s="16" t="s">
        <v>120</v>
      </c>
      <c r="C20" s="522">
        <v>0.98699999999999999</v>
      </c>
      <c r="D20" s="522">
        <v>0.56799999999999995</v>
      </c>
      <c r="E20" s="477">
        <f t="shared" si="0"/>
        <v>-41.900000000000006</v>
      </c>
      <c r="F20" s="523"/>
    </row>
    <row r="21" spans="1:10" ht="20.100000000000001" customHeight="1" x14ac:dyDescent="0.2">
      <c r="A21" s="472" t="s">
        <v>15</v>
      </c>
      <c r="B21" s="16" t="s">
        <v>173</v>
      </c>
      <c r="C21" s="522">
        <v>0.33400000000000002</v>
      </c>
      <c r="D21" s="522">
        <v>0.315</v>
      </c>
      <c r="E21" s="477">
        <f t="shared" si="0"/>
        <v>-1.9000000000000017</v>
      </c>
      <c r="F21" s="523"/>
    </row>
    <row r="22" spans="1:10" ht="20.100000000000001" customHeight="1" x14ac:dyDescent="0.2">
      <c r="A22" s="472" t="s">
        <v>16</v>
      </c>
      <c r="B22" s="16" t="s">
        <v>153</v>
      </c>
      <c r="C22" s="522">
        <v>0.16500000000000001</v>
      </c>
      <c r="D22" s="522">
        <v>0.57999999999999996</v>
      </c>
      <c r="E22" s="477">
        <f t="shared" si="0"/>
        <v>41.499999999999993</v>
      </c>
      <c r="F22" s="523"/>
    </row>
    <row r="23" spans="1:10" ht="20.100000000000001" customHeight="1" x14ac:dyDescent="0.2">
      <c r="A23" s="472" t="s">
        <v>17</v>
      </c>
      <c r="B23" s="16" t="s">
        <v>121</v>
      </c>
      <c r="C23" s="522">
        <v>0.90600000000000003</v>
      </c>
      <c r="D23" s="522">
        <v>0.70899999999999996</v>
      </c>
      <c r="E23" s="477">
        <f t="shared" si="0"/>
        <v>-19.700000000000006</v>
      </c>
      <c r="F23" s="523"/>
    </row>
    <row r="24" spans="1:10" ht="20.100000000000001" customHeight="1" x14ac:dyDescent="0.2">
      <c r="A24" s="472" t="s">
        <v>18</v>
      </c>
      <c r="B24" s="16" t="s">
        <v>122</v>
      </c>
      <c r="C24" s="522">
        <v>0.29499999999999998</v>
      </c>
      <c r="D24" s="522">
        <v>0.66800000000000004</v>
      </c>
      <c r="E24" s="477">
        <f t="shared" si="0"/>
        <v>37.300000000000004</v>
      </c>
      <c r="F24" s="523"/>
    </row>
    <row r="25" spans="1:10" ht="20.100000000000001" customHeight="1" x14ac:dyDescent="0.2">
      <c r="A25" s="472" t="s">
        <v>19</v>
      </c>
      <c r="B25" s="16" t="s">
        <v>123</v>
      </c>
      <c r="C25" s="522">
        <v>0.64600000000000002</v>
      </c>
      <c r="D25" s="522">
        <v>0.85399999999999998</v>
      </c>
      <c r="E25" s="477">
        <f t="shared" si="0"/>
        <v>20.799999999999997</v>
      </c>
      <c r="F25" s="523"/>
    </row>
    <row r="26" spans="1:10" ht="20.100000000000001" customHeight="1" x14ac:dyDescent="0.2">
      <c r="A26" s="472" t="s">
        <v>20</v>
      </c>
      <c r="B26" s="16" t="s">
        <v>63</v>
      </c>
      <c r="C26" s="522">
        <v>0.373</v>
      </c>
      <c r="D26" s="522">
        <v>0.27900000000000003</v>
      </c>
      <c r="E26" s="477">
        <f t="shared" si="0"/>
        <v>-9.3999999999999968</v>
      </c>
      <c r="F26" s="523"/>
    </row>
    <row r="27" spans="1:10" ht="20.100000000000001" customHeight="1" x14ac:dyDescent="0.2">
      <c r="A27" s="472" t="s">
        <v>21</v>
      </c>
      <c r="B27" s="16" t="s">
        <v>124</v>
      </c>
      <c r="C27" s="522">
        <v>0.56000000000000005</v>
      </c>
      <c r="D27" s="522">
        <v>0.72</v>
      </c>
      <c r="E27" s="477">
        <f t="shared" si="0"/>
        <v>15.999999999999993</v>
      </c>
      <c r="F27" s="523"/>
    </row>
    <row r="28" spans="1:10" ht="20.100000000000001" customHeight="1" x14ac:dyDescent="0.2">
      <c r="A28" s="472" t="s">
        <v>22</v>
      </c>
      <c r="B28" s="16" t="s">
        <v>125</v>
      </c>
      <c r="C28" s="522">
        <v>1.036</v>
      </c>
      <c r="D28" s="522">
        <v>0.74099999999999999</v>
      </c>
      <c r="E28" s="477">
        <f t="shared" si="0"/>
        <v>-29.500000000000004</v>
      </c>
      <c r="F28" s="523"/>
    </row>
    <row r="29" spans="1:10" ht="20.100000000000001" customHeight="1" x14ac:dyDescent="0.2">
      <c r="A29" s="472" t="s">
        <v>23</v>
      </c>
      <c r="B29" s="16" t="s">
        <v>126</v>
      </c>
      <c r="C29" s="522">
        <v>0.41399999999999998</v>
      </c>
      <c r="D29" s="522">
        <v>1.0620000000000001</v>
      </c>
      <c r="E29" s="477">
        <f t="shared" si="0"/>
        <v>64.800000000000011</v>
      </c>
      <c r="F29" s="523"/>
    </row>
    <row r="30" spans="1:10" ht="20.100000000000001" customHeight="1" x14ac:dyDescent="0.2">
      <c r="A30" s="472" t="s">
        <v>24</v>
      </c>
      <c r="B30" s="16" t="s">
        <v>210</v>
      </c>
      <c r="C30" s="522">
        <v>0.78400000000000003</v>
      </c>
      <c r="D30" s="522">
        <v>0.57699999999999996</v>
      </c>
      <c r="E30" s="477">
        <f t="shared" si="0"/>
        <v>-20.700000000000006</v>
      </c>
      <c r="F30" s="523"/>
    </row>
    <row r="31" spans="1:10" ht="20.100000000000001" customHeight="1" x14ac:dyDescent="0.2">
      <c r="A31" s="472" t="s">
        <v>25</v>
      </c>
      <c r="B31" s="16" t="s">
        <v>211</v>
      </c>
      <c r="C31" s="522">
        <v>0.59</v>
      </c>
      <c r="D31" s="522">
        <v>0.53100000000000003</v>
      </c>
      <c r="E31" s="477">
        <f t="shared" si="0"/>
        <v>-5.8999999999999941</v>
      </c>
      <c r="F31" s="523"/>
    </row>
    <row r="32" spans="1:10" ht="20.100000000000001" customHeight="1" x14ac:dyDescent="0.2">
      <c r="A32" s="472" t="s">
        <v>26</v>
      </c>
      <c r="B32" s="16" t="s">
        <v>127</v>
      </c>
      <c r="C32" s="522">
        <v>0.81599999999999995</v>
      </c>
      <c r="D32" s="522">
        <v>0.82299999999999995</v>
      </c>
      <c r="E32" s="477">
        <f t="shared" si="0"/>
        <v>0.70000000000000062</v>
      </c>
      <c r="F32" s="523"/>
    </row>
    <row r="33" spans="1:6" ht="20.100000000000001" customHeight="1" x14ac:dyDescent="0.2">
      <c r="A33" s="472" t="s">
        <v>27</v>
      </c>
      <c r="B33" s="16" t="s">
        <v>212</v>
      </c>
      <c r="C33" s="522">
        <v>0.313</v>
      </c>
      <c r="D33" s="522">
        <v>0.33700000000000002</v>
      </c>
      <c r="E33" s="477">
        <f t="shared" si="0"/>
        <v>2.4000000000000021</v>
      </c>
      <c r="F33" s="523"/>
    </row>
    <row r="34" spans="1:6" ht="20.100000000000001" customHeight="1" x14ac:dyDescent="0.2">
      <c r="A34" s="472" t="s">
        <v>28</v>
      </c>
      <c r="B34" s="16" t="s">
        <v>174</v>
      </c>
      <c r="C34" s="522">
        <v>0.78</v>
      </c>
      <c r="D34" s="522">
        <v>0.77</v>
      </c>
      <c r="E34" s="477">
        <f t="shared" si="0"/>
        <v>-1.0000000000000009</v>
      </c>
      <c r="F34" s="523"/>
    </row>
    <row r="35" spans="1:6" ht="20.100000000000001" customHeight="1" x14ac:dyDescent="0.2">
      <c r="A35" s="472" t="s">
        <v>31</v>
      </c>
      <c r="B35" s="16" t="s">
        <v>155</v>
      </c>
      <c r="C35" s="522">
        <v>0.51100000000000001</v>
      </c>
      <c r="D35" s="522">
        <v>0.51500000000000001</v>
      </c>
      <c r="E35" s="477">
        <f t="shared" si="0"/>
        <v>0.40000000000000036</v>
      </c>
      <c r="F35" s="523"/>
    </row>
    <row r="36" spans="1:6" ht="20.100000000000001" customHeight="1" x14ac:dyDescent="0.2">
      <c r="A36" s="472" t="s">
        <v>32</v>
      </c>
      <c r="B36" s="16" t="s">
        <v>175</v>
      </c>
      <c r="C36" s="522">
        <v>0.26600000000000001</v>
      </c>
      <c r="D36" s="522">
        <v>0.41799999999999998</v>
      </c>
      <c r="E36" s="477">
        <f t="shared" si="0"/>
        <v>15.199999999999998</v>
      </c>
      <c r="F36" s="523"/>
    </row>
    <row r="37" spans="1:6" ht="20.100000000000001" customHeight="1" x14ac:dyDescent="0.2">
      <c r="A37" s="472" t="s">
        <v>33</v>
      </c>
      <c r="B37" s="16" t="s">
        <v>128</v>
      </c>
      <c r="C37" s="522">
        <v>0.379</v>
      </c>
      <c r="D37" s="522">
        <v>0.36899999999999999</v>
      </c>
      <c r="E37" s="477">
        <f t="shared" si="0"/>
        <v>-1.0000000000000009</v>
      </c>
      <c r="F37" s="523"/>
    </row>
    <row r="38" spans="1:6" ht="20.100000000000001" customHeight="1" x14ac:dyDescent="0.2">
      <c r="A38" s="472" t="s">
        <v>34</v>
      </c>
      <c r="B38" s="16" t="s">
        <v>129</v>
      </c>
      <c r="C38" s="522">
        <v>1.2310000000000001</v>
      </c>
      <c r="D38" s="522">
        <v>0.54</v>
      </c>
      <c r="E38" s="477">
        <f t="shared" si="0"/>
        <v>-69.100000000000009</v>
      </c>
      <c r="F38" s="523"/>
    </row>
    <row r="39" spans="1:6" ht="20.100000000000001" customHeight="1" x14ac:dyDescent="0.2">
      <c r="A39" s="472" t="s">
        <v>35</v>
      </c>
      <c r="B39" s="16" t="s">
        <v>213</v>
      </c>
      <c r="C39" s="522">
        <v>0.378</v>
      </c>
      <c r="D39" s="522">
        <v>0.51800000000000002</v>
      </c>
      <c r="E39" s="477">
        <f t="shared" si="0"/>
        <v>14.000000000000002</v>
      </c>
      <c r="F39" s="523"/>
    </row>
    <row r="40" spans="1:6" ht="20.100000000000001" customHeight="1" thickBot="1" x14ac:dyDescent="0.25">
      <c r="A40" s="472" t="s">
        <v>36</v>
      </c>
      <c r="B40" s="16" t="s">
        <v>176</v>
      </c>
      <c r="C40" s="522">
        <v>1.111</v>
      </c>
      <c r="D40" s="522">
        <v>1.605</v>
      </c>
      <c r="E40" s="477">
        <f t="shared" si="0"/>
        <v>49.4</v>
      </c>
      <c r="F40" s="523"/>
    </row>
    <row r="41" spans="1:6" ht="20.100000000000001" customHeight="1" thickBot="1" x14ac:dyDescent="0.25">
      <c r="A41" s="170"/>
      <c r="B41" s="171" t="s">
        <v>2</v>
      </c>
      <c r="C41" s="143">
        <v>0.70499999999999996</v>
      </c>
      <c r="D41" s="143">
        <v>0.77</v>
      </c>
      <c r="E41" s="479">
        <f t="shared" si="0"/>
        <v>6.5000000000000053</v>
      </c>
      <c r="F41" s="523"/>
    </row>
    <row r="42" spans="1:6" ht="20.100000000000001" customHeight="1" x14ac:dyDescent="0.2">
      <c r="A42" s="26"/>
      <c r="C42" s="505"/>
      <c r="D42" s="505"/>
      <c r="E42" s="505"/>
    </row>
    <row r="43" spans="1:6" ht="20.100000000000001" customHeight="1" x14ac:dyDescent="0.2">
      <c r="A43" s="628" t="s">
        <v>298</v>
      </c>
      <c r="B43" s="628"/>
      <c r="C43" s="628"/>
      <c r="D43" s="628"/>
      <c r="E43" s="628"/>
    </row>
    <row r="44" spans="1:6" ht="20.100000000000001" customHeight="1" thickBot="1" x14ac:dyDescent="0.25">
      <c r="A44" s="520"/>
      <c r="B44" s="521"/>
      <c r="C44" s="521"/>
      <c r="D44" s="521"/>
      <c r="E44" s="521"/>
    </row>
    <row r="45" spans="1:6" ht="20.100000000000001" customHeight="1" thickBot="1" x14ac:dyDescent="0.25">
      <c r="A45" s="120" t="s">
        <v>3</v>
      </c>
      <c r="B45" s="121" t="s">
        <v>10</v>
      </c>
      <c r="C45" s="660" t="s">
        <v>296</v>
      </c>
      <c r="D45" s="661"/>
      <c r="E45" s="662"/>
    </row>
    <row r="46" spans="1:6" ht="20.100000000000001" customHeight="1" thickBot="1" x14ac:dyDescent="0.25">
      <c r="A46" s="127"/>
      <c r="B46" s="495"/>
      <c r="C46" s="410" t="s">
        <v>208</v>
      </c>
      <c r="D46" s="410" t="s">
        <v>215</v>
      </c>
      <c r="E46" s="15" t="s">
        <v>276</v>
      </c>
    </row>
    <row r="47" spans="1:6" ht="20.100000000000001" customHeight="1" x14ac:dyDescent="0.2">
      <c r="A47" s="471" t="s">
        <v>7</v>
      </c>
      <c r="B47" s="16" t="s">
        <v>130</v>
      </c>
      <c r="C47" s="522">
        <v>0.67800000000000005</v>
      </c>
      <c r="D47" s="522">
        <v>0.61299999999999999</v>
      </c>
      <c r="E47" s="477">
        <f t="shared" ref="E47:E65" si="1">+(D47-C47)*100</f>
        <v>-6.5000000000000053</v>
      </c>
      <c r="F47" s="499"/>
    </row>
    <row r="48" spans="1:6" ht="20.100000000000001" customHeight="1" x14ac:dyDescent="0.2">
      <c r="A48" s="472" t="s">
        <v>8</v>
      </c>
      <c r="B48" s="16" t="s">
        <v>131</v>
      </c>
      <c r="C48" s="522">
        <v>0.51800000000000002</v>
      </c>
      <c r="D48" s="522">
        <v>0.66300000000000003</v>
      </c>
      <c r="E48" s="477">
        <f t="shared" si="1"/>
        <v>14.500000000000002</v>
      </c>
      <c r="F48" s="499"/>
    </row>
    <row r="49" spans="1:6" ht="20.100000000000001" customHeight="1" x14ac:dyDescent="0.2">
      <c r="A49" s="472" t="s">
        <v>9</v>
      </c>
      <c r="B49" s="16" t="s">
        <v>132</v>
      </c>
      <c r="C49" s="522">
        <v>0.44400000000000001</v>
      </c>
      <c r="D49" s="522">
        <v>0.47699999999999998</v>
      </c>
      <c r="E49" s="477">
        <f t="shared" si="1"/>
        <v>3.2999999999999972</v>
      </c>
      <c r="F49" s="499"/>
    </row>
    <row r="50" spans="1:6" ht="20.100000000000001" customHeight="1" x14ac:dyDescent="0.2">
      <c r="A50" s="472" t="s">
        <v>11</v>
      </c>
      <c r="B50" s="16" t="s">
        <v>177</v>
      </c>
      <c r="C50" s="522">
        <v>0.56799999999999995</v>
      </c>
      <c r="D50" s="522">
        <v>0.60699999999999998</v>
      </c>
      <c r="E50" s="477">
        <f t="shared" si="1"/>
        <v>3.9000000000000035</v>
      </c>
      <c r="F50" s="499"/>
    </row>
    <row r="51" spans="1:6" ht="20.100000000000001" customHeight="1" x14ac:dyDescent="0.2">
      <c r="A51" s="472" t="s">
        <v>12</v>
      </c>
      <c r="B51" s="16" t="s">
        <v>133</v>
      </c>
      <c r="C51" s="522">
        <v>0.105</v>
      </c>
      <c r="D51" s="522">
        <v>8.1000000000000003E-2</v>
      </c>
      <c r="E51" s="477">
        <f t="shared" si="1"/>
        <v>-2.3999999999999995</v>
      </c>
      <c r="F51" s="499"/>
    </row>
    <row r="52" spans="1:6" ht="20.100000000000001" customHeight="1" x14ac:dyDescent="0.2">
      <c r="A52" s="472" t="s">
        <v>13</v>
      </c>
      <c r="B52" s="16" t="s">
        <v>134</v>
      </c>
      <c r="C52" s="522">
        <v>0.70199999999999996</v>
      </c>
      <c r="D52" s="522">
        <v>0.72399999999999998</v>
      </c>
      <c r="E52" s="477">
        <f t="shared" si="1"/>
        <v>2.200000000000002</v>
      </c>
      <c r="F52" s="499"/>
    </row>
    <row r="53" spans="1:6" ht="20.100000000000001" customHeight="1" x14ac:dyDescent="0.2">
      <c r="A53" s="472" t="s">
        <v>14</v>
      </c>
      <c r="B53" s="16" t="s">
        <v>156</v>
      </c>
      <c r="C53" s="522">
        <v>0.40600000000000003</v>
      </c>
      <c r="D53" s="522">
        <v>0.86399999999999999</v>
      </c>
      <c r="E53" s="477">
        <f t="shared" si="1"/>
        <v>45.8</v>
      </c>
      <c r="F53" s="499"/>
    </row>
    <row r="54" spans="1:6" ht="20.100000000000001" customHeight="1" x14ac:dyDescent="0.2">
      <c r="A54" s="472" t="s">
        <v>15</v>
      </c>
      <c r="B54" s="16" t="s">
        <v>135</v>
      </c>
      <c r="C54" s="522">
        <v>0.13300000000000001</v>
      </c>
      <c r="D54" s="522">
        <v>0.14799999999999999</v>
      </c>
      <c r="E54" s="477">
        <f t="shared" si="1"/>
        <v>1.4999999999999987</v>
      </c>
      <c r="F54" s="499"/>
    </row>
    <row r="55" spans="1:6" ht="20.100000000000001" customHeight="1" x14ac:dyDescent="0.2">
      <c r="A55" s="472" t="s">
        <v>16</v>
      </c>
      <c r="B55" s="16" t="s">
        <v>157</v>
      </c>
      <c r="C55" s="522">
        <v>0.17299999999999999</v>
      </c>
      <c r="D55" s="522">
        <v>0.51100000000000001</v>
      </c>
      <c r="E55" s="477">
        <f t="shared" si="1"/>
        <v>33.800000000000004</v>
      </c>
      <c r="F55" s="499"/>
    </row>
    <row r="56" spans="1:6" ht="20.100000000000001" customHeight="1" x14ac:dyDescent="0.2">
      <c r="A56" s="472" t="s">
        <v>17</v>
      </c>
      <c r="B56" s="16" t="s">
        <v>136</v>
      </c>
      <c r="C56" s="522">
        <v>0.22700000000000001</v>
      </c>
      <c r="D56" s="522">
        <v>0.32200000000000001</v>
      </c>
      <c r="E56" s="477">
        <f t="shared" si="1"/>
        <v>9.5</v>
      </c>
      <c r="F56" s="499"/>
    </row>
    <row r="57" spans="1:6" ht="20.100000000000001" customHeight="1" x14ac:dyDescent="0.2">
      <c r="A57" s="472" t="s">
        <v>18</v>
      </c>
      <c r="B57" s="16" t="s">
        <v>178</v>
      </c>
      <c r="C57" s="522">
        <v>0.748</v>
      </c>
      <c r="D57" s="522">
        <v>0.622</v>
      </c>
      <c r="E57" s="477">
        <f t="shared" si="1"/>
        <v>-12.6</v>
      </c>
      <c r="F57" s="499"/>
    </row>
    <row r="58" spans="1:6" ht="20.100000000000001" customHeight="1" x14ac:dyDescent="0.2">
      <c r="A58" s="472" t="s">
        <v>19</v>
      </c>
      <c r="B58" s="16" t="s">
        <v>137</v>
      </c>
      <c r="C58" s="522">
        <v>0.44500000000000001</v>
      </c>
      <c r="D58" s="522">
        <v>0.48099999999999998</v>
      </c>
      <c r="E58" s="477">
        <f t="shared" si="1"/>
        <v>3.5999999999999979</v>
      </c>
      <c r="F58" s="499"/>
    </row>
    <row r="59" spans="1:6" ht="20.100000000000001" customHeight="1" x14ac:dyDescent="0.2">
      <c r="A59" s="472" t="s">
        <v>20</v>
      </c>
      <c r="B59" s="16" t="s">
        <v>138</v>
      </c>
      <c r="C59" s="522">
        <v>0.13900000000000001</v>
      </c>
      <c r="D59" s="522">
        <v>0.13200000000000001</v>
      </c>
      <c r="E59" s="477">
        <f t="shared" si="1"/>
        <v>-0.70000000000000062</v>
      </c>
      <c r="F59" s="499"/>
    </row>
    <row r="60" spans="1:6" ht="20.100000000000001" customHeight="1" x14ac:dyDescent="0.2">
      <c r="A60" s="472" t="s">
        <v>21</v>
      </c>
      <c r="B60" s="16" t="s">
        <v>179</v>
      </c>
      <c r="C60" s="522">
        <v>0.72899999999999998</v>
      </c>
      <c r="D60" s="522">
        <v>0.93600000000000005</v>
      </c>
      <c r="E60" s="477">
        <f t="shared" si="1"/>
        <v>20.700000000000006</v>
      </c>
      <c r="F60" s="499"/>
    </row>
    <row r="61" spans="1:6" ht="20.100000000000001" customHeight="1" x14ac:dyDescent="0.2">
      <c r="A61" s="472" t="s">
        <v>22</v>
      </c>
      <c r="B61" s="16" t="s">
        <v>139</v>
      </c>
      <c r="C61" s="522">
        <v>0.81100000000000005</v>
      </c>
      <c r="D61" s="522">
        <v>0.83199999999999996</v>
      </c>
      <c r="E61" s="477">
        <f t="shared" si="1"/>
        <v>2.0999999999999908</v>
      </c>
      <c r="F61" s="499"/>
    </row>
    <row r="62" spans="1:6" ht="20.100000000000001" customHeight="1" x14ac:dyDescent="0.2">
      <c r="A62" s="472" t="s">
        <v>23</v>
      </c>
      <c r="B62" s="16" t="s">
        <v>180</v>
      </c>
      <c r="C62" s="522">
        <v>0.58299999999999996</v>
      </c>
      <c r="D62" s="522">
        <v>0.50800000000000001</v>
      </c>
      <c r="E62" s="477">
        <f t="shared" si="1"/>
        <v>-7.4999999999999956</v>
      </c>
      <c r="F62" s="499"/>
    </row>
    <row r="63" spans="1:6" ht="20.100000000000001" customHeight="1" x14ac:dyDescent="0.2">
      <c r="A63" s="472" t="s">
        <v>24</v>
      </c>
      <c r="B63" s="16" t="s">
        <v>140</v>
      </c>
      <c r="C63" s="522">
        <v>0.56899999999999995</v>
      </c>
      <c r="D63" s="522">
        <v>0.65</v>
      </c>
      <c r="E63" s="477">
        <f t="shared" si="1"/>
        <v>8.1000000000000068</v>
      </c>
      <c r="F63" s="499"/>
    </row>
    <row r="64" spans="1:6" ht="20.100000000000001" customHeight="1" x14ac:dyDescent="0.2">
      <c r="A64" s="472" t="s">
        <v>25</v>
      </c>
      <c r="B64" s="16" t="s">
        <v>141</v>
      </c>
      <c r="C64" s="522">
        <v>0.16</v>
      </c>
      <c r="D64" s="522">
        <v>0.60599999999999998</v>
      </c>
      <c r="E64" s="477">
        <f t="shared" si="1"/>
        <v>44.599999999999994</v>
      </c>
      <c r="F64" s="499"/>
    </row>
    <row r="65" spans="1:6" ht="20.100000000000001" customHeight="1" x14ac:dyDescent="0.2">
      <c r="A65" s="472" t="s">
        <v>26</v>
      </c>
      <c r="B65" s="16" t="s">
        <v>142</v>
      </c>
      <c r="C65" s="522">
        <v>0.74099999999999999</v>
      </c>
      <c r="D65" s="522">
        <v>0.751</v>
      </c>
      <c r="E65" s="477">
        <f t="shared" si="1"/>
        <v>1.0000000000000009</v>
      </c>
      <c r="F65" s="499"/>
    </row>
    <row r="66" spans="1:6" ht="20.100000000000001" customHeight="1" x14ac:dyDescent="0.2">
      <c r="A66" s="472" t="s">
        <v>27</v>
      </c>
      <c r="B66" s="16" t="s">
        <v>216</v>
      </c>
      <c r="C66" s="522" t="s">
        <v>42</v>
      </c>
      <c r="D66" s="522">
        <v>0.22600000000000001</v>
      </c>
      <c r="E66" s="477" t="s">
        <v>42</v>
      </c>
      <c r="F66" s="499"/>
    </row>
    <row r="67" spans="1:6" ht="20.100000000000001" customHeight="1" x14ac:dyDescent="0.2">
      <c r="A67" s="472" t="s">
        <v>28</v>
      </c>
      <c r="B67" s="16" t="s">
        <v>143</v>
      </c>
      <c r="C67" s="522">
        <v>1.2949999999999999</v>
      </c>
      <c r="D67" s="522">
        <v>9.7270000000000003</v>
      </c>
      <c r="E67" s="477">
        <f>+(D67-C67)*100</f>
        <v>843.2</v>
      </c>
      <c r="F67" s="499"/>
    </row>
    <row r="68" spans="1:6" ht="20.100000000000001" customHeight="1" x14ac:dyDescent="0.2">
      <c r="A68" s="472" t="s">
        <v>31</v>
      </c>
      <c r="B68" s="16" t="s">
        <v>217</v>
      </c>
      <c r="C68" s="522" t="s">
        <v>42</v>
      </c>
      <c r="D68" s="522">
        <v>0.10299999999999999</v>
      </c>
      <c r="E68" s="477" t="s">
        <v>42</v>
      </c>
      <c r="F68" s="499"/>
    </row>
    <row r="69" spans="1:6" ht="20.100000000000001" customHeight="1" x14ac:dyDescent="0.2">
      <c r="A69" s="472" t="s">
        <v>32</v>
      </c>
      <c r="B69" s="16" t="s">
        <v>181</v>
      </c>
      <c r="C69" s="522">
        <v>0.94299999999999995</v>
      </c>
      <c r="D69" s="522">
        <v>0.64500000000000002</v>
      </c>
      <c r="E69" s="477">
        <f>+(D69-C69)*100</f>
        <v>-29.799999999999994</v>
      </c>
      <c r="F69" s="499"/>
    </row>
    <row r="70" spans="1:6" ht="20.100000000000001" customHeight="1" x14ac:dyDescent="0.2">
      <c r="A70" s="472" t="s">
        <v>33</v>
      </c>
      <c r="B70" s="16" t="s">
        <v>223</v>
      </c>
      <c r="C70" s="522" t="s">
        <v>42</v>
      </c>
      <c r="D70" s="522" t="s">
        <v>42</v>
      </c>
      <c r="E70" s="477" t="s">
        <v>42</v>
      </c>
      <c r="F70" s="499"/>
    </row>
    <row r="71" spans="1:6" ht="20.100000000000001" customHeight="1" x14ac:dyDescent="0.2">
      <c r="A71" s="472" t="s">
        <v>34</v>
      </c>
      <c r="B71" s="16" t="s">
        <v>144</v>
      </c>
      <c r="C71" s="522">
        <v>0.64500000000000002</v>
      </c>
      <c r="D71" s="522">
        <v>0.69699999999999995</v>
      </c>
      <c r="E71" s="477">
        <f>+(D71-C71)*100</f>
        <v>5.199999999999994</v>
      </c>
      <c r="F71" s="499"/>
    </row>
    <row r="72" spans="1:6" ht="20.100000000000001" customHeight="1" x14ac:dyDescent="0.2">
      <c r="A72" s="472" t="s">
        <v>35</v>
      </c>
      <c r="B72" s="16" t="s">
        <v>145</v>
      </c>
      <c r="C72" s="522">
        <v>0.66600000000000004</v>
      </c>
      <c r="D72" s="522">
        <v>0.65800000000000003</v>
      </c>
      <c r="E72" s="477">
        <f>+(D72-C72)*100</f>
        <v>-0.80000000000000071</v>
      </c>
      <c r="F72" s="499"/>
    </row>
    <row r="73" spans="1:6" ht="20.100000000000001" customHeight="1" x14ac:dyDescent="0.2">
      <c r="A73" s="472" t="s">
        <v>36</v>
      </c>
      <c r="B73" s="16" t="s">
        <v>218</v>
      </c>
      <c r="C73" s="522" t="s">
        <v>42</v>
      </c>
      <c r="D73" s="522">
        <v>0.12</v>
      </c>
      <c r="E73" s="477" t="s">
        <v>42</v>
      </c>
      <c r="F73" s="499"/>
    </row>
    <row r="74" spans="1:6" ht="20.100000000000001" customHeight="1" x14ac:dyDescent="0.2">
      <c r="A74" s="472" t="s">
        <v>37</v>
      </c>
      <c r="B74" s="16" t="s">
        <v>146</v>
      </c>
      <c r="C74" s="522">
        <v>0.57299999999999995</v>
      </c>
      <c r="D74" s="522">
        <v>0.53500000000000003</v>
      </c>
      <c r="E74" s="477">
        <f t="shared" ref="E74:E81" si="2">+(D74-C74)*100</f>
        <v>-3.7999999999999923</v>
      </c>
      <c r="F74" s="499"/>
    </row>
    <row r="75" spans="1:6" ht="20.100000000000001" customHeight="1" x14ac:dyDescent="0.2">
      <c r="A75" s="472" t="s">
        <v>38</v>
      </c>
      <c r="B75" s="16" t="s">
        <v>158</v>
      </c>
      <c r="C75" s="522">
        <v>0.152</v>
      </c>
      <c r="D75" s="522">
        <v>0.13800000000000001</v>
      </c>
      <c r="E75" s="477">
        <f t="shared" si="2"/>
        <v>-1.3999999999999986</v>
      </c>
      <c r="F75" s="499"/>
    </row>
    <row r="76" spans="1:6" ht="20.100000000000001" customHeight="1" x14ac:dyDescent="0.2">
      <c r="A76" s="472" t="s">
        <v>39</v>
      </c>
      <c r="B76" s="16" t="s">
        <v>159</v>
      </c>
      <c r="C76" s="522">
        <v>0.91800000000000004</v>
      </c>
      <c r="D76" s="522">
        <v>0.76</v>
      </c>
      <c r="E76" s="477">
        <f t="shared" si="2"/>
        <v>-15.800000000000002</v>
      </c>
      <c r="F76" s="499"/>
    </row>
    <row r="77" spans="1:6" ht="20.100000000000001" customHeight="1" x14ac:dyDescent="0.2">
      <c r="A77" s="472" t="s">
        <v>40</v>
      </c>
      <c r="B77" s="16" t="s">
        <v>160</v>
      </c>
      <c r="C77" s="522">
        <v>0.83799999999999997</v>
      </c>
      <c r="D77" s="522">
        <v>0.94299999999999995</v>
      </c>
      <c r="E77" s="477">
        <f t="shared" si="2"/>
        <v>10.499999999999998</v>
      </c>
      <c r="F77" s="499"/>
    </row>
    <row r="78" spans="1:6" ht="20.100000000000001" customHeight="1" x14ac:dyDescent="0.2">
      <c r="A78" s="472" t="s">
        <v>219</v>
      </c>
      <c r="B78" s="16" t="s">
        <v>147</v>
      </c>
      <c r="C78" s="522">
        <v>0.749</v>
      </c>
      <c r="D78" s="522">
        <v>0.62</v>
      </c>
      <c r="E78" s="477">
        <f t="shared" si="2"/>
        <v>-12.9</v>
      </c>
      <c r="F78" s="499"/>
    </row>
    <row r="79" spans="1:6" ht="20.100000000000001" customHeight="1" x14ac:dyDescent="0.2">
      <c r="A79" s="472" t="s">
        <v>220</v>
      </c>
      <c r="B79" s="16" t="s">
        <v>148</v>
      </c>
      <c r="C79" s="522">
        <v>0.749</v>
      </c>
      <c r="D79" s="522">
        <v>0.65900000000000003</v>
      </c>
      <c r="E79" s="477">
        <f t="shared" si="2"/>
        <v>-8.9999999999999964</v>
      </c>
      <c r="F79" s="499"/>
    </row>
    <row r="80" spans="1:6" ht="20.100000000000001" customHeight="1" thickBot="1" x14ac:dyDescent="0.25">
      <c r="A80" s="472" t="s">
        <v>222</v>
      </c>
      <c r="B80" s="16" t="s">
        <v>149</v>
      </c>
      <c r="C80" s="522">
        <v>0.79800000000000004</v>
      </c>
      <c r="D80" s="522">
        <v>0.746</v>
      </c>
      <c r="E80" s="477">
        <f t="shared" si="2"/>
        <v>-5.2000000000000046</v>
      </c>
      <c r="F80" s="499"/>
    </row>
    <row r="81" spans="1:12" ht="20.100000000000001" customHeight="1" thickBot="1" x14ac:dyDescent="0.25">
      <c r="A81" s="59"/>
      <c r="B81" s="56" t="s">
        <v>2</v>
      </c>
      <c r="C81" s="143">
        <v>0.67100000000000004</v>
      </c>
      <c r="D81" s="143">
        <v>0.65400000000000003</v>
      </c>
      <c r="E81" s="479">
        <f t="shared" si="2"/>
        <v>-1.7000000000000015</v>
      </c>
      <c r="F81" s="499"/>
    </row>
    <row r="82" spans="1:12" ht="20.100000000000001" customHeight="1" x14ac:dyDescent="0.2">
      <c r="C82" s="505"/>
      <c r="D82" s="505"/>
      <c r="E82" s="505"/>
    </row>
    <row r="83" spans="1:12" ht="20.100000000000001" customHeight="1" x14ac:dyDescent="0.2">
      <c r="A83" s="628" t="s">
        <v>299</v>
      </c>
      <c r="B83" s="628"/>
      <c r="C83" s="628"/>
      <c r="D83" s="628"/>
      <c r="E83" s="628"/>
    </row>
    <row r="84" spans="1:12" ht="20.100000000000001" customHeight="1" thickBot="1" x14ac:dyDescent="0.25">
      <c r="A84" s="513"/>
      <c r="B84" s="513"/>
      <c r="C84" s="513"/>
      <c r="D84" s="513"/>
      <c r="E84" s="513"/>
    </row>
    <row r="85" spans="1:12" ht="20.100000000000001" customHeight="1" thickBot="1" x14ac:dyDescent="0.25">
      <c r="A85" s="120" t="s">
        <v>3</v>
      </c>
      <c r="B85" s="121" t="s">
        <v>300</v>
      </c>
      <c r="C85" s="631" t="s">
        <v>299</v>
      </c>
      <c r="D85" s="659"/>
      <c r="E85" s="632"/>
    </row>
    <row r="86" spans="1:12" ht="20.100000000000001" customHeight="1" thickBot="1" x14ac:dyDescent="0.25">
      <c r="A86" s="127"/>
      <c r="B86" s="495"/>
      <c r="C86" s="410" t="s">
        <v>208</v>
      </c>
      <c r="D86" s="410" t="s">
        <v>215</v>
      </c>
      <c r="E86" s="15" t="s">
        <v>276</v>
      </c>
      <c r="J86" s="515"/>
      <c r="K86" s="515"/>
      <c r="L86" s="524"/>
    </row>
    <row r="87" spans="1:12" ht="20.100000000000001" customHeight="1" x14ac:dyDescent="0.2">
      <c r="A87" s="497" t="s">
        <v>7</v>
      </c>
      <c r="B87" s="129" t="s">
        <v>0</v>
      </c>
      <c r="C87" s="498">
        <v>0.71</v>
      </c>
      <c r="D87" s="498">
        <v>0.77900000000000003</v>
      </c>
      <c r="E87" s="477">
        <f>+(D87-C87)*100</f>
        <v>6.9000000000000057</v>
      </c>
      <c r="F87" s="499"/>
      <c r="J87" s="515"/>
      <c r="K87" s="515"/>
      <c r="L87" s="524"/>
    </row>
    <row r="88" spans="1:12" ht="20.100000000000001" customHeight="1" thickBot="1" x14ac:dyDescent="0.25">
      <c r="A88" s="501" t="s">
        <v>8</v>
      </c>
      <c r="B88" s="132" t="s">
        <v>1</v>
      </c>
      <c r="C88" s="502">
        <v>0.63100000000000001</v>
      </c>
      <c r="D88" s="502">
        <v>0.64300000000000002</v>
      </c>
      <c r="E88" s="477">
        <f>+(D88-C88)*100</f>
        <v>1.2000000000000011</v>
      </c>
      <c r="F88" s="499"/>
      <c r="J88" s="515"/>
      <c r="K88" s="515"/>
      <c r="L88" s="524"/>
    </row>
    <row r="89" spans="1:12" ht="20.100000000000001" customHeight="1" thickBot="1" x14ac:dyDescent="0.25">
      <c r="A89" s="148"/>
      <c r="B89" s="503" t="s">
        <v>41</v>
      </c>
      <c r="C89" s="154">
        <v>0.66900000000000004</v>
      </c>
      <c r="D89" s="155">
        <v>0.71099999999999997</v>
      </c>
      <c r="E89" s="479">
        <f>+(D89-C89)*100</f>
        <v>4.1999999999999922</v>
      </c>
      <c r="F89" s="499"/>
      <c r="J89" s="156"/>
      <c r="K89" s="156"/>
      <c r="L89" s="525"/>
    </row>
    <row r="90" spans="1:12" ht="20.100000000000001" customHeight="1" x14ac:dyDescent="0.2">
      <c r="A90" s="26"/>
    </row>
    <row r="91" spans="1:12" ht="20.100000000000001" customHeight="1" x14ac:dyDescent="0.2">
      <c r="A91" s="628" t="s">
        <v>301</v>
      </c>
      <c r="B91" s="628"/>
      <c r="C91" s="628"/>
      <c r="D91" s="628"/>
      <c r="E91" s="628"/>
      <c r="I91" s="26"/>
      <c r="J91" s="26"/>
      <c r="K91" s="26"/>
      <c r="L91" s="512"/>
    </row>
    <row r="92" spans="1:12" ht="20.100000000000001" customHeight="1" thickBot="1" x14ac:dyDescent="0.25">
      <c r="A92" s="520"/>
      <c r="B92" s="521"/>
      <c r="C92" s="521"/>
      <c r="D92" s="521"/>
      <c r="E92" s="521"/>
    </row>
    <row r="93" spans="1:12" ht="20.100000000000001" customHeight="1" thickBot="1" x14ac:dyDescent="0.25">
      <c r="A93" s="120" t="s">
        <v>3</v>
      </c>
      <c r="B93" s="121" t="s">
        <v>10</v>
      </c>
      <c r="C93" s="631" t="s">
        <v>299</v>
      </c>
      <c r="D93" s="659"/>
      <c r="E93" s="632"/>
    </row>
    <row r="94" spans="1:12" ht="20.100000000000001" customHeight="1" thickBot="1" x14ac:dyDescent="0.25">
      <c r="A94" s="127"/>
      <c r="B94" s="495"/>
      <c r="C94" s="410" t="s">
        <v>208</v>
      </c>
      <c r="D94" s="410" t="s">
        <v>215</v>
      </c>
      <c r="E94" s="15" t="s">
        <v>276</v>
      </c>
    </row>
    <row r="95" spans="1:12" ht="20.100000000000001" customHeight="1" x14ac:dyDescent="0.2">
      <c r="A95" s="471" t="s">
        <v>7</v>
      </c>
      <c r="B95" s="16" t="s">
        <v>116</v>
      </c>
      <c r="C95" s="504">
        <v>1.744</v>
      </c>
      <c r="D95" s="504">
        <v>1.5920000000000001</v>
      </c>
      <c r="E95" s="477">
        <f t="shared" ref="E95:E122" si="3">+(D95-C95)*100</f>
        <v>-15.199999999999992</v>
      </c>
      <c r="F95" s="499"/>
      <c r="J95" s="150"/>
      <c r="K95" s="515"/>
    </row>
    <row r="96" spans="1:12" ht="20.100000000000001" customHeight="1" x14ac:dyDescent="0.2">
      <c r="A96" s="472" t="s">
        <v>8</v>
      </c>
      <c r="B96" s="16" t="s">
        <v>172</v>
      </c>
      <c r="C96" s="504">
        <v>0.58699999999999997</v>
      </c>
      <c r="D96" s="504">
        <v>1.0429999999999999</v>
      </c>
      <c r="E96" s="477">
        <f t="shared" si="3"/>
        <v>45.599999999999994</v>
      </c>
      <c r="F96" s="499"/>
      <c r="J96" s="150"/>
      <c r="K96" s="515"/>
    </row>
    <row r="97" spans="1:12" ht="20.100000000000001" customHeight="1" x14ac:dyDescent="0.2">
      <c r="A97" s="472" t="s">
        <v>9</v>
      </c>
      <c r="B97" s="16" t="s">
        <v>209</v>
      </c>
      <c r="C97" s="504">
        <v>0.7</v>
      </c>
      <c r="D97" s="504">
        <v>0.73</v>
      </c>
      <c r="E97" s="477">
        <f t="shared" si="3"/>
        <v>3.0000000000000027</v>
      </c>
      <c r="F97" s="499"/>
      <c r="J97" s="516"/>
      <c r="K97" s="516"/>
      <c r="L97" s="516"/>
    </row>
    <row r="98" spans="1:12" ht="20.100000000000001" customHeight="1" x14ac:dyDescent="0.2">
      <c r="A98" s="472" t="s">
        <v>11</v>
      </c>
      <c r="B98" s="16" t="s">
        <v>117</v>
      </c>
      <c r="C98" s="504">
        <v>0.47299999999999998</v>
      </c>
      <c r="D98" s="504">
        <v>0.69099999999999995</v>
      </c>
      <c r="E98" s="477">
        <f t="shared" si="3"/>
        <v>21.799999999999997</v>
      </c>
      <c r="F98" s="499"/>
    </row>
    <row r="99" spans="1:12" ht="20.100000000000001" customHeight="1" x14ac:dyDescent="0.2">
      <c r="A99" s="472" t="s">
        <v>12</v>
      </c>
      <c r="B99" s="16" t="s">
        <v>118</v>
      </c>
      <c r="C99" s="504">
        <v>0.82199999999999995</v>
      </c>
      <c r="D99" s="504">
        <v>0.54300000000000004</v>
      </c>
      <c r="E99" s="477">
        <f t="shared" si="3"/>
        <v>-27.899999999999991</v>
      </c>
      <c r="F99" s="499"/>
    </row>
    <row r="100" spans="1:12" ht="20.100000000000001" customHeight="1" x14ac:dyDescent="0.2">
      <c r="A100" s="472" t="s">
        <v>13</v>
      </c>
      <c r="B100" s="16" t="s">
        <v>119</v>
      </c>
      <c r="C100" s="504">
        <v>0.218</v>
      </c>
      <c r="D100" s="504">
        <v>0.114</v>
      </c>
      <c r="E100" s="477">
        <f t="shared" si="3"/>
        <v>-10.4</v>
      </c>
      <c r="F100" s="499"/>
    </row>
    <row r="101" spans="1:12" ht="20.100000000000001" customHeight="1" x14ac:dyDescent="0.2">
      <c r="A101" s="472" t="s">
        <v>14</v>
      </c>
      <c r="B101" s="16" t="s">
        <v>120</v>
      </c>
      <c r="C101" s="504">
        <v>1.0009999999999999</v>
      </c>
      <c r="D101" s="504">
        <v>0.57399999999999995</v>
      </c>
      <c r="E101" s="477">
        <f t="shared" si="3"/>
        <v>-42.699999999999996</v>
      </c>
      <c r="F101" s="499"/>
    </row>
    <row r="102" spans="1:12" ht="20.100000000000001" customHeight="1" x14ac:dyDescent="0.2">
      <c r="A102" s="472" t="s">
        <v>15</v>
      </c>
      <c r="B102" s="16" t="s">
        <v>173</v>
      </c>
      <c r="C102" s="504">
        <v>0.33300000000000002</v>
      </c>
      <c r="D102" s="504">
        <v>0.32200000000000001</v>
      </c>
      <c r="E102" s="477">
        <f t="shared" si="3"/>
        <v>-1.100000000000001</v>
      </c>
      <c r="F102" s="499"/>
    </row>
    <row r="103" spans="1:12" ht="20.100000000000001" customHeight="1" x14ac:dyDescent="0.2">
      <c r="A103" s="472" t="s">
        <v>16</v>
      </c>
      <c r="B103" s="16" t="s">
        <v>153</v>
      </c>
      <c r="C103" s="504">
        <v>0.161</v>
      </c>
      <c r="D103" s="504">
        <v>0.58499999999999996</v>
      </c>
      <c r="E103" s="477">
        <f t="shared" si="3"/>
        <v>42.399999999999991</v>
      </c>
      <c r="F103" s="499"/>
    </row>
    <row r="104" spans="1:12" ht="20.100000000000001" customHeight="1" x14ac:dyDescent="0.2">
      <c r="A104" s="472" t="s">
        <v>17</v>
      </c>
      <c r="B104" s="16" t="s">
        <v>121</v>
      </c>
      <c r="C104" s="504">
        <v>0.90500000000000003</v>
      </c>
      <c r="D104" s="504">
        <v>0.70899999999999996</v>
      </c>
      <c r="E104" s="477">
        <f t="shared" si="3"/>
        <v>-19.600000000000005</v>
      </c>
      <c r="F104" s="499"/>
    </row>
    <row r="105" spans="1:12" ht="20.100000000000001" customHeight="1" x14ac:dyDescent="0.2">
      <c r="A105" s="472" t="s">
        <v>18</v>
      </c>
      <c r="B105" s="16" t="s">
        <v>122</v>
      </c>
      <c r="C105" s="504">
        <v>0.27700000000000002</v>
      </c>
      <c r="D105" s="504">
        <v>0.66700000000000004</v>
      </c>
      <c r="E105" s="477">
        <f t="shared" si="3"/>
        <v>39</v>
      </c>
      <c r="F105" s="499"/>
    </row>
    <row r="106" spans="1:12" ht="20.100000000000001" customHeight="1" x14ac:dyDescent="0.2">
      <c r="A106" s="472" t="s">
        <v>19</v>
      </c>
      <c r="B106" s="16" t="s">
        <v>123</v>
      </c>
      <c r="C106" s="504">
        <v>0.69399999999999995</v>
      </c>
      <c r="D106" s="504">
        <v>0.82599999999999996</v>
      </c>
      <c r="E106" s="477">
        <f t="shared" si="3"/>
        <v>13.200000000000001</v>
      </c>
      <c r="F106" s="499"/>
    </row>
    <row r="107" spans="1:12" ht="20.100000000000001" customHeight="1" x14ac:dyDescent="0.2">
      <c r="A107" s="472" t="s">
        <v>20</v>
      </c>
      <c r="B107" s="16" t="s">
        <v>63</v>
      </c>
      <c r="C107" s="504">
        <v>0.35199999999999998</v>
      </c>
      <c r="D107" s="504">
        <v>0.27600000000000002</v>
      </c>
      <c r="E107" s="477">
        <f t="shared" si="3"/>
        <v>-7.5999999999999961</v>
      </c>
      <c r="F107" s="499"/>
    </row>
    <row r="108" spans="1:12" ht="20.100000000000001" customHeight="1" x14ac:dyDescent="0.2">
      <c r="A108" s="472" t="s">
        <v>21</v>
      </c>
      <c r="B108" s="16" t="s">
        <v>124</v>
      </c>
      <c r="C108" s="504">
        <v>0.61599999999999999</v>
      </c>
      <c r="D108" s="504">
        <v>0.83299999999999996</v>
      </c>
      <c r="E108" s="477">
        <f t="shared" si="3"/>
        <v>21.699999999999996</v>
      </c>
      <c r="F108" s="499"/>
    </row>
    <row r="109" spans="1:12" ht="20.100000000000001" customHeight="1" x14ac:dyDescent="0.2">
      <c r="A109" s="472" t="s">
        <v>22</v>
      </c>
      <c r="B109" s="16" t="s">
        <v>125</v>
      </c>
      <c r="C109" s="504">
        <v>1.038</v>
      </c>
      <c r="D109" s="504">
        <v>0.745</v>
      </c>
      <c r="E109" s="477">
        <f t="shared" si="3"/>
        <v>-29.300000000000004</v>
      </c>
      <c r="F109" s="499"/>
    </row>
    <row r="110" spans="1:12" ht="20.100000000000001" customHeight="1" x14ac:dyDescent="0.2">
      <c r="A110" s="472" t="s">
        <v>23</v>
      </c>
      <c r="B110" s="16" t="s">
        <v>126</v>
      </c>
      <c r="C110" s="504">
        <v>0.41499999999999998</v>
      </c>
      <c r="D110" s="504">
        <v>1.0620000000000001</v>
      </c>
      <c r="E110" s="477">
        <f t="shared" si="3"/>
        <v>64.7</v>
      </c>
      <c r="F110" s="499"/>
    </row>
    <row r="111" spans="1:12" ht="20.100000000000001" customHeight="1" x14ac:dyDescent="0.2">
      <c r="A111" s="472" t="s">
        <v>24</v>
      </c>
      <c r="B111" s="16" t="s">
        <v>210</v>
      </c>
      <c r="C111" s="504">
        <v>0.78500000000000003</v>
      </c>
      <c r="D111" s="504">
        <v>0.57699999999999996</v>
      </c>
      <c r="E111" s="477">
        <f t="shared" si="3"/>
        <v>-20.800000000000008</v>
      </c>
      <c r="F111" s="499"/>
    </row>
    <row r="112" spans="1:12" ht="20.100000000000001" customHeight="1" x14ac:dyDescent="0.2">
      <c r="A112" s="472" t="s">
        <v>25</v>
      </c>
      <c r="B112" s="16" t="s">
        <v>211</v>
      </c>
      <c r="C112" s="504">
        <v>0.59</v>
      </c>
      <c r="D112" s="504">
        <v>0.53100000000000003</v>
      </c>
      <c r="E112" s="477">
        <f t="shared" si="3"/>
        <v>-5.8999999999999941</v>
      </c>
      <c r="F112" s="499"/>
    </row>
    <row r="113" spans="1:6" ht="20.100000000000001" customHeight="1" x14ac:dyDescent="0.2">
      <c r="A113" s="472" t="s">
        <v>26</v>
      </c>
      <c r="B113" s="16" t="s">
        <v>127</v>
      </c>
      <c r="C113" s="504">
        <v>0.83699999999999997</v>
      </c>
      <c r="D113" s="504">
        <v>0.84399999999999997</v>
      </c>
      <c r="E113" s="477">
        <f t="shared" si="3"/>
        <v>0.70000000000000062</v>
      </c>
      <c r="F113" s="499"/>
    </row>
    <row r="114" spans="1:6" ht="20.100000000000001" customHeight="1" x14ac:dyDescent="0.2">
      <c r="A114" s="472" t="s">
        <v>27</v>
      </c>
      <c r="B114" s="16" t="s">
        <v>212</v>
      </c>
      <c r="C114" s="504">
        <v>0.318</v>
      </c>
      <c r="D114" s="504">
        <v>0.32800000000000001</v>
      </c>
      <c r="E114" s="477">
        <f t="shared" si="3"/>
        <v>1.0000000000000009</v>
      </c>
      <c r="F114" s="499"/>
    </row>
    <row r="115" spans="1:6" ht="20.100000000000001" customHeight="1" x14ac:dyDescent="0.2">
      <c r="A115" s="472" t="s">
        <v>28</v>
      </c>
      <c r="B115" s="16" t="s">
        <v>174</v>
      </c>
      <c r="C115" s="504">
        <v>0.78</v>
      </c>
      <c r="D115" s="504">
        <v>0.77</v>
      </c>
      <c r="E115" s="477">
        <f t="shared" si="3"/>
        <v>-1.0000000000000009</v>
      </c>
      <c r="F115" s="499"/>
    </row>
    <row r="116" spans="1:6" ht="20.100000000000001" customHeight="1" x14ac:dyDescent="0.2">
      <c r="A116" s="472" t="s">
        <v>31</v>
      </c>
      <c r="B116" s="16" t="s">
        <v>155</v>
      </c>
      <c r="C116" s="504">
        <v>0.51100000000000001</v>
      </c>
      <c r="D116" s="504">
        <v>0.51500000000000001</v>
      </c>
      <c r="E116" s="477">
        <f t="shared" si="3"/>
        <v>0.40000000000000036</v>
      </c>
      <c r="F116" s="499"/>
    </row>
    <row r="117" spans="1:6" ht="20.100000000000001" customHeight="1" x14ac:dyDescent="0.2">
      <c r="A117" s="472" t="s">
        <v>32</v>
      </c>
      <c r="B117" s="16" t="s">
        <v>175</v>
      </c>
      <c r="C117" s="504">
        <v>0.26500000000000001</v>
      </c>
      <c r="D117" s="504">
        <v>0.42099999999999999</v>
      </c>
      <c r="E117" s="477">
        <f t="shared" si="3"/>
        <v>15.599999999999998</v>
      </c>
      <c r="F117" s="499"/>
    </row>
    <row r="118" spans="1:6" ht="20.100000000000001" customHeight="1" x14ac:dyDescent="0.2">
      <c r="A118" s="472" t="s">
        <v>33</v>
      </c>
      <c r="B118" s="16" t="s">
        <v>128</v>
      </c>
      <c r="C118" s="504">
        <v>0.378</v>
      </c>
      <c r="D118" s="504">
        <v>0.36699999999999999</v>
      </c>
      <c r="E118" s="477">
        <f t="shared" si="3"/>
        <v>-1.100000000000001</v>
      </c>
      <c r="F118" s="499"/>
    </row>
    <row r="119" spans="1:6" ht="20.100000000000001" customHeight="1" x14ac:dyDescent="0.2">
      <c r="A119" s="472" t="s">
        <v>34</v>
      </c>
      <c r="B119" s="16" t="s">
        <v>129</v>
      </c>
      <c r="C119" s="504">
        <v>1.268</v>
      </c>
      <c r="D119" s="504">
        <v>0.54600000000000004</v>
      </c>
      <c r="E119" s="477">
        <f t="shared" si="3"/>
        <v>-72.2</v>
      </c>
      <c r="F119" s="499"/>
    </row>
    <row r="120" spans="1:6" ht="20.100000000000001" customHeight="1" x14ac:dyDescent="0.2">
      <c r="A120" s="472" t="s">
        <v>35</v>
      </c>
      <c r="B120" s="16" t="s">
        <v>213</v>
      </c>
      <c r="C120" s="504">
        <v>0.378</v>
      </c>
      <c r="D120" s="504">
        <v>0.51800000000000002</v>
      </c>
      <c r="E120" s="477">
        <f t="shared" si="3"/>
        <v>14.000000000000002</v>
      </c>
      <c r="F120" s="499"/>
    </row>
    <row r="121" spans="1:6" ht="20.100000000000001" customHeight="1" thickBot="1" x14ac:dyDescent="0.25">
      <c r="A121" s="472" t="s">
        <v>36</v>
      </c>
      <c r="B121" s="16" t="s">
        <v>176</v>
      </c>
      <c r="C121" s="504">
        <v>1.099</v>
      </c>
      <c r="D121" s="504">
        <v>1.6220000000000001</v>
      </c>
      <c r="E121" s="477">
        <f t="shared" si="3"/>
        <v>52.300000000000011</v>
      </c>
      <c r="F121" s="499"/>
    </row>
    <row r="122" spans="1:6" ht="20.100000000000001" customHeight="1" thickBot="1" x14ac:dyDescent="0.25">
      <c r="A122" s="170"/>
      <c r="B122" s="171" t="s">
        <v>2</v>
      </c>
      <c r="C122" s="155">
        <v>0.71</v>
      </c>
      <c r="D122" s="155">
        <v>0.77900000000000003</v>
      </c>
      <c r="E122" s="479">
        <f t="shared" si="3"/>
        <v>6.9000000000000057</v>
      </c>
      <c r="F122" s="499"/>
    </row>
    <row r="123" spans="1:6" ht="20.100000000000001" customHeight="1" x14ac:dyDescent="0.2">
      <c r="A123" s="26"/>
    </row>
    <row r="124" spans="1:6" ht="20.100000000000001" customHeight="1" x14ac:dyDescent="0.2">
      <c r="A124" s="628" t="s">
        <v>302</v>
      </c>
      <c r="B124" s="628"/>
      <c r="C124" s="628"/>
      <c r="D124" s="628"/>
      <c r="E124" s="628"/>
    </row>
    <row r="125" spans="1:6" ht="20.100000000000001" customHeight="1" thickBot="1" x14ac:dyDescent="0.25">
      <c r="A125" s="520"/>
      <c r="B125" s="521"/>
      <c r="C125" s="521"/>
      <c r="D125" s="521"/>
      <c r="E125" s="521"/>
    </row>
    <row r="126" spans="1:6" ht="20.100000000000001" customHeight="1" thickBot="1" x14ac:dyDescent="0.25">
      <c r="A126" s="120" t="s">
        <v>3</v>
      </c>
      <c r="B126" s="121" t="s">
        <v>10</v>
      </c>
      <c r="C126" s="631" t="s">
        <v>299</v>
      </c>
      <c r="D126" s="659"/>
      <c r="E126" s="632"/>
    </row>
    <row r="127" spans="1:6" ht="20.100000000000001" customHeight="1" thickBot="1" x14ac:dyDescent="0.25">
      <c r="A127" s="127"/>
      <c r="B127" s="495"/>
      <c r="C127" s="410" t="s">
        <v>208</v>
      </c>
      <c r="D127" s="410" t="s">
        <v>215</v>
      </c>
      <c r="E127" s="15" t="s">
        <v>276</v>
      </c>
    </row>
    <row r="128" spans="1:6" ht="20.100000000000001" customHeight="1" x14ac:dyDescent="0.2">
      <c r="A128" s="471" t="s">
        <v>7</v>
      </c>
      <c r="B128" s="16" t="s">
        <v>130</v>
      </c>
      <c r="C128" s="504">
        <v>0.71399999999999997</v>
      </c>
      <c r="D128" s="504">
        <v>0.64200000000000002</v>
      </c>
      <c r="E128" s="477">
        <f t="shared" ref="E128:E146" si="4">+(D128-C128)*100</f>
        <v>-7.1999999999999957</v>
      </c>
      <c r="F128" s="499"/>
    </row>
    <row r="129" spans="1:6" ht="20.100000000000001" customHeight="1" x14ac:dyDescent="0.2">
      <c r="A129" s="472" t="s">
        <v>8</v>
      </c>
      <c r="B129" s="16" t="s">
        <v>131</v>
      </c>
      <c r="C129" s="504">
        <v>0.55800000000000005</v>
      </c>
      <c r="D129" s="504">
        <v>0.59699999999999998</v>
      </c>
      <c r="E129" s="477">
        <f t="shared" si="4"/>
        <v>3.8999999999999924</v>
      </c>
      <c r="F129" s="499"/>
    </row>
    <row r="130" spans="1:6" ht="20.100000000000001" customHeight="1" x14ac:dyDescent="0.2">
      <c r="A130" s="472" t="s">
        <v>9</v>
      </c>
      <c r="B130" s="16" t="s">
        <v>132</v>
      </c>
      <c r="C130" s="504">
        <v>0.35899999999999999</v>
      </c>
      <c r="D130" s="504">
        <v>0.41399999999999998</v>
      </c>
      <c r="E130" s="477">
        <f t="shared" si="4"/>
        <v>5.4999999999999991</v>
      </c>
      <c r="F130" s="499"/>
    </row>
    <row r="131" spans="1:6" ht="20.100000000000001" customHeight="1" x14ac:dyDescent="0.2">
      <c r="A131" s="472" t="s">
        <v>11</v>
      </c>
      <c r="B131" s="16" t="s">
        <v>177</v>
      </c>
      <c r="C131" s="504">
        <v>0.56100000000000005</v>
      </c>
      <c r="D131" s="504">
        <v>0.64200000000000002</v>
      </c>
      <c r="E131" s="477">
        <f t="shared" si="4"/>
        <v>8.0999999999999961</v>
      </c>
      <c r="F131" s="499"/>
    </row>
    <row r="132" spans="1:6" ht="20.100000000000001" customHeight="1" x14ac:dyDescent="0.2">
      <c r="A132" s="472" t="s">
        <v>12</v>
      </c>
      <c r="B132" s="16" t="s">
        <v>133</v>
      </c>
      <c r="C132" s="504">
        <v>0.108</v>
      </c>
      <c r="D132" s="504">
        <v>8.5999999999999993E-2</v>
      </c>
      <c r="E132" s="477">
        <f t="shared" si="4"/>
        <v>-2.2000000000000006</v>
      </c>
      <c r="F132" s="499"/>
    </row>
    <row r="133" spans="1:6" ht="20.100000000000001" customHeight="1" x14ac:dyDescent="0.2">
      <c r="A133" s="472" t="s">
        <v>13</v>
      </c>
      <c r="B133" s="16" t="s">
        <v>134</v>
      </c>
      <c r="C133" s="504">
        <v>0.7</v>
      </c>
      <c r="D133" s="504">
        <v>0.70399999999999996</v>
      </c>
      <c r="E133" s="477">
        <f t="shared" si="4"/>
        <v>0.40000000000000036</v>
      </c>
      <c r="F133" s="499"/>
    </row>
    <row r="134" spans="1:6" ht="20.100000000000001" customHeight="1" x14ac:dyDescent="0.2">
      <c r="A134" s="472" t="s">
        <v>14</v>
      </c>
      <c r="B134" s="16" t="s">
        <v>156</v>
      </c>
      <c r="C134" s="504">
        <v>0.60899999999999999</v>
      </c>
      <c r="D134" s="504">
        <v>0.624</v>
      </c>
      <c r="E134" s="477">
        <f t="shared" si="4"/>
        <v>1.5000000000000013</v>
      </c>
      <c r="F134" s="499"/>
    </row>
    <row r="135" spans="1:6" ht="20.100000000000001" customHeight="1" x14ac:dyDescent="0.2">
      <c r="A135" s="472" t="s">
        <v>15</v>
      </c>
      <c r="B135" s="16" t="s">
        <v>135</v>
      </c>
      <c r="C135" s="504">
        <v>0.03</v>
      </c>
      <c r="D135" s="504">
        <v>7.6999999999999999E-2</v>
      </c>
      <c r="E135" s="477">
        <f t="shared" si="4"/>
        <v>4.7</v>
      </c>
      <c r="F135" s="499"/>
    </row>
    <row r="136" spans="1:6" ht="20.100000000000001" customHeight="1" x14ac:dyDescent="0.2">
      <c r="A136" s="472" t="s">
        <v>16</v>
      </c>
      <c r="B136" s="16" t="s">
        <v>157</v>
      </c>
      <c r="C136" s="504">
        <v>0.17799999999999999</v>
      </c>
      <c r="D136" s="504">
        <v>0.441</v>
      </c>
      <c r="E136" s="477">
        <f t="shared" si="4"/>
        <v>26.3</v>
      </c>
      <c r="F136" s="499"/>
    </row>
    <row r="137" spans="1:6" ht="20.100000000000001" customHeight="1" x14ac:dyDescent="0.2">
      <c r="A137" s="472" t="s">
        <v>17</v>
      </c>
      <c r="B137" s="16" t="s">
        <v>136</v>
      </c>
      <c r="C137" s="504">
        <v>0.22</v>
      </c>
      <c r="D137" s="504">
        <v>0.30599999999999999</v>
      </c>
      <c r="E137" s="477">
        <f t="shared" si="4"/>
        <v>8.6</v>
      </c>
      <c r="F137" s="499"/>
    </row>
    <row r="138" spans="1:6" ht="19.5" customHeight="1" x14ac:dyDescent="0.2">
      <c r="A138" s="472" t="s">
        <v>18</v>
      </c>
      <c r="B138" s="16" t="s">
        <v>178</v>
      </c>
      <c r="C138" s="504">
        <v>0.67900000000000005</v>
      </c>
      <c r="D138" s="504">
        <v>0.63400000000000001</v>
      </c>
      <c r="E138" s="477">
        <f t="shared" si="4"/>
        <v>-4.5000000000000036</v>
      </c>
      <c r="F138" s="499"/>
    </row>
    <row r="139" spans="1:6" ht="20.100000000000001" customHeight="1" x14ac:dyDescent="0.2">
      <c r="A139" s="472" t="s">
        <v>19</v>
      </c>
      <c r="B139" s="16" t="s">
        <v>137</v>
      </c>
      <c r="C139" s="504">
        <v>0.51900000000000002</v>
      </c>
      <c r="D139" s="504">
        <v>0.58099999999999996</v>
      </c>
      <c r="E139" s="477">
        <f t="shared" si="4"/>
        <v>6.199999999999994</v>
      </c>
      <c r="F139" s="499"/>
    </row>
    <row r="140" spans="1:6" ht="20.100000000000001" customHeight="1" x14ac:dyDescent="0.2">
      <c r="A140" s="472" t="s">
        <v>20</v>
      </c>
      <c r="B140" s="16" t="s">
        <v>138</v>
      </c>
      <c r="C140" s="504">
        <v>0.13</v>
      </c>
      <c r="D140" s="504">
        <v>0.126</v>
      </c>
      <c r="E140" s="477">
        <f t="shared" si="4"/>
        <v>-0.40000000000000036</v>
      </c>
      <c r="F140" s="499"/>
    </row>
    <row r="141" spans="1:6" ht="20.100000000000001" customHeight="1" x14ac:dyDescent="0.2">
      <c r="A141" s="472" t="s">
        <v>21</v>
      </c>
      <c r="B141" s="16" t="s">
        <v>179</v>
      </c>
      <c r="C141" s="504">
        <v>0.81499999999999995</v>
      </c>
      <c r="D141" s="504">
        <v>0.97499999999999998</v>
      </c>
      <c r="E141" s="477">
        <f t="shared" si="4"/>
        <v>16.000000000000004</v>
      </c>
      <c r="F141" s="499"/>
    </row>
    <row r="142" spans="1:6" ht="20.100000000000001" customHeight="1" x14ac:dyDescent="0.2">
      <c r="A142" s="472" t="s">
        <v>22</v>
      </c>
      <c r="B142" s="16" t="s">
        <v>139</v>
      </c>
      <c r="C142" s="504">
        <v>0.45900000000000002</v>
      </c>
      <c r="D142" s="504">
        <v>0.67</v>
      </c>
      <c r="E142" s="477">
        <f t="shared" si="4"/>
        <v>21.1</v>
      </c>
      <c r="F142" s="499"/>
    </row>
    <row r="143" spans="1:6" ht="20.100000000000001" customHeight="1" x14ac:dyDescent="0.2">
      <c r="A143" s="472" t="s">
        <v>23</v>
      </c>
      <c r="B143" s="16" t="s">
        <v>180</v>
      </c>
      <c r="C143" s="504">
        <v>0.504</v>
      </c>
      <c r="D143" s="504">
        <v>0.50600000000000001</v>
      </c>
      <c r="E143" s="477">
        <f t="shared" si="4"/>
        <v>0.20000000000000018</v>
      </c>
      <c r="F143" s="499"/>
    </row>
    <row r="144" spans="1:6" ht="20.100000000000001" customHeight="1" x14ac:dyDescent="0.2">
      <c r="A144" s="472" t="s">
        <v>24</v>
      </c>
      <c r="B144" s="16" t="s">
        <v>140</v>
      </c>
      <c r="C144" s="504">
        <v>0.53600000000000003</v>
      </c>
      <c r="D144" s="504">
        <v>0.65600000000000003</v>
      </c>
      <c r="E144" s="477">
        <f t="shared" si="4"/>
        <v>12</v>
      </c>
      <c r="F144" s="499"/>
    </row>
    <row r="145" spans="1:6" ht="20.100000000000001" customHeight="1" x14ac:dyDescent="0.2">
      <c r="A145" s="472" t="s">
        <v>25</v>
      </c>
      <c r="B145" s="16" t="s">
        <v>141</v>
      </c>
      <c r="C145" s="504">
        <v>0.21199999999999999</v>
      </c>
      <c r="D145" s="504">
        <v>0.70899999999999996</v>
      </c>
      <c r="E145" s="477">
        <f t="shared" si="4"/>
        <v>49.7</v>
      </c>
      <c r="F145" s="499"/>
    </row>
    <row r="146" spans="1:6" ht="20.100000000000001" customHeight="1" x14ac:dyDescent="0.2">
      <c r="A146" s="472" t="s">
        <v>26</v>
      </c>
      <c r="B146" s="16" t="s">
        <v>142</v>
      </c>
      <c r="C146" s="504">
        <v>0.75</v>
      </c>
      <c r="D146" s="504">
        <v>0.69699999999999995</v>
      </c>
      <c r="E146" s="477">
        <f t="shared" si="4"/>
        <v>-5.3000000000000043</v>
      </c>
      <c r="F146" s="499"/>
    </row>
    <row r="147" spans="1:6" ht="20.100000000000001" customHeight="1" x14ac:dyDescent="0.2">
      <c r="A147" s="472" t="s">
        <v>27</v>
      </c>
      <c r="B147" s="16" t="s">
        <v>216</v>
      </c>
      <c r="C147" s="511" t="s">
        <v>42</v>
      </c>
      <c r="D147" s="511">
        <v>0.17799999999999999</v>
      </c>
      <c r="E147" s="477" t="s">
        <v>42</v>
      </c>
      <c r="F147" s="499"/>
    </row>
    <row r="148" spans="1:6" ht="20.100000000000001" customHeight="1" x14ac:dyDescent="0.2">
      <c r="A148" s="472" t="s">
        <v>28</v>
      </c>
      <c r="B148" s="16" t="s">
        <v>143</v>
      </c>
      <c r="C148" s="511">
        <v>1.075</v>
      </c>
      <c r="D148" s="511">
        <v>4.8470000000000004</v>
      </c>
      <c r="E148" s="477">
        <f>+(D148-C148)*100</f>
        <v>377.20000000000005</v>
      </c>
      <c r="F148" s="499"/>
    </row>
    <row r="149" spans="1:6" ht="20.100000000000001" customHeight="1" x14ac:dyDescent="0.2">
      <c r="A149" s="472" t="s">
        <v>31</v>
      </c>
      <c r="B149" s="16" t="s">
        <v>217</v>
      </c>
      <c r="C149" s="511" t="s">
        <v>42</v>
      </c>
      <c r="D149" s="511">
        <v>0.33</v>
      </c>
      <c r="E149" s="477" t="s">
        <v>42</v>
      </c>
      <c r="F149" s="499"/>
    </row>
    <row r="150" spans="1:6" ht="20.100000000000001" customHeight="1" x14ac:dyDescent="0.2">
      <c r="A150" s="472" t="s">
        <v>32</v>
      </c>
      <c r="B150" s="16" t="s">
        <v>181</v>
      </c>
      <c r="C150" s="511">
        <v>0.56299999999999994</v>
      </c>
      <c r="D150" s="511">
        <v>0.47699999999999998</v>
      </c>
      <c r="E150" s="477">
        <f>+(D150-C150)*100</f>
        <v>-8.5999999999999961</v>
      </c>
      <c r="F150" s="499"/>
    </row>
    <row r="151" spans="1:6" ht="20.100000000000001" customHeight="1" x14ac:dyDescent="0.2">
      <c r="A151" s="472" t="s">
        <v>33</v>
      </c>
      <c r="B151" s="16" t="s">
        <v>223</v>
      </c>
      <c r="C151" s="511" t="s">
        <v>42</v>
      </c>
      <c r="D151" s="511" t="s">
        <v>42</v>
      </c>
      <c r="E151" s="477" t="s">
        <v>42</v>
      </c>
      <c r="F151" s="499"/>
    </row>
    <row r="152" spans="1:6" ht="20.100000000000001" customHeight="1" x14ac:dyDescent="0.2">
      <c r="A152" s="472" t="s">
        <v>34</v>
      </c>
      <c r="B152" s="16" t="s">
        <v>144</v>
      </c>
      <c r="C152" s="511">
        <v>0.69</v>
      </c>
      <c r="D152" s="511">
        <v>0.752</v>
      </c>
      <c r="E152" s="477">
        <f>+(D152-C152)*100</f>
        <v>6.2000000000000055</v>
      </c>
      <c r="F152" s="499"/>
    </row>
    <row r="153" spans="1:6" ht="20.100000000000001" customHeight="1" x14ac:dyDescent="0.2">
      <c r="A153" s="472" t="s">
        <v>35</v>
      </c>
      <c r="B153" s="16" t="s">
        <v>145</v>
      </c>
      <c r="C153" s="511">
        <v>0.63800000000000001</v>
      </c>
      <c r="D153" s="511">
        <v>0.66700000000000004</v>
      </c>
      <c r="E153" s="477">
        <f>+(D153-C153)*100</f>
        <v>2.9000000000000026</v>
      </c>
      <c r="F153" s="499"/>
    </row>
    <row r="154" spans="1:6" ht="20.100000000000001" customHeight="1" x14ac:dyDescent="0.2">
      <c r="A154" s="472" t="s">
        <v>36</v>
      </c>
      <c r="B154" s="16" t="s">
        <v>218</v>
      </c>
      <c r="C154" s="511" t="s">
        <v>42</v>
      </c>
      <c r="D154" s="511">
        <v>0.76800000000000002</v>
      </c>
      <c r="E154" s="477" t="s">
        <v>42</v>
      </c>
      <c r="F154" s="499"/>
    </row>
    <row r="155" spans="1:6" ht="20.100000000000001" customHeight="1" x14ac:dyDescent="0.2">
      <c r="A155" s="472" t="s">
        <v>37</v>
      </c>
      <c r="B155" s="16" t="s">
        <v>146</v>
      </c>
      <c r="C155" s="504">
        <v>0.60299999999999998</v>
      </c>
      <c r="D155" s="504">
        <v>0.54400000000000004</v>
      </c>
      <c r="E155" s="477">
        <f t="shared" ref="E155:E162" si="5">+(D155-C155)*100</f>
        <v>-5.8999999999999941</v>
      </c>
      <c r="F155" s="499"/>
    </row>
    <row r="156" spans="1:6" ht="20.100000000000001" customHeight="1" x14ac:dyDescent="0.2">
      <c r="A156" s="472" t="s">
        <v>38</v>
      </c>
      <c r="B156" s="16" t="s">
        <v>158</v>
      </c>
      <c r="C156" s="504">
        <v>0.153</v>
      </c>
      <c r="D156" s="504">
        <v>0.14000000000000001</v>
      </c>
      <c r="E156" s="477">
        <f t="shared" si="5"/>
        <v>-1.2999999999999985</v>
      </c>
      <c r="F156" s="499"/>
    </row>
    <row r="157" spans="1:6" ht="20.100000000000001" customHeight="1" x14ac:dyDescent="0.2">
      <c r="A157" s="472" t="s">
        <v>39</v>
      </c>
      <c r="B157" s="16" t="s">
        <v>159</v>
      </c>
      <c r="C157" s="504">
        <v>0.90400000000000003</v>
      </c>
      <c r="D157" s="504">
        <v>0.70799999999999996</v>
      </c>
      <c r="E157" s="477">
        <f t="shared" si="5"/>
        <v>-19.600000000000005</v>
      </c>
      <c r="F157" s="499"/>
    </row>
    <row r="158" spans="1:6" ht="20.100000000000001" customHeight="1" x14ac:dyDescent="0.2">
      <c r="A158" s="472" t="s">
        <v>40</v>
      </c>
      <c r="B158" s="16" t="s">
        <v>160</v>
      </c>
      <c r="C158" s="504">
        <v>0.69199999999999995</v>
      </c>
      <c r="D158" s="504">
        <v>0.58099999999999996</v>
      </c>
      <c r="E158" s="477">
        <f t="shared" si="5"/>
        <v>-11.099999999999998</v>
      </c>
      <c r="F158" s="499"/>
    </row>
    <row r="159" spans="1:6" ht="20.100000000000001" customHeight="1" x14ac:dyDescent="0.2">
      <c r="A159" s="472" t="s">
        <v>219</v>
      </c>
      <c r="B159" s="16" t="s">
        <v>147</v>
      </c>
      <c r="C159" s="504">
        <v>0.70599999999999996</v>
      </c>
      <c r="D159" s="504">
        <v>0.72499999999999998</v>
      </c>
      <c r="E159" s="477">
        <f t="shared" si="5"/>
        <v>1.9000000000000017</v>
      </c>
      <c r="F159" s="499"/>
    </row>
    <row r="160" spans="1:6" ht="20.100000000000001" customHeight="1" x14ac:dyDescent="0.2">
      <c r="A160" s="472" t="s">
        <v>220</v>
      </c>
      <c r="B160" s="16" t="s">
        <v>148</v>
      </c>
      <c r="C160" s="504">
        <v>0.629</v>
      </c>
      <c r="D160" s="504">
        <v>0.628</v>
      </c>
      <c r="E160" s="477">
        <f t="shared" si="5"/>
        <v>-0.10000000000000009</v>
      </c>
      <c r="F160" s="499"/>
    </row>
    <row r="161" spans="1:6" ht="20.100000000000001" customHeight="1" thickBot="1" x14ac:dyDescent="0.25">
      <c r="A161" s="472" t="s">
        <v>222</v>
      </c>
      <c r="B161" s="16" t="s">
        <v>149</v>
      </c>
      <c r="C161" s="504">
        <v>0.79800000000000004</v>
      </c>
      <c r="D161" s="504">
        <v>0.746</v>
      </c>
      <c r="E161" s="477">
        <f t="shared" si="5"/>
        <v>-5.2000000000000046</v>
      </c>
      <c r="F161" s="499"/>
    </row>
    <row r="162" spans="1:6" ht="20.100000000000001" customHeight="1" thickBot="1" x14ac:dyDescent="0.25">
      <c r="A162" s="182"/>
      <c r="B162" s="56" t="s">
        <v>2</v>
      </c>
      <c r="C162" s="155">
        <v>0.63100000000000001</v>
      </c>
      <c r="D162" s="155">
        <v>0.64300000000000002</v>
      </c>
      <c r="E162" s="479">
        <f t="shared" si="5"/>
        <v>1.2000000000000011</v>
      </c>
      <c r="F162" s="499"/>
    </row>
    <row r="163" spans="1:6" ht="20.100000000000001" customHeight="1" x14ac:dyDescent="0.2"/>
    <row r="164" spans="1:6" ht="20.100000000000001" customHeight="1" x14ac:dyDescent="0.2"/>
    <row r="165" spans="1:6" ht="20.100000000000001" customHeight="1" x14ac:dyDescent="0.2"/>
    <row r="166" spans="1:6" ht="20.100000000000001" customHeight="1" x14ac:dyDescent="0.2"/>
    <row r="167" spans="1:6" ht="20.100000000000001" customHeight="1" x14ac:dyDescent="0.2"/>
    <row r="168" spans="1:6" ht="20.100000000000001" customHeight="1" x14ac:dyDescent="0.2"/>
    <row r="169" spans="1:6" ht="20.100000000000001" customHeight="1" x14ac:dyDescent="0.2"/>
    <row r="170" spans="1:6" ht="20.100000000000001" customHeight="1" x14ac:dyDescent="0.2"/>
    <row r="171" spans="1:6" ht="20.100000000000001" customHeight="1" x14ac:dyDescent="0.2"/>
    <row r="172" spans="1:6" ht="20.100000000000001" customHeight="1" x14ac:dyDescent="0.2"/>
    <row r="173" spans="1:6" ht="20.100000000000001" customHeight="1" x14ac:dyDescent="0.2"/>
    <row r="174" spans="1:6" ht="20.100000000000001" customHeight="1" x14ac:dyDescent="0.2"/>
    <row r="175" spans="1:6" ht="20.100000000000001" customHeight="1" x14ac:dyDescent="0.2"/>
    <row r="176" spans="1: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</sheetData>
  <mergeCells count="11">
    <mergeCell ref="A83:E83"/>
    <mergeCell ref="A1:E1"/>
    <mergeCell ref="C4:E4"/>
    <mergeCell ref="C12:E12"/>
    <mergeCell ref="A43:E43"/>
    <mergeCell ref="C45:E45"/>
    <mergeCell ref="C85:E85"/>
    <mergeCell ref="A91:E91"/>
    <mergeCell ref="C93:E93"/>
    <mergeCell ref="A124:E124"/>
    <mergeCell ref="C126:E126"/>
  </mergeCells>
  <pageMargins left="0.74803149606299213" right="0.74803149606299213" top="0.98425196850393704" bottom="0.98425196850393704" header="0.51181102362204722" footer="0.51181102362204722"/>
  <pageSetup paperSize="9" scale="79" fitToHeight="8" orientation="portrait" r:id="rId1"/>
  <headerFooter alignWithMargins="0">
    <oddHeader>&amp;C&amp;A</oddHeader>
  </headerFooter>
  <rowBreaks count="3" manualBreakCount="3">
    <brk id="42" max="16383" man="1"/>
    <brk id="82" max="16383" man="1"/>
    <brk id="12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10"/>
  <sheetViews>
    <sheetView topLeftCell="A37" zoomScale="80" zoomScaleNormal="80" zoomScaleSheetLayoutView="80" workbookViewId="0">
      <selection activeCell="P8" sqref="P8"/>
    </sheetView>
  </sheetViews>
  <sheetFormatPr defaultRowHeight="12.75" x14ac:dyDescent="0.2"/>
  <cols>
    <col min="1" max="1" width="4.85546875" style="18" customWidth="1"/>
    <col min="2" max="2" width="39.140625" style="18" customWidth="1"/>
    <col min="3" max="4" width="17.5703125" style="18" customWidth="1"/>
    <col min="5" max="5" width="15.7109375" style="18" customWidth="1"/>
    <col min="6" max="16384" width="9.140625" style="18"/>
  </cols>
  <sheetData>
    <row r="1" spans="1:7" ht="20.100000000000001" customHeight="1" x14ac:dyDescent="0.2">
      <c r="A1" s="526" t="s">
        <v>303</v>
      </c>
      <c r="B1" s="527"/>
      <c r="C1" s="527"/>
      <c r="D1" s="527"/>
      <c r="E1" s="527"/>
    </row>
    <row r="2" spans="1:7" ht="20.100000000000001" customHeight="1" x14ac:dyDescent="0.2">
      <c r="A2" s="526"/>
      <c r="B2" s="527"/>
      <c r="C2" s="527"/>
      <c r="D2" s="527"/>
      <c r="E2" s="527"/>
    </row>
    <row r="3" spans="1:7" ht="20.100000000000001" customHeight="1" thickBot="1" x14ac:dyDescent="0.25">
      <c r="A3" s="513"/>
      <c r="B3" s="513"/>
      <c r="C3" s="513"/>
      <c r="D3" s="513"/>
      <c r="E3" s="513"/>
    </row>
    <row r="4" spans="1:7" ht="20.100000000000001" customHeight="1" thickBot="1" x14ac:dyDescent="0.25">
      <c r="A4" s="218" t="s">
        <v>3</v>
      </c>
      <c r="B4" s="218" t="s">
        <v>4</v>
      </c>
      <c r="C4" s="663" t="s">
        <v>304</v>
      </c>
      <c r="D4" s="664"/>
      <c r="E4" s="665"/>
    </row>
    <row r="5" spans="1:7" ht="20.100000000000001" customHeight="1" thickBot="1" x14ac:dyDescent="0.25">
      <c r="A5" s="222"/>
      <c r="B5" s="139"/>
      <c r="C5" s="410" t="s">
        <v>208</v>
      </c>
      <c r="D5" s="410" t="s">
        <v>215</v>
      </c>
      <c r="E5" s="15" t="s">
        <v>276</v>
      </c>
    </row>
    <row r="6" spans="1:7" ht="20.100000000000001" customHeight="1" x14ac:dyDescent="0.2">
      <c r="A6" s="224" t="s">
        <v>7</v>
      </c>
      <c r="B6" s="225" t="s">
        <v>0</v>
      </c>
      <c r="C6" s="528">
        <v>3.1429999999999998</v>
      </c>
      <c r="D6" s="528">
        <v>3.6619999999999999</v>
      </c>
      <c r="E6" s="477">
        <f>+(D6-C6)*100</f>
        <v>51.900000000000013</v>
      </c>
      <c r="F6" s="499"/>
      <c r="G6" s="500"/>
    </row>
    <row r="7" spans="1:7" ht="20.100000000000001" customHeight="1" thickBot="1" x14ac:dyDescent="0.25">
      <c r="A7" s="226" t="s">
        <v>8</v>
      </c>
      <c r="B7" s="227" t="s">
        <v>1</v>
      </c>
      <c r="C7" s="529">
        <v>1.853</v>
      </c>
      <c r="D7" s="529">
        <v>1.7210000000000001</v>
      </c>
      <c r="E7" s="477">
        <f>+(D7-C7)*100</f>
        <v>-13.199999999999989</v>
      </c>
      <c r="F7" s="499"/>
      <c r="G7" s="500"/>
    </row>
    <row r="8" spans="1:7" ht="20.100000000000001" customHeight="1" thickBot="1" x14ac:dyDescent="0.25">
      <c r="A8" s="228"/>
      <c r="B8" s="229" t="s">
        <v>2</v>
      </c>
      <c r="C8" s="530">
        <v>2.4980000000000002</v>
      </c>
      <c r="D8" s="530">
        <v>2.5470000000000002</v>
      </c>
      <c r="E8" s="479">
        <f>+(D8-C8)*100</f>
        <v>4.8999999999999932</v>
      </c>
      <c r="F8" s="499"/>
      <c r="G8" s="500"/>
    </row>
    <row r="9" spans="1:7" ht="20.100000000000001" customHeight="1" x14ac:dyDescent="0.2">
      <c r="A9" s="26"/>
      <c r="G9" s="500"/>
    </row>
    <row r="10" spans="1:7" ht="20.100000000000001" customHeight="1" x14ac:dyDescent="0.2">
      <c r="A10" s="526" t="s">
        <v>305</v>
      </c>
      <c r="B10" s="526"/>
      <c r="C10" s="526"/>
      <c r="D10" s="526"/>
      <c r="E10" s="526"/>
      <c r="G10" s="500"/>
    </row>
    <row r="11" spans="1:7" ht="20.100000000000001" customHeight="1" thickBot="1" x14ac:dyDescent="0.25">
      <c r="A11" s="513"/>
      <c r="B11" s="513"/>
      <c r="C11" s="513"/>
      <c r="D11" s="513"/>
      <c r="E11" s="513"/>
      <c r="G11" s="500"/>
    </row>
    <row r="12" spans="1:7" ht="20.100000000000001" customHeight="1" thickBot="1" x14ac:dyDescent="0.25">
      <c r="A12" s="218" t="s">
        <v>3</v>
      </c>
      <c r="B12" s="218" t="s">
        <v>10</v>
      </c>
      <c r="C12" s="663" t="s">
        <v>304</v>
      </c>
      <c r="D12" s="664"/>
      <c r="E12" s="665"/>
      <c r="G12" s="500"/>
    </row>
    <row r="13" spans="1:7" ht="20.100000000000001" customHeight="1" thickBot="1" x14ac:dyDescent="0.25">
      <c r="A13" s="222"/>
      <c r="B13" s="234"/>
      <c r="C13" s="410" t="s">
        <v>208</v>
      </c>
      <c r="D13" s="410" t="s">
        <v>215</v>
      </c>
      <c r="E13" s="15" t="s">
        <v>276</v>
      </c>
      <c r="G13" s="500"/>
    </row>
    <row r="14" spans="1:7" ht="20.100000000000001" customHeight="1" x14ac:dyDescent="0.2">
      <c r="A14" s="471" t="s">
        <v>7</v>
      </c>
      <c r="B14" s="16" t="s">
        <v>116</v>
      </c>
      <c r="C14" s="502">
        <v>4.9059999999999997</v>
      </c>
      <c r="D14" s="502">
        <v>7.92</v>
      </c>
      <c r="E14" s="477">
        <f t="shared" ref="E14:E41" si="0">+(D14-C14)*100</f>
        <v>301.40000000000003</v>
      </c>
      <c r="F14" s="499"/>
      <c r="G14" s="500"/>
    </row>
    <row r="15" spans="1:7" ht="20.100000000000001" customHeight="1" x14ac:dyDescent="0.2">
      <c r="A15" s="472" t="s">
        <v>8</v>
      </c>
      <c r="B15" s="16" t="s">
        <v>172</v>
      </c>
      <c r="C15" s="502">
        <v>3.12</v>
      </c>
      <c r="D15" s="502">
        <v>4.1369999999999996</v>
      </c>
      <c r="E15" s="477">
        <f t="shared" si="0"/>
        <v>101.69999999999995</v>
      </c>
      <c r="F15" s="499"/>
      <c r="G15" s="500"/>
    </row>
    <row r="16" spans="1:7" ht="20.100000000000001" customHeight="1" x14ac:dyDescent="0.2">
      <c r="A16" s="472" t="s">
        <v>9</v>
      </c>
      <c r="B16" s="16" t="s">
        <v>209</v>
      </c>
      <c r="C16" s="502">
        <v>5.8090000000000002</v>
      </c>
      <c r="D16" s="502">
        <v>6.8179999999999996</v>
      </c>
      <c r="E16" s="477">
        <f t="shared" si="0"/>
        <v>100.89999999999995</v>
      </c>
      <c r="F16" s="499"/>
      <c r="G16" s="500"/>
    </row>
    <row r="17" spans="1:7" ht="20.100000000000001" customHeight="1" x14ac:dyDescent="0.2">
      <c r="A17" s="472" t="s">
        <v>11</v>
      </c>
      <c r="B17" s="16" t="s">
        <v>117</v>
      </c>
      <c r="C17" s="502">
        <v>3.0430000000000001</v>
      </c>
      <c r="D17" s="502">
        <v>3.7069999999999999</v>
      </c>
      <c r="E17" s="477">
        <f t="shared" si="0"/>
        <v>66.399999999999977</v>
      </c>
      <c r="F17" s="499"/>
      <c r="G17" s="500"/>
    </row>
    <row r="18" spans="1:7" ht="20.100000000000001" customHeight="1" x14ac:dyDescent="0.2">
      <c r="A18" s="472" t="s">
        <v>12</v>
      </c>
      <c r="B18" s="16" t="s">
        <v>118</v>
      </c>
      <c r="C18" s="502">
        <v>3.4119999999999999</v>
      </c>
      <c r="D18" s="502">
        <v>3.69</v>
      </c>
      <c r="E18" s="477">
        <f t="shared" si="0"/>
        <v>27.800000000000004</v>
      </c>
      <c r="F18" s="499"/>
      <c r="G18" s="500"/>
    </row>
    <row r="19" spans="1:7" ht="20.100000000000001" customHeight="1" x14ac:dyDescent="0.2">
      <c r="A19" s="472" t="s">
        <v>13</v>
      </c>
      <c r="B19" s="16" t="s">
        <v>119</v>
      </c>
      <c r="C19" s="502">
        <v>0.82199999999999995</v>
      </c>
      <c r="D19" s="502">
        <v>0.628</v>
      </c>
      <c r="E19" s="477">
        <f t="shared" si="0"/>
        <v>-19.399999999999995</v>
      </c>
      <c r="F19" s="499"/>
      <c r="G19" s="500"/>
    </row>
    <row r="20" spans="1:7" ht="20.100000000000001" customHeight="1" x14ac:dyDescent="0.2">
      <c r="A20" s="472" t="s">
        <v>14</v>
      </c>
      <c r="B20" s="16" t="s">
        <v>120</v>
      </c>
      <c r="C20" s="502">
        <v>2.157</v>
      </c>
      <c r="D20" s="502">
        <v>2.9220000000000002</v>
      </c>
      <c r="E20" s="477">
        <f t="shared" si="0"/>
        <v>76.500000000000014</v>
      </c>
      <c r="F20" s="499"/>
      <c r="G20" s="500"/>
    </row>
    <row r="21" spans="1:7" ht="20.100000000000001" customHeight="1" x14ac:dyDescent="0.2">
      <c r="A21" s="472" t="s">
        <v>15</v>
      </c>
      <c r="B21" s="16" t="s">
        <v>173</v>
      </c>
      <c r="C21" s="502">
        <v>0.82199999999999995</v>
      </c>
      <c r="D21" s="502">
        <v>0.85199999999999998</v>
      </c>
      <c r="E21" s="477">
        <f t="shared" si="0"/>
        <v>3.0000000000000027</v>
      </c>
      <c r="F21" s="499"/>
      <c r="G21" s="500"/>
    </row>
    <row r="22" spans="1:7" ht="20.100000000000001" customHeight="1" x14ac:dyDescent="0.2">
      <c r="A22" s="472" t="s">
        <v>16</v>
      </c>
      <c r="B22" s="16" t="s">
        <v>153</v>
      </c>
      <c r="C22" s="502">
        <v>1.6140000000000001</v>
      </c>
      <c r="D22" s="502">
        <v>3.089</v>
      </c>
      <c r="E22" s="477">
        <f t="shared" si="0"/>
        <v>147.5</v>
      </c>
      <c r="F22" s="499"/>
      <c r="G22" s="500"/>
    </row>
    <row r="23" spans="1:7" ht="20.100000000000001" customHeight="1" x14ac:dyDescent="0.2">
      <c r="A23" s="472" t="s">
        <v>17</v>
      </c>
      <c r="B23" s="16" t="s">
        <v>121</v>
      </c>
      <c r="C23" s="502">
        <v>2.278</v>
      </c>
      <c r="D23" s="502">
        <v>2.16</v>
      </c>
      <c r="E23" s="477">
        <f t="shared" si="0"/>
        <v>-11.799999999999988</v>
      </c>
      <c r="F23" s="499"/>
      <c r="G23" s="500"/>
    </row>
    <row r="24" spans="1:7" ht="20.100000000000001" customHeight="1" x14ac:dyDescent="0.2">
      <c r="A24" s="472" t="s">
        <v>18</v>
      </c>
      <c r="B24" s="16" t="s">
        <v>122</v>
      </c>
      <c r="C24" s="502">
        <v>2.6349999999999998</v>
      </c>
      <c r="D24" s="502">
        <v>3.915</v>
      </c>
      <c r="E24" s="477">
        <f t="shared" si="0"/>
        <v>128.00000000000003</v>
      </c>
      <c r="F24" s="499"/>
      <c r="G24" s="500"/>
    </row>
    <row r="25" spans="1:7" ht="20.100000000000001" customHeight="1" x14ac:dyDescent="0.2">
      <c r="A25" s="472" t="s">
        <v>19</v>
      </c>
      <c r="B25" s="16" t="s">
        <v>123</v>
      </c>
      <c r="C25" s="502">
        <v>1.2110000000000001</v>
      </c>
      <c r="D25" s="502">
        <v>1.1870000000000001</v>
      </c>
      <c r="E25" s="477">
        <f t="shared" si="0"/>
        <v>-2.4000000000000021</v>
      </c>
      <c r="F25" s="499"/>
      <c r="G25" s="500"/>
    </row>
    <row r="26" spans="1:7" ht="20.100000000000001" customHeight="1" x14ac:dyDescent="0.2">
      <c r="A26" s="472" t="s">
        <v>20</v>
      </c>
      <c r="B26" s="16" t="s">
        <v>63</v>
      </c>
      <c r="C26" s="502">
        <v>0.74099999999999999</v>
      </c>
      <c r="D26" s="502">
        <v>0.73399999999999999</v>
      </c>
      <c r="E26" s="477">
        <f t="shared" si="0"/>
        <v>-0.70000000000000062</v>
      </c>
      <c r="F26" s="499"/>
      <c r="G26" s="500"/>
    </row>
    <row r="27" spans="1:7" ht="20.100000000000001" customHeight="1" x14ac:dyDescent="0.2">
      <c r="A27" s="472" t="s">
        <v>21</v>
      </c>
      <c r="B27" s="16" t="s">
        <v>124</v>
      </c>
      <c r="C27" s="502">
        <v>3.7490000000000001</v>
      </c>
      <c r="D27" s="502">
        <v>4.9119999999999999</v>
      </c>
      <c r="E27" s="477">
        <f t="shared" si="0"/>
        <v>116.29999999999998</v>
      </c>
      <c r="F27" s="499"/>
      <c r="G27" s="500"/>
    </row>
    <row r="28" spans="1:7" ht="20.100000000000001" customHeight="1" x14ac:dyDescent="0.2">
      <c r="A28" s="472" t="s">
        <v>22</v>
      </c>
      <c r="B28" s="16" t="s">
        <v>125</v>
      </c>
      <c r="C28" s="502">
        <v>4.8170000000000002</v>
      </c>
      <c r="D28" s="502">
        <v>5.1440000000000001</v>
      </c>
      <c r="E28" s="477">
        <f t="shared" si="0"/>
        <v>32.699999999999996</v>
      </c>
      <c r="F28" s="499"/>
      <c r="G28" s="500"/>
    </row>
    <row r="29" spans="1:7" ht="20.100000000000001" customHeight="1" x14ac:dyDescent="0.2">
      <c r="A29" s="472" t="s">
        <v>23</v>
      </c>
      <c r="B29" s="16" t="s">
        <v>126</v>
      </c>
      <c r="C29" s="502">
        <v>4.2960000000000003</v>
      </c>
      <c r="D29" s="502">
        <v>5.202</v>
      </c>
      <c r="E29" s="477">
        <f t="shared" si="0"/>
        <v>90.599999999999966</v>
      </c>
      <c r="F29" s="499"/>
      <c r="G29" s="500"/>
    </row>
    <row r="30" spans="1:7" ht="20.100000000000001" customHeight="1" x14ac:dyDescent="0.2">
      <c r="A30" s="472" t="s">
        <v>24</v>
      </c>
      <c r="B30" s="16" t="s">
        <v>210</v>
      </c>
      <c r="C30" s="502">
        <v>2.33</v>
      </c>
      <c r="D30" s="502">
        <v>2.931</v>
      </c>
      <c r="E30" s="477">
        <f t="shared" si="0"/>
        <v>60.099999999999994</v>
      </c>
      <c r="F30" s="499"/>
      <c r="G30" s="500"/>
    </row>
    <row r="31" spans="1:7" ht="20.100000000000001" customHeight="1" x14ac:dyDescent="0.2">
      <c r="A31" s="472" t="s">
        <v>25</v>
      </c>
      <c r="B31" s="16" t="s">
        <v>211</v>
      </c>
      <c r="C31" s="502">
        <v>0.28299999999999997</v>
      </c>
      <c r="D31" s="502">
        <v>0.28499999999999998</v>
      </c>
      <c r="E31" s="477">
        <f t="shared" si="0"/>
        <v>0.20000000000000018</v>
      </c>
      <c r="F31" s="499"/>
      <c r="G31" s="500"/>
    </row>
    <row r="32" spans="1:7" ht="20.100000000000001" customHeight="1" x14ac:dyDescent="0.2">
      <c r="A32" s="472" t="s">
        <v>26</v>
      </c>
      <c r="B32" s="16" t="s">
        <v>127</v>
      </c>
      <c r="C32" s="502">
        <v>0.216</v>
      </c>
      <c r="D32" s="502">
        <v>0.217</v>
      </c>
      <c r="E32" s="477">
        <f t="shared" si="0"/>
        <v>0.10000000000000009</v>
      </c>
      <c r="F32" s="499"/>
      <c r="G32" s="500"/>
    </row>
    <row r="33" spans="1:7" ht="20.100000000000001" customHeight="1" x14ac:dyDescent="0.2">
      <c r="A33" s="472" t="s">
        <v>27</v>
      </c>
      <c r="B33" s="16" t="s">
        <v>212</v>
      </c>
      <c r="C33" s="502">
        <v>2.097</v>
      </c>
      <c r="D33" s="502">
        <v>2.1779999999999999</v>
      </c>
      <c r="E33" s="477">
        <f t="shared" si="0"/>
        <v>8.0999999999999961</v>
      </c>
      <c r="F33" s="499"/>
      <c r="G33" s="500"/>
    </row>
    <row r="34" spans="1:7" ht="20.100000000000001" customHeight="1" x14ac:dyDescent="0.2">
      <c r="A34" s="472" t="s">
        <v>28</v>
      </c>
      <c r="B34" s="16" t="s">
        <v>174</v>
      </c>
      <c r="C34" s="502">
        <v>2.7749999999999999</v>
      </c>
      <c r="D34" s="502">
        <v>2.738</v>
      </c>
      <c r="E34" s="477">
        <f t="shared" si="0"/>
        <v>-3.6999999999999922</v>
      </c>
      <c r="F34" s="499"/>
      <c r="G34" s="500"/>
    </row>
    <row r="35" spans="1:7" ht="20.100000000000001" customHeight="1" x14ac:dyDescent="0.2">
      <c r="A35" s="472" t="s">
        <v>31</v>
      </c>
      <c r="B35" s="16" t="s">
        <v>155</v>
      </c>
      <c r="C35" s="502">
        <v>14.031000000000001</v>
      </c>
      <c r="D35" s="502">
        <v>14.339</v>
      </c>
      <c r="E35" s="477">
        <f t="shared" si="0"/>
        <v>30.799999999999983</v>
      </c>
      <c r="F35" s="499"/>
      <c r="G35" s="500"/>
    </row>
    <row r="36" spans="1:7" ht="20.100000000000001" customHeight="1" x14ac:dyDescent="0.2">
      <c r="A36" s="472" t="s">
        <v>32</v>
      </c>
      <c r="B36" s="16" t="s">
        <v>175</v>
      </c>
      <c r="C36" s="502">
        <v>0.24</v>
      </c>
      <c r="D36" s="502">
        <v>0.41499999999999998</v>
      </c>
      <c r="E36" s="477">
        <f t="shared" si="0"/>
        <v>17.5</v>
      </c>
      <c r="F36" s="499"/>
      <c r="G36" s="500"/>
    </row>
    <row r="37" spans="1:7" ht="20.100000000000001" customHeight="1" x14ac:dyDescent="0.2">
      <c r="A37" s="472" t="s">
        <v>33</v>
      </c>
      <c r="B37" s="16" t="s">
        <v>128</v>
      </c>
      <c r="C37" s="502">
        <v>2.0459999999999998</v>
      </c>
      <c r="D37" s="502">
        <v>2.4119999999999999</v>
      </c>
      <c r="E37" s="477">
        <f t="shared" si="0"/>
        <v>36.600000000000009</v>
      </c>
      <c r="F37" s="499"/>
      <c r="G37" s="500"/>
    </row>
    <row r="38" spans="1:7" ht="20.100000000000001" customHeight="1" x14ac:dyDescent="0.2">
      <c r="A38" s="472" t="s">
        <v>34</v>
      </c>
      <c r="B38" s="16" t="s">
        <v>129</v>
      </c>
      <c r="C38" s="502">
        <v>3.1269999999999998</v>
      </c>
      <c r="D38" s="502">
        <v>1.66</v>
      </c>
      <c r="E38" s="477">
        <f t="shared" si="0"/>
        <v>-146.69999999999999</v>
      </c>
      <c r="F38" s="499"/>
      <c r="G38" s="500"/>
    </row>
    <row r="39" spans="1:7" ht="20.100000000000001" customHeight="1" x14ac:dyDescent="0.2">
      <c r="A39" s="472" t="s">
        <v>35</v>
      </c>
      <c r="B39" s="16" t="s">
        <v>213</v>
      </c>
      <c r="C39" s="502">
        <v>3.0630000000000002</v>
      </c>
      <c r="D39" s="502">
        <v>3.5219999999999998</v>
      </c>
      <c r="E39" s="477">
        <f t="shared" si="0"/>
        <v>45.899999999999963</v>
      </c>
      <c r="F39" s="499"/>
      <c r="G39" s="500"/>
    </row>
    <row r="40" spans="1:7" ht="20.100000000000001" customHeight="1" thickBot="1" x14ac:dyDescent="0.25">
      <c r="A40" s="472" t="s">
        <v>36</v>
      </c>
      <c r="B40" s="16" t="s">
        <v>176</v>
      </c>
      <c r="C40" s="502">
        <v>1.643</v>
      </c>
      <c r="D40" s="502">
        <v>2.8460000000000001</v>
      </c>
      <c r="E40" s="477">
        <f t="shared" si="0"/>
        <v>120.30000000000001</v>
      </c>
      <c r="F40" s="499"/>
      <c r="G40" s="500"/>
    </row>
    <row r="41" spans="1:7" ht="20.100000000000001" customHeight="1" thickBot="1" x14ac:dyDescent="0.25">
      <c r="A41" s="170"/>
      <c r="B41" s="171" t="s">
        <v>2</v>
      </c>
      <c r="C41" s="155">
        <v>3.1429999999999998</v>
      </c>
      <c r="D41" s="155">
        <v>3.6619999999999999</v>
      </c>
      <c r="E41" s="479">
        <f t="shared" si="0"/>
        <v>51.900000000000013</v>
      </c>
      <c r="F41" s="499"/>
      <c r="G41" s="500"/>
    </row>
    <row r="42" spans="1:7" ht="20.100000000000001" customHeight="1" x14ac:dyDescent="0.2">
      <c r="A42" s="26"/>
      <c r="E42" s="26"/>
      <c r="G42" s="500"/>
    </row>
    <row r="43" spans="1:7" ht="20.100000000000001" customHeight="1" x14ac:dyDescent="0.2">
      <c r="A43" s="526" t="s">
        <v>306</v>
      </c>
      <c r="B43" s="526"/>
      <c r="C43" s="526"/>
      <c r="D43" s="526"/>
      <c r="E43" s="526"/>
      <c r="G43" s="500"/>
    </row>
    <row r="44" spans="1:7" ht="20.100000000000001" customHeight="1" thickBot="1" x14ac:dyDescent="0.25">
      <c r="A44" s="513"/>
      <c r="B44" s="513"/>
      <c r="C44" s="513"/>
      <c r="D44" s="513"/>
      <c r="E44" s="513"/>
      <c r="G44" s="500"/>
    </row>
    <row r="45" spans="1:7" ht="20.100000000000001" customHeight="1" thickBot="1" x14ac:dyDescent="0.25">
      <c r="A45" s="218" t="s">
        <v>3</v>
      </c>
      <c r="B45" s="239" t="s">
        <v>10</v>
      </c>
      <c r="C45" s="663" t="s">
        <v>304</v>
      </c>
      <c r="D45" s="664"/>
      <c r="E45" s="665"/>
      <c r="G45" s="500"/>
    </row>
    <row r="46" spans="1:7" ht="20.100000000000001" customHeight="1" thickBot="1" x14ac:dyDescent="0.25">
      <c r="A46" s="222"/>
      <c r="B46" s="240"/>
      <c r="C46" s="410" t="s">
        <v>208</v>
      </c>
      <c r="D46" s="410" t="s">
        <v>215</v>
      </c>
      <c r="E46" s="15" t="s">
        <v>276</v>
      </c>
      <c r="G46" s="500"/>
    </row>
    <row r="47" spans="1:7" ht="18.75" customHeight="1" x14ac:dyDescent="0.2">
      <c r="A47" s="471" t="s">
        <v>7</v>
      </c>
      <c r="B47" s="16" t="s">
        <v>130</v>
      </c>
      <c r="C47" s="502">
        <v>1.427</v>
      </c>
      <c r="D47" s="502">
        <v>1.39</v>
      </c>
      <c r="E47" s="477">
        <f t="shared" ref="E47:E65" si="1">+(D47-C47)*100</f>
        <v>-3.7000000000000144</v>
      </c>
      <c r="F47" s="499"/>
      <c r="G47" s="500"/>
    </row>
    <row r="48" spans="1:7" ht="20.100000000000001" customHeight="1" x14ac:dyDescent="0.2">
      <c r="A48" s="472" t="s">
        <v>8</v>
      </c>
      <c r="B48" s="16" t="s">
        <v>131</v>
      </c>
      <c r="C48" s="502">
        <v>1.2529999999999999</v>
      </c>
      <c r="D48" s="502">
        <v>1.3440000000000001</v>
      </c>
      <c r="E48" s="477">
        <f t="shared" si="1"/>
        <v>9.1000000000000192</v>
      </c>
      <c r="F48" s="499"/>
      <c r="G48" s="500"/>
    </row>
    <row r="49" spans="1:7" ht="20.100000000000001" customHeight="1" x14ac:dyDescent="0.2">
      <c r="A49" s="472" t="s">
        <v>9</v>
      </c>
      <c r="B49" s="16" t="s">
        <v>132</v>
      </c>
      <c r="C49" s="502">
        <v>1.282</v>
      </c>
      <c r="D49" s="502">
        <v>1.1850000000000001</v>
      </c>
      <c r="E49" s="477">
        <f t="shared" si="1"/>
        <v>-9.6999999999999975</v>
      </c>
      <c r="F49" s="499"/>
      <c r="G49" s="500"/>
    </row>
    <row r="50" spans="1:7" ht="20.100000000000001" customHeight="1" x14ac:dyDescent="0.2">
      <c r="A50" s="472" t="s">
        <v>11</v>
      </c>
      <c r="B50" s="16" t="s">
        <v>177</v>
      </c>
      <c r="C50" s="502">
        <v>1.204</v>
      </c>
      <c r="D50" s="502">
        <v>1.6919999999999999</v>
      </c>
      <c r="E50" s="477">
        <f t="shared" si="1"/>
        <v>48.8</v>
      </c>
      <c r="F50" s="499"/>
      <c r="G50" s="500"/>
    </row>
    <row r="51" spans="1:7" ht="20.100000000000001" customHeight="1" x14ac:dyDescent="0.2">
      <c r="A51" s="472" t="s">
        <v>12</v>
      </c>
      <c r="B51" s="16" t="s">
        <v>133</v>
      </c>
      <c r="C51" s="502">
        <v>1.478</v>
      </c>
      <c r="D51" s="502">
        <v>1.583</v>
      </c>
      <c r="E51" s="477">
        <f t="shared" si="1"/>
        <v>10.499999999999998</v>
      </c>
      <c r="F51" s="499"/>
      <c r="G51" s="500"/>
    </row>
    <row r="52" spans="1:7" ht="20.100000000000001" customHeight="1" x14ac:dyDescent="0.2">
      <c r="A52" s="472" t="s">
        <v>13</v>
      </c>
      <c r="B52" s="16" t="s">
        <v>134</v>
      </c>
      <c r="C52" s="502">
        <v>1.4219999999999999</v>
      </c>
      <c r="D52" s="502">
        <v>1.4330000000000001</v>
      </c>
      <c r="E52" s="477">
        <f t="shared" si="1"/>
        <v>1.1000000000000121</v>
      </c>
      <c r="F52" s="499"/>
      <c r="G52" s="500"/>
    </row>
    <row r="53" spans="1:7" ht="20.100000000000001" customHeight="1" x14ac:dyDescent="0.2">
      <c r="A53" s="472" t="s">
        <v>14</v>
      </c>
      <c r="B53" s="16" t="s">
        <v>156</v>
      </c>
      <c r="C53" s="502">
        <v>1.179</v>
      </c>
      <c r="D53" s="502">
        <v>1.149</v>
      </c>
      <c r="E53" s="477">
        <f t="shared" si="1"/>
        <v>-3.0000000000000027</v>
      </c>
      <c r="F53" s="499"/>
      <c r="G53" s="500"/>
    </row>
    <row r="54" spans="1:7" ht="20.100000000000001" customHeight="1" x14ac:dyDescent="0.2">
      <c r="A54" s="472" t="s">
        <v>15</v>
      </c>
      <c r="B54" s="16" t="s">
        <v>135</v>
      </c>
      <c r="C54" s="502">
        <v>0.624</v>
      </c>
      <c r="D54" s="502">
        <v>0.59599999999999997</v>
      </c>
      <c r="E54" s="477">
        <f t="shared" si="1"/>
        <v>-2.8000000000000025</v>
      </c>
      <c r="F54" s="499"/>
      <c r="G54" s="500"/>
    </row>
    <row r="55" spans="1:7" ht="20.100000000000001" customHeight="1" x14ac:dyDescent="0.2">
      <c r="A55" s="472" t="s">
        <v>16</v>
      </c>
      <c r="B55" s="16" t="s">
        <v>157</v>
      </c>
      <c r="C55" s="502">
        <v>0.33600000000000002</v>
      </c>
      <c r="D55" s="502">
        <v>0.45600000000000002</v>
      </c>
      <c r="E55" s="477">
        <f t="shared" si="1"/>
        <v>12</v>
      </c>
      <c r="F55" s="499"/>
      <c r="G55" s="500"/>
    </row>
    <row r="56" spans="1:7" ht="20.100000000000001" customHeight="1" x14ac:dyDescent="0.2">
      <c r="A56" s="472" t="s">
        <v>17</v>
      </c>
      <c r="B56" s="16" t="s">
        <v>136</v>
      </c>
      <c r="C56" s="502">
        <v>1.147</v>
      </c>
      <c r="D56" s="502">
        <v>1.371</v>
      </c>
      <c r="E56" s="477">
        <f t="shared" si="1"/>
        <v>22.4</v>
      </c>
      <c r="F56" s="499"/>
      <c r="G56" s="500"/>
    </row>
    <row r="57" spans="1:7" ht="20.100000000000001" customHeight="1" x14ac:dyDescent="0.2">
      <c r="A57" s="472" t="s">
        <v>18</v>
      </c>
      <c r="B57" s="16" t="s">
        <v>178</v>
      </c>
      <c r="C57" s="502">
        <v>1.726</v>
      </c>
      <c r="D57" s="502">
        <v>1.603</v>
      </c>
      <c r="E57" s="477">
        <f t="shared" si="1"/>
        <v>-12.3</v>
      </c>
      <c r="F57" s="499"/>
      <c r="G57" s="500"/>
    </row>
    <row r="58" spans="1:7" ht="20.100000000000001" customHeight="1" x14ac:dyDescent="0.2">
      <c r="A58" s="472" t="s">
        <v>19</v>
      </c>
      <c r="B58" s="16" t="s">
        <v>137</v>
      </c>
      <c r="C58" s="502">
        <v>1.853</v>
      </c>
      <c r="D58" s="502">
        <v>1.74</v>
      </c>
      <c r="E58" s="477">
        <f t="shared" si="1"/>
        <v>-11.299999999999999</v>
      </c>
      <c r="F58" s="499"/>
      <c r="G58" s="500"/>
    </row>
    <row r="59" spans="1:7" ht="20.100000000000001" customHeight="1" x14ac:dyDescent="0.2">
      <c r="A59" s="472" t="s">
        <v>20</v>
      </c>
      <c r="B59" s="16" t="s">
        <v>138</v>
      </c>
      <c r="C59" s="502">
        <v>2.2749999999999999</v>
      </c>
      <c r="D59" s="502">
        <v>4.125</v>
      </c>
      <c r="E59" s="477">
        <f t="shared" si="1"/>
        <v>185</v>
      </c>
      <c r="F59" s="499"/>
      <c r="G59" s="500"/>
    </row>
    <row r="60" spans="1:7" ht="20.100000000000001" customHeight="1" x14ac:dyDescent="0.2">
      <c r="A60" s="472" t="s">
        <v>21</v>
      </c>
      <c r="B60" s="16" t="s">
        <v>179</v>
      </c>
      <c r="C60" s="502">
        <v>3.0190000000000001</v>
      </c>
      <c r="D60" s="502">
        <v>2.242</v>
      </c>
      <c r="E60" s="477">
        <f t="shared" si="1"/>
        <v>-77.700000000000017</v>
      </c>
      <c r="F60" s="499"/>
      <c r="G60" s="500"/>
    </row>
    <row r="61" spans="1:7" ht="20.100000000000001" customHeight="1" x14ac:dyDescent="0.2">
      <c r="A61" s="472" t="s">
        <v>22</v>
      </c>
      <c r="B61" s="16" t="s">
        <v>139</v>
      </c>
      <c r="C61" s="502">
        <v>1.4179999999999999</v>
      </c>
      <c r="D61" s="502">
        <v>1.5049999999999999</v>
      </c>
      <c r="E61" s="477">
        <f t="shared" si="1"/>
        <v>8.6999999999999957</v>
      </c>
      <c r="F61" s="499"/>
      <c r="G61" s="500"/>
    </row>
    <row r="62" spans="1:7" ht="20.100000000000001" customHeight="1" x14ac:dyDescent="0.2">
      <c r="A62" s="472" t="s">
        <v>23</v>
      </c>
      <c r="B62" s="16" t="s">
        <v>180</v>
      </c>
      <c r="C62" s="502">
        <v>1.909</v>
      </c>
      <c r="D62" s="502">
        <v>2.0630000000000002</v>
      </c>
      <c r="E62" s="477">
        <f t="shared" si="1"/>
        <v>15.400000000000013</v>
      </c>
      <c r="F62" s="499"/>
      <c r="G62" s="500"/>
    </row>
    <row r="63" spans="1:7" ht="20.100000000000001" customHeight="1" x14ac:dyDescent="0.2">
      <c r="A63" s="472" t="s">
        <v>24</v>
      </c>
      <c r="B63" s="16" t="s">
        <v>140</v>
      </c>
      <c r="C63" s="502">
        <v>1.974</v>
      </c>
      <c r="D63" s="502">
        <v>1.7869999999999999</v>
      </c>
      <c r="E63" s="477">
        <f t="shared" si="1"/>
        <v>-18.700000000000006</v>
      </c>
      <c r="F63" s="499"/>
      <c r="G63" s="500"/>
    </row>
    <row r="64" spans="1:7" ht="20.100000000000001" customHeight="1" x14ac:dyDescent="0.2">
      <c r="A64" s="472" t="s">
        <v>25</v>
      </c>
      <c r="B64" s="16" t="s">
        <v>141</v>
      </c>
      <c r="C64" s="502">
        <v>1.375</v>
      </c>
      <c r="D64" s="502">
        <v>1.5049999999999999</v>
      </c>
      <c r="E64" s="477">
        <f t="shared" si="1"/>
        <v>12.999999999999989</v>
      </c>
      <c r="F64" s="499"/>
      <c r="G64" s="500"/>
    </row>
    <row r="65" spans="1:7" ht="20.100000000000001" customHeight="1" x14ac:dyDescent="0.2">
      <c r="A65" s="472" t="s">
        <v>26</v>
      </c>
      <c r="B65" s="16" t="s">
        <v>142</v>
      </c>
      <c r="C65" s="502">
        <v>1.276</v>
      </c>
      <c r="D65" s="502">
        <v>1.202</v>
      </c>
      <c r="E65" s="477">
        <f t="shared" si="1"/>
        <v>-7.4000000000000066</v>
      </c>
      <c r="F65" s="499"/>
      <c r="G65" s="500"/>
    </row>
    <row r="66" spans="1:7" ht="20.100000000000001" customHeight="1" x14ac:dyDescent="0.2">
      <c r="A66" s="472" t="s">
        <v>27</v>
      </c>
      <c r="B66" s="16" t="s">
        <v>216</v>
      </c>
      <c r="C66" s="507" t="s">
        <v>42</v>
      </c>
      <c r="D66" s="502">
        <v>0.61599999999999999</v>
      </c>
      <c r="E66" s="477" t="s">
        <v>42</v>
      </c>
      <c r="F66" s="499"/>
      <c r="G66" s="500"/>
    </row>
    <row r="67" spans="1:7" ht="20.100000000000001" customHeight="1" x14ac:dyDescent="0.2">
      <c r="A67" s="472" t="s">
        <v>31</v>
      </c>
      <c r="B67" s="16" t="s">
        <v>143</v>
      </c>
      <c r="C67" s="507">
        <v>3.556</v>
      </c>
      <c r="D67" s="502">
        <v>11.215</v>
      </c>
      <c r="E67" s="477">
        <f>+(D67-C67)*100</f>
        <v>765.9</v>
      </c>
      <c r="F67" s="499"/>
      <c r="G67" s="500"/>
    </row>
    <row r="68" spans="1:7" ht="20.100000000000001" customHeight="1" x14ac:dyDescent="0.2">
      <c r="A68" s="472" t="s">
        <v>32</v>
      </c>
      <c r="B68" s="16" t="s">
        <v>217</v>
      </c>
      <c r="C68" s="507" t="s">
        <v>42</v>
      </c>
      <c r="D68" s="502">
        <v>0.90500000000000003</v>
      </c>
      <c r="E68" s="477" t="s">
        <v>42</v>
      </c>
      <c r="F68" s="499"/>
      <c r="G68" s="500"/>
    </row>
    <row r="69" spans="1:7" ht="20.100000000000001" customHeight="1" x14ac:dyDescent="0.2">
      <c r="A69" s="472" t="s">
        <v>33</v>
      </c>
      <c r="B69" s="16" t="s">
        <v>181</v>
      </c>
      <c r="C69" s="507">
        <v>2.0270000000000001</v>
      </c>
      <c r="D69" s="502">
        <v>1.89</v>
      </c>
      <c r="E69" s="477">
        <f>+(D69-C69)*100</f>
        <v>-13.700000000000024</v>
      </c>
      <c r="F69" s="499"/>
      <c r="G69" s="500"/>
    </row>
    <row r="70" spans="1:7" ht="20.100000000000001" customHeight="1" x14ac:dyDescent="0.2">
      <c r="A70" s="472" t="s">
        <v>34</v>
      </c>
      <c r="B70" s="16" t="s">
        <v>223</v>
      </c>
      <c r="C70" s="507" t="s">
        <v>42</v>
      </c>
      <c r="D70" s="502">
        <v>1</v>
      </c>
      <c r="E70" s="477" t="s">
        <v>42</v>
      </c>
      <c r="F70" s="499"/>
      <c r="G70" s="500"/>
    </row>
    <row r="71" spans="1:7" ht="20.100000000000001" customHeight="1" x14ac:dyDescent="0.2">
      <c r="A71" s="472" t="s">
        <v>35</v>
      </c>
      <c r="B71" s="16" t="s">
        <v>144</v>
      </c>
      <c r="C71" s="507">
        <v>1.5920000000000001</v>
      </c>
      <c r="D71" s="502">
        <v>2.5089999999999999</v>
      </c>
      <c r="E71" s="477">
        <f>+(D71-C71)*100</f>
        <v>91.699999999999989</v>
      </c>
      <c r="F71" s="499"/>
      <c r="G71" s="500"/>
    </row>
    <row r="72" spans="1:7" ht="20.100000000000001" customHeight="1" x14ac:dyDescent="0.2">
      <c r="A72" s="472" t="s">
        <v>36</v>
      </c>
      <c r="B72" s="16" t="s">
        <v>145</v>
      </c>
      <c r="C72" s="507">
        <v>2.1080000000000001</v>
      </c>
      <c r="D72" s="502">
        <v>1.839</v>
      </c>
      <c r="E72" s="477">
        <f>+(D72-C72)*100</f>
        <v>-26.900000000000013</v>
      </c>
      <c r="F72" s="499"/>
      <c r="G72" s="500"/>
    </row>
    <row r="73" spans="1:7" ht="20.100000000000001" customHeight="1" x14ac:dyDescent="0.2">
      <c r="A73" s="472" t="s">
        <v>37</v>
      </c>
      <c r="B73" s="16" t="s">
        <v>218</v>
      </c>
      <c r="C73" s="507" t="s">
        <v>42</v>
      </c>
      <c r="D73" s="502">
        <v>0.628</v>
      </c>
      <c r="E73" s="477" t="s">
        <v>42</v>
      </c>
      <c r="F73" s="499"/>
      <c r="G73" s="500"/>
    </row>
    <row r="74" spans="1:7" ht="20.100000000000001" customHeight="1" x14ac:dyDescent="0.2">
      <c r="A74" s="472" t="s">
        <v>38</v>
      </c>
      <c r="B74" s="16" t="s">
        <v>146</v>
      </c>
      <c r="C74" s="502">
        <v>0.70199999999999996</v>
      </c>
      <c r="D74" s="502">
        <v>0.63</v>
      </c>
      <c r="E74" s="477">
        <f t="shared" ref="E74:E81" si="2">+(D74-C74)*100</f>
        <v>-7.1999999999999957</v>
      </c>
      <c r="F74" s="499"/>
      <c r="G74" s="500"/>
    </row>
    <row r="75" spans="1:7" ht="20.100000000000001" customHeight="1" x14ac:dyDescent="0.2">
      <c r="A75" s="472" t="s">
        <v>39</v>
      </c>
      <c r="B75" s="16" t="s">
        <v>158</v>
      </c>
      <c r="C75" s="502">
        <v>2.468</v>
      </c>
      <c r="D75" s="502">
        <v>2.7869999999999999</v>
      </c>
      <c r="E75" s="477">
        <f t="shared" si="2"/>
        <v>31.899999999999995</v>
      </c>
      <c r="F75" s="499"/>
      <c r="G75" s="500"/>
    </row>
    <row r="76" spans="1:7" ht="20.100000000000001" customHeight="1" x14ac:dyDescent="0.2">
      <c r="A76" s="472" t="s">
        <v>40</v>
      </c>
      <c r="B76" s="16" t="s">
        <v>159</v>
      </c>
      <c r="C76" s="502">
        <v>1.419</v>
      </c>
      <c r="D76" s="502">
        <v>1.2350000000000001</v>
      </c>
      <c r="E76" s="477">
        <f t="shared" si="2"/>
        <v>-18.399999999999995</v>
      </c>
      <c r="F76" s="499"/>
      <c r="G76" s="500"/>
    </row>
    <row r="77" spans="1:7" ht="20.100000000000001" customHeight="1" x14ac:dyDescent="0.2">
      <c r="A77" s="472" t="s">
        <v>219</v>
      </c>
      <c r="B77" s="16" t="s">
        <v>160</v>
      </c>
      <c r="C77" s="502">
        <v>1.282</v>
      </c>
      <c r="D77" s="502">
        <v>1.9039999999999999</v>
      </c>
      <c r="E77" s="477">
        <f t="shared" si="2"/>
        <v>62.199999999999989</v>
      </c>
      <c r="F77" s="499"/>
      <c r="G77" s="500"/>
    </row>
    <row r="78" spans="1:7" ht="20.100000000000001" customHeight="1" x14ac:dyDescent="0.2">
      <c r="A78" s="472" t="s">
        <v>220</v>
      </c>
      <c r="B78" s="16" t="s">
        <v>147</v>
      </c>
      <c r="C78" s="502">
        <v>1.7410000000000001</v>
      </c>
      <c r="D78" s="502">
        <v>1.5860000000000001</v>
      </c>
      <c r="E78" s="477">
        <f t="shared" si="2"/>
        <v>-15.500000000000004</v>
      </c>
      <c r="F78" s="499"/>
      <c r="G78" s="500"/>
    </row>
    <row r="79" spans="1:7" ht="20.100000000000001" customHeight="1" x14ac:dyDescent="0.2">
      <c r="A79" s="472" t="s">
        <v>222</v>
      </c>
      <c r="B79" s="16" t="s">
        <v>148</v>
      </c>
      <c r="C79" s="502">
        <v>1.976</v>
      </c>
      <c r="D79" s="502">
        <v>1.82</v>
      </c>
      <c r="E79" s="477">
        <f t="shared" si="2"/>
        <v>-15.599999999999991</v>
      </c>
      <c r="F79" s="499"/>
      <c r="G79" s="500"/>
    </row>
    <row r="80" spans="1:7" ht="20.100000000000001" customHeight="1" thickBot="1" x14ac:dyDescent="0.25">
      <c r="A80" s="472" t="s">
        <v>307</v>
      </c>
      <c r="B80" s="16" t="s">
        <v>149</v>
      </c>
      <c r="C80" s="502">
        <v>0.77600000000000002</v>
      </c>
      <c r="D80" s="502">
        <v>0.70699999999999996</v>
      </c>
      <c r="E80" s="477">
        <f t="shared" si="2"/>
        <v>-6.9000000000000057</v>
      </c>
      <c r="F80" s="499"/>
      <c r="G80" s="500"/>
    </row>
    <row r="81" spans="1:7" ht="20.100000000000001" customHeight="1" thickBot="1" x14ac:dyDescent="0.25">
      <c r="A81" s="182"/>
      <c r="B81" s="56" t="s">
        <v>2</v>
      </c>
      <c r="C81" s="155">
        <v>1.853</v>
      </c>
      <c r="D81" s="155">
        <v>1.7210000000000001</v>
      </c>
      <c r="E81" s="479">
        <f t="shared" si="2"/>
        <v>-13.199999999999989</v>
      </c>
      <c r="F81" s="499"/>
      <c r="G81" s="500"/>
    </row>
    <row r="82" spans="1:7" ht="20.100000000000001" customHeight="1" x14ac:dyDescent="0.2"/>
    <row r="83" spans="1:7" ht="20.100000000000001" customHeight="1" x14ac:dyDescent="0.2"/>
    <row r="84" spans="1:7" ht="20.100000000000001" customHeight="1" x14ac:dyDescent="0.2"/>
    <row r="85" spans="1:7" ht="20.100000000000001" customHeight="1" x14ac:dyDescent="0.2"/>
    <row r="86" spans="1:7" ht="20.100000000000001" customHeight="1" x14ac:dyDescent="0.2"/>
    <row r="87" spans="1:7" ht="20.100000000000001" customHeight="1" x14ac:dyDescent="0.2"/>
    <row r="88" spans="1:7" ht="20.100000000000001" customHeight="1" x14ac:dyDescent="0.2"/>
    <row r="89" spans="1:7" ht="20.100000000000001" customHeight="1" x14ac:dyDescent="0.2"/>
    <row r="90" spans="1:7" ht="20.100000000000001" customHeight="1" x14ac:dyDescent="0.2"/>
    <row r="91" spans="1:7" ht="20.100000000000001" customHeight="1" x14ac:dyDescent="0.2"/>
    <row r="92" spans="1:7" ht="20.100000000000001" customHeight="1" x14ac:dyDescent="0.2"/>
    <row r="93" spans="1:7" ht="20.100000000000001" customHeight="1" x14ac:dyDescent="0.2"/>
    <row r="94" spans="1:7" ht="20.100000000000001" customHeight="1" x14ac:dyDescent="0.2"/>
    <row r="95" spans="1:7" ht="20.100000000000001" customHeight="1" x14ac:dyDescent="0.2"/>
    <row r="96" spans="1:7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</sheetData>
  <mergeCells count="3">
    <mergeCell ref="C4:E4"/>
    <mergeCell ref="C12:E12"/>
    <mergeCell ref="C45:E45"/>
  </mergeCells>
  <conditionalFormatting sqref="G6:G81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5" fitToHeight="5" orientation="portrait" r:id="rId1"/>
  <headerFooter alignWithMargins="0">
    <oddHeader>&amp;C&amp;A</oddHeader>
  </headerFooter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19"/>
  <sheetViews>
    <sheetView topLeftCell="A37" zoomScale="85" zoomScaleNormal="85" zoomScaleSheetLayoutView="80" workbookViewId="0">
      <selection activeCell="E74" sqref="E74"/>
    </sheetView>
  </sheetViews>
  <sheetFormatPr defaultRowHeight="12.75" x14ac:dyDescent="0.2"/>
  <cols>
    <col min="1" max="1" width="4.140625" style="584" customWidth="1"/>
    <col min="2" max="2" width="36" style="584" customWidth="1"/>
    <col min="3" max="3" width="17.42578125" style="584" customWidth="1"/>
    <col min="4" max="4" width="17.28515625" style="584" customWidth="1"/>
    <col min="5" max="5" width="17" style="584" customWidth="1"/>
    <col min="6" max="16384" width="9.140625" style="584"/>
  </cols>
  <sheetData>
    <row r="1" spans="1:7" ht="20.100000000000001" customHeight="1" x14ac:dyDescent="0.2">
      <c r="A1" s="669" t="s">
        <v>308</v>
      </c>
      <c r="B1" s="669"/>
      <c r="C1" s="669"/>
      <c r="D1" s="669"/>
      <c r="E1" s="669"/>
    </row>
    <row r="2" spans="1:7" ht="20.100000000000001" customHeight="1" x14ac:dyDescent="0.2">
      <c r="A2" s="585"/>
      <c r="B2" s="585"/>
      <c r="C2" s="585"/>
      <c r="D2" s="585"/>
      <c r="E2" s="585"/>
    </row>
    <row r="3" spans="1:7" ht="20.100000000000001" customHeight="1" thickBot="1" x14ac:dyDescent="0.25">
      <c r="A3" s="586"/>
      <c r="B3" s="586"/>
      <c r="C3" s="586"/>
      <c r="D3" s="586"/>
      <c r="E3" s="586"/>
    </row>
    <row r="4" spans="1:7" ht="20.100000000000001" customHeight="1" thickBot="1" x14ac:dyDescent="0.25">
      <c r="A4" s="587" t="s">
        <v>3</v>
      </c>
      <c r="B4" s="588" t="s">
        <v>4</v>
      </c>
      <c r="C4" s="666" t="s">
        <v>308</v>
      </c>
      <c r="D4" s="667"/>
      <c r="E4" s="668"/>
    </row>
    <row r="5" spans="1:7" ht="20.100000000000001" customHeight="1" thickBot="1" x14ac:dyDescent="0.25">
      <c r="A5" s="589"/>
      <c r="B5" s="590"/>
      <c r="C5" s="410" t="s">
        <v>208</v>
      </c>
      <c r="D5" s="410" t="s">
        <v>215</v>
      </c>
      <c r="E5" s="15" t="s">
        <v>276</v>
      </c>
    </row>
    <row r="6" spans="1:7" ht="20.100000000000001" customHeight="1" x14ac:dyDescent="0.2">
      <c r="A6" s="591" t="s">
        <v>7</v>
      </c>
      <c r="B6" s="592" t="s">
        <v>0</v>
      </c>
      <c r="C6" s="593">
        <v>0.245</v>
      </c>
      <c r="D6" s="593">
        <v>0.184</v>
      </c>
      <c r="E6" s="594">
        <f t="shared" ref="E6:E8" si="0">+(D6-C6)*100</f>
        <v>-6.1</v>
      </c>
      <c r="F6" s="595"/>
      <c r="G6" s="9"/>
    </row>
    <row r="7" spans="1:7" ht="20.100000000000001" customHeight="1" thickBot="1" x14ac:dyDescent="0.25">
      <c r="A7" s="596" t="s">
        <v>8</v>
      </c>
      <c r="B7" s="597" t="s">
        <v>1</v>
      </c>
      <c r="C7" s="598">
        <v>0.11799999999999999</v>
      </c>
      <c r="D7" s="598">
        <v>8.7999999999999995E-2</v>
      </c>
      <c r="E7" s="594">
        <f t="shared" si="0"/>
        <v>-3</v>
      </c>
      <c r="F7" s="595"/>
      <c r="G7" s="9"/>
    </row>
    <row r="8" spans="1:7" ht="20.100000000000001" customHeight="1" thickBot="1" x14ac:dyDescent="0.25">
      <c r="A8" s="599"/>
      <c r="B8" s="600" t="s">
        <v>41</v>
      </c>
      <c r="C8" s="601">
        <v>0.16400000000000001</v>
      </c>
      <c r="D8" s="601">
        <v>0.122</v>
      </c>
      <c r="E8" s="602">
        <f t="shared" si="0"/>
        <v>-4.2000000000000011</v>
      </c>
      <c r="F8" s="595"/>
      <c r="G8" s="25"/>
    </row>
    <row r="9" spans="1:7" ht="20.100000000000001" customHeight="1" x14ac:dyDescent="0.2">
      <c r="A9" s="603"/>
      <c r="B9" s="604"/>
      <c r="G9" s="9"/>
    </row>
    <row r="10" spans="1:7" ht="20.100000000000001" customHeight="1" x14ac:dyDescent="0.2">
      <c r="A10" s="669" t="s">
        <v>309</v>
      </c>
      <c r="B10" s="669"/>
      <c r="C10" s="669"/>
      <c r="D10" s="669"/>
      <c r="E10" s="669"/>
      <c r="G10" s="9"/>
    </row>
    <row r="11" spans="1:7" s="269" customFormat="1" ht="20.100000000000001" customHeight="1" thickBot="1" x14ac:dyDescent="0.25">
      <c r="A11" s="586"/>
      <c r="B11" s="586"/>
      <c r="C11" s="586"/>
      <c r="D11" s="586"/>
      <c r="E11" s="586"/>
      <c r="G11" s="9"/>
    </row>
    <row r="12" spans="1:7" ht="20.100000000000001" customHeight="1" thickBot="1" x14ac:dyDescent="0.25">
      <c r="A12" s="587" t="s">
        <v>3</v>
      </c>
      <c r="B12" s="588" t="s">
        <v>10</v>
      </c>
      <c r="C12" s="666" t="s">
        <v>308</v>
      </c>
      <c r="D12" s="667"/>
      <c r="E12" s="668"/>
      <c r="G12" s="9"/>
    </row>
    <row r="13" spans="1:7" ht="20.100000000000001" customHeight="1" thickBot="1" x14ac:dyDescent="0.25">
      <c r="A13" s="589"/>
      <c r="B13" s="590"/>
      <c r="C13" s="410" t="s">
        <v>208</v>
      </c>
      <c r="D13" s="410" t="s">
        <v>215</v>
      </c>
      <c r="E13" s="15" t="s">
        <v>276</v>
      </c>
      <c r="G13" s="9"/>
    </row>
    <row r="14" spans="1:7" ht="20.100000000000001" customHeight="1" x14ac:dyDescent="0.2">
      <c r="A14" s="578" t="s">
        <v>7</v>
      </c>
      <c r="B14" s="605" t="s">
        <v>116</v>
      </c>
      <c r="C14" s="531">
        <v>-0.23</v>
      </c>
      <c r="D14" s="531">
        <v>-0.57699999999999996</v>
      </c>
      <c r="E14" s="594">
        <f>+(D14-C14)*100</f>
        <v>-34.699999999999996</v>
      </c>
      <c r="F14" s="595"/>
      <c r="G14" s="9"/>
    </row>
    <row r="15" spans="1:7" ht="20.100000000000001" customHeight="1" x14ac:dyDescent="0.2">
      <c r="A15" s="579" t="s">
        <v>8</v>
      </c>
      <c r="B15" s="605" t="s">
        <v>172</v>
      </c>
      <c r="C15" s="531">
        <v>0.124</v>
      </c>
      <c r="D15" s="531">
        <v>8.7999999999999995E-2</v>
      </c>
      <c r="E15" s="594">
        <f t="shared" ref="E15:E41" si="1">+(D15-C15)*100</f>
        <v>-3.6000000000000005</v>
      </c>
      <c r="F15" s="595"/>
      <c r="G15" s="9"/>
    </row>
    <row r="16" spans="1:7" ht="20.100000000000001" customHeight="1" x14ac:dyDescent="0.2">
      <c r="A16" s="579" t="s">
        <v>9</v>
      </c>
      <c r="B16" s="605" t="s">
        <v>209</v>
      </c>
      <c r="C16" s="531">
        <v>0.42899999999999999</v>
      </c>
      <c r="D16" s="531">
        <v>0.32900000000000001</v>
      </c>
      <c r="E16" s="594">
        <f t="shared" si="1"/>
        <v>-9.9999999999999982</v>
      </c>
      <c r="F16" s="595"/>
      <c r="G16" s="9"/>
    </row>
    <row r="17" spans="1:7" ht="20.100000000000001" customHeight="1" x14ac:dyDescent="0.2">
      <c r="A17" s="579" t="s">
        <v>11</v>
      </c>
      <c r="B17" s="605" t="s">
        <v>117</v>
      </c>
      <c r="C17" s="531">
        <v>2.5000000000000001E-2</v>
      </c>
      <c r="D17" s="531">
        <v>-0.04</v>
      </c>
      <c r="E17" s="594">
        <f t="shared" si="1"/>
        <v>-6.5</v>
      </c>
      <c r="F17" s="595"/>
      <c r="G17" s="9"/>
    </row>
    <row r="18" spans="1:7" ht="20.100000000000001" customHeight="1" x14ac:dyDescent="0.2">
      <c r="A18" s="579" t="s">
        <v>12</v>
      </c>
      <c r="B18" s="605" t="s">
        <v>118</v>
      </c>
      <c r="C18" s="531">
        <v>0.38</v>
      </c>
      <c r="D18" s="531">
        <v>0.42299999999999999</v>
      </c>
      <c r="E18" s="594">
        <f t="shared" si="1"/>
        <v>4.299999999999998</v>
      </c>
      <c r="F18" s="595"/>
      <c r="G18" s="9"/>
    </row>
    <row r="19" spans="1:7" ht="20.100000000000001" customHeight="1" x14ac:dyDescent="0.2">
      <c r="A19" s="579" t="s">
        <v>13</v>
      </c>
      <c r="B19" s="605" t="s">
        <v>119</v>
      </c>
      <c r="C19" s="531">
        <v>0.06</v>
      </c>
      <c r="D19" s="531">
        <v>0.17399999999999999</v>
      </c>
      <c r="E19" s="594">
        <f t="shared" si="1"/>
        <v>11.399999999999999</v>
      </c>
      <c r="F19" s="595"/>
      <c r="G19" s="9"/>
    </row>
    <row r="20" spans="1:7" ht="20.100000000000001" customHeight="1" x14ac:dyDescent="0.2">
      <c r="A20" s="579" t="s">
        <v>14</v>
      </c>
      <c r="B20" s="605" t="s">
        <v>120</v>
      </c>
      <c r="C20" s="531">
        <v>2.8000000000000001E-2</v>
      </c>
      <c r="D20" s="531">
        <v>-7.5999999999999998E-2</v>
      </c>
      <c r="E20" s="594">
        <f t="shared" si="1"/>
        <v>-10.4</v>
      </c>
      <c r="F20" s="595"/>
      <c r="G20" s="9"/>
    </row>
    <row r="21" spans="1:7" ht="20.100000000000001" customHeight="1" x14ac:dyDescent="0.2">
      <c r="A21" s="579" t="s">
        <v>15</v>
      </c>
      <c r="B21" s="605" t="s">
        <v>173</v>
      </c>
      <c r="C21" s="531">
        <v>0.114</v>
      </c>
      <c r="D21" s="531">
        <v>0.128</v>
      </c>
      <c r="E21" s="594">
        <f t="shared" si="1"/>
        <v>1.4</v>
      </c>
      <c r="F21" s="595"/>
      <c r="G21" s="9"/>
    </row>
    <row r="22" spans="1:7" ht="20.100000000000001" customHeight="1" x14ac:dyDescent="0.2">
      <c r="A22" s="579" t="s">
        <v>16</v>
      </c>
      <c r="B22" s="605" t="s">
        <v>153</v>
      </c>
      <c r="C22" s="531">
        <v>0.109</v>
      </c>
      <c r="D22" s="531">
        <v>5.7000000000000002E-2</v>
      </c>
      <c r="E22" s="594">
        <f t="shared" si="1"/>
        <v>-5.2</v>
      </c>
      <c r="F22" s="595"/>
      <c r="G22" s="9"/>
    </row>
    <row r="23" spans="1:7" ht="20.100000000000001" customHeight="1" x14ac:dyDescent="0.2">
      <c r="A23" s="579" t="s">
        <v>17</v>
      </c>
      <c r="B23" s="605" t="s">
        <v>121</v>
      </c>
      <c r="C23" s="531">
        <v>0.05</v>
      </c>
      <c r="D23" s="531">
        <v>1.4999999999999999E-2</v>
      </c>
      <c r="E23" s="594">
        <f t="shared" si="1"/>
        <v>-3.5000000000000004</v>
      </c>
      <c r="F23" s="595"/>
      <c r="G23" s="9"/>
    </row>
    <row r="24" spans="1:7" ht="20.100000000000001" customHeight="1" x14ac:dyDescent="0.2">
      <c r="A24" s="579" t="s">
        <v>18</v>
      </c>
      <c r="B24" s="605" t="s">
        <v>122</v>
      </c>
      <c r="C24" s="531">
        <v>6.7000000000000004E-2</v>
      </c>
      <c r="D24" s="531">
        <v>0.13900000000000001</v>
      </c>
      <c r="E24" s="594">
        <f t="shared" si="1"/>
        <v>7.2000000000000011</v>
      </c>
      <c r="F24" s="595"/>
      <c r="G24" s="9"/>
    </row>
    <row r="25" spans="1:7" ht="20.100000000000001" customHeight="1" x14ac:dyDescent="0.2">
      <c r="A25" s="579" t="s">
        <v>19</v>
      </c>
      <c r="B25" s="605" t="s">
        <v>123</v>
      </c>
      <c r="C25" s="531">
        <v>8.0000000000000002E-3</v>
      </c>
      <c r="D25" s="531">
        <v>-0.11799999999999999</v>
      </c>
      <c r="E25" s="594">
        <f t="shared" si="1"/>
        <v>-12.6</v>
      </c>
      <c r="F25" s="595"/>
      <c r="G25" s="9"/>
    </row>
    <row r="26" spans="1:7" ht="20.100000000000001" customHeight="1" x14ac:dyDescent="0.2">
      <c r="A26" s="579" t="s">
        <v>20</v>
      </c>
      <c r="B26" s="605" t="s">
        <v>63</v>
      </c>
      <c r="C26" s="531">
        <v>-9.4E-2</v>
      </c>
      <c r="D26" s="531">
        <v>-0.104</v>
      </c>
      <c r="E26" s="594">
        <f t="shared" si="1"/>
        <v>-0.99999999999999956</v>
      </c>
      <c r="F26" s="595"/>
      <c r="G26" s="9"/>
    </row>
    <row r="27" spans="1:7" ht="20.100000000000001" customHeight="1" x14ac:dyDescent="0.2">
      <c r="A27" s="579" t="s">
        <v>21</v>
      </c>
      <c r="B27" s="605" t="s">
        <v>124</v>
      </c>
      <c r="C27" s="531">
        <v>0.21099999999999999</v>
      </c>
      <c r="D27" s="531">
        <v>0.189</v>
      </c>
      <c r="E27" s="594">
        <f t="shared" si="1"/>
        <v>-2.1999999999999993</v>
      </c>
      <c r="F27" s="595"/>
      <c r="G27" s="9"/>
    </row>
    <row r="28" spans="1:7" ht="20.100000000000001" customHeight="1" x14ac:dyDescent="0.2">
      <c r="A28" s="579" t="s">
        <v>22</v>
      </c>
      <c r="B28" s="605" t="s">
        <v>125</v>
      </c>
      <c r="C28" s="531">
        <v>0.152</v>
      </c>
      <c r="D28" s="531">
        <v>0.17100000000000001</v>
      </c>
      <c r="E28" s="594">
        <f t="shared" si="1"/>
        <v>1.9000000000000017</v>
      </c>
      <c r="F28" s="595"/>
      <c r="G28" s="9"/>
    </row>
    <row r="29" spans="1:7" ht="20.100000000000001" customHeight="1" x14ac:dyDescent="0.2">
      <c r="A29" s="579" t="s">
        <v>23</v>
      </c>
      <c r="B29" s="605" t="s">
        <v>126</v>
      </c>
      <c r="C29" s="531">
        <v>0.14699999999999999</v>
      </c>
      <c r="D29" s="531">
        <v>-0.30299999999999999</v>
      </c>
      <c r="E29" s="594">
        <f t="shared" si="1"/>
        <v>-44.999999999999993</v>
      </c>
      <c r="F29" s="595"/>
      <c r="G29" s="9"/>
    </row>
    <row r="30" spans="1:7" ht="20.100000000000001" customHeight="1" x14ac:dyDescent="0.2">
      <c r="A30" s="579" t="s">
        <v>24</v>
      </c>
      <c r="B30" s="605" t="s">
        <v>210</v>
      </c>
      <c r="C30" s="531">
        <v>-7.1999999999999995E-2</v>
      </c>
      <c r="D30" s="531">
        <v>0.05</v>
      </c>
      <c r="E30" s="594">
        <f t="shared" si="1"/>
        <v>12.2</v>
      </c>
      <c r="F30" s="595"/>
      <c r="G30" s="9"/>
    </row>
    <row r="31" spans="1:7" ht="20.100000000000001" customHeight="1" x14ac:dyDescent="0.2">
      <c r="A31" s="579" t="s">
        <v>25</v>
      </c>
      <c r="B31" s="605" t="s">
        <v>211</v>
      </c>
      <c r="C31" s="531">
        <v>-0.22500000000000001</v>
      </c>
      <c r="D31" s="531">
        <v>-0.16200000000000001</v>
      </c>
      <c r="E31" s="594">
        <f t="shared" si="1"/>
        <v>6.3</v>
      </c>
      <c r="F31" s="595"/>
      <c r="G31" s="9"/>
    </row>
    <row r="32" spans="1:7" ht="20.100000000000001" customHeight="1" x14ac:dyDescent="0.2">
      <c r="A32" s="579" t="s">
        <v>26</v>
      </c>
      <c r="B32" s="605" t="s">
        <v>127</v>
      </c>
      <c r="C32" s="531">
        <v>0.125</v>
      </c>
      <c r="D32" s="531">
        <v>0.123</v>
      </c>
      <c r="E32" s="594">
        <f t="shared" si="1"/>
        <v>-0.20000000000000018</v>
      </c>
      <c r="F32" s="595"/>
      <c r="G32" s="9"/>
    </row>
    <row r="33" spans="1:7" ht="20.100000000000001" customHeight="1" x14ac:dyDescent="0.2">
      <c r="A33" s="579" t="s">
        <v>27</v>
      </c>
      <c r="B33" s="605" t="s">
        <v>212</v>
      </c>
      <c r="C33" s="531">
        <v>3.5000000000000003E-2</v>
      </c>
      <c r="D33" s="531">
        <v>9.5000000000000001E-2</v>
      </c>
      <c r="E33" s="594">
        <f t="shared" si="1"/>
        <v>6</v>
      </c>
      <c r="F33" s="595"/>
      <c r="G33" s="9"/>
    </row>
    <row r="34" spans="1:7" ht="20.100000000000001" customHeight="1" x14ac:dyDescent="0.2">
      <c r="A34" s="579" t="s">
        <v>28</v>
      </c>
      <c r="B34" s="605" t="s">
        <v>174</v>
      </c>
      <c r="C34" s="531">
        <v>0.39400000000000002</v>
      </c>
      <c r="D34" s="531">
        <v>0.31</v>
      </c>
      <c r="E34" s="594">
        <f t="shared" si="1"/>
        <v>-8.4000000000000021</v>
      </c>
      <c r="F34" s="595"/>
      <c r="G34" s="9"/>
    </row>
    <row r="35" spans="1:7" ht="20.100000000000001" customHeight="1" x14ac:dyDescent="0.2">
      <c r="A35" s="579" t="s">
        <v>31</v>
      </c>
      <c r="B35" s="605" t="s">
        <v>155</v>
      </c>
      <c r="C35" s="531">
        <v>5.8999999999999997E-2</v>
      </c>
      <c r="D35" s="531">
        <v>4.3999999999999997E-2</v>
      </c>
      <c r="E35" s="594">
        <f t="shared" si="1"/>
        <v>-1.5</v>
      </c>
      <c r="F35" s="595"/>
      <c r="G35" s="9"/>
    </row>
    <row r="36" spans="1:7" ht="20.100000000000001" customHeight="1" x14ac:dyDescent="0.2">
      <c r="A36" s="579" t="s">
        <v>32</v>
      </c>
      <c r="B36" s="605" t="s">
        <v>175</v>
      </c>
      <c r="C36" s="531">
        <v>-8.3000000000000004E-2</v>
      </c>
      <c r="D36" s="531">
        <v>-2.8000000000000001E-2</v>
      </c>
      <c r="E36" s="594">
        <f t="shared" si="1"/>
        <v>5.5000000000000009</v>
      </c>
      <c r="F36" s="595"/>
      <c r="G36" s="9"/>
    </row>
    <row r="37" spans="1:7" ht="20.100000000000001" customHeight="1" x14ac:dyDescent="0.2">
      <c r="A37" s="579" t="s">
        <v>33</v>
      </c>
      <c r="B37" s="605" t="s">
        <v>128</v>
      </c>
      <c r="C37" s="531">
        <v>0.14499999999999999</v>
      </c>
      <c r="D37" s="531">
        <v>3.5999999999999997E-2</v>
      </c>
      <c r="E37" s="594">
        <f t="shared" si="1"/>
        <v>-10.899999999999999</v>
      </c>
      <c r="F37" s="595"/>
      <c r="G37" s="9"/>
    </row>
    <row r="38" spans="1:7" ht="20.100000000000001" customHeight="1" x14ac:dyDescent="0.2">
      <c r="A38" s="579" t="s">
        <v>34</v>
      </c>
      <c r="B38" s="605" t="s">
        <v>129</v>
      </c>
      <c r="C38" s="531">
        <v>8.7999999999999995E-2</v>
      </c>
      <c r="D38" s="531">
        <v>7.8E-2</v>
      </c>
      <c r="E38" s="594">
        <f t="shared" si="1"/>
        <v>-0.99999999999999956</v>
      </c>
      <c r="F38" s="595"/>
      <c r="G38" s="9"/>
    </row>
    <row r="39" spans="1:7" ht="20.100000000000001" customHeight="1" x14ac:dyDescent="0.2">
      <c r="A39" s="579" t="s">
        <v>35</v>
      </c>
      <c r="B39" s="605" t="s">
        <v>213</v>
      </c>
      <c r="C39" s="531">
        <v>-1E-3</v>
      </c>
      <c r="D39" s="531">
        <v>-7.8220000000000001</v>
      </c>
      <c r="E39" s="594">
        <f t="shared" si="1"/>
        <v>-782.1</v>
      </c>
      <c r="F39" s="595"/>
      <c r="G39" s="9"/>
    </row>
    <row r="40" spans="1:7" ht="20.100000000000001" customHeight="1" thickBot="1" x14ac:dyDescent="0.25">
      <c r="A40" s="579" t="s">
        <v>36</v>
      </c>
      <c r="B40" s="605" t="s">
        <v>176</v>
      </c>
      <c r="C40" s="531">
        <v>9.9000000000000005E-2</v>
      </c>
      <c r="D40" s="531">
        <v>5.7000000000000002E-2</v>
      </c>
      <c r="E40" s="594">
        <f t="shared" si="1"/>
        <v>-4.2</v>
      </c>
      <c r="F40" s="595"/>
      <c r="G40" s="9"/>
    </row>
    <row r="41" spans="1:7" ht="20.100000000000001" customHeight="1" thickBot="1" x14ac:dyDescent="0.25">
      <c r="A41" s="170"/>
      <c r="B41" s="171" t="s">
        <v>2</v>
      </c>
      <c r="C41" s="143">
        <v>0.245</v>
      </c>
      <c r="D41" s="143">
        <v>0.184</v>
      </c>
      <c r="E41" s="602">
        <f t="shared" si="1"/>
        <v>-6.1</v>
      </c>
      <c r="F41" s="595"/>
      <c r="G41" s="9"/>
    </row>
    <row r="42" spans="1:7" ht="20.100000000000001" customHeight="1" x14ac:dyDescent="0.2">
      <c r="G42" s="9"/>
    </row>
    <row r="43" spans="1:7" ht="20.100000000000001" customHeight="1" x14ac:dyDescent="0.2">
      <c r="A43" s="669" t="s">
        <v>310</v>
      </c>
      <c r="B43" s="669"/>
      <c r="C43" s="669"/>
      <c r="D43" s="669"/>
      <c r="E43" s="669"/>
      <c r="G43" s="9"/>
    </row>
    <row r="44" spans="1:7" ht="20.100000000000001" customHeight="1" thickBot="1" x14ac:dyDescent="0.25">
      <c r="A44" s="586"/>
      <c r="B44" s="586"/>
      <c r="C44" s="586"/>
      <c r="D44" s="586"/>
      <c r="E44" s="586"/>
      <c r="G44" s="9"/>
    </row>
    <row r="45" spans="1:7" ht="20.100000000000001" customHeight="1" thickBot="1" x14ac:dyDescent="0.25">
      <c r="A45" s="587" t="s">
        <v>3</v>
      </c>
      <c r="B45" s="588" t="s">
        <v>10</v>
      </c>
      <c r="C45" s="666" t="s">
        <v>308</v>
      </c>
      <c r="D45" s="667"/>
      <c r="E45" s="668"/>
      <c r="G45" s="9"/>
    </row>
    <row r="46" spans="1:7" ht="20.100000000000001" customHeight="1" thickBot="1" x14ac:dyDescent="0.25">
      <c r="A46" s="589"/>
      <c r="B46" s="590"/>
      <c r="C46" s="410" t="s">
        <v>208</v>
      </c>
      <c r="D46" s="410" t="s">
        <v>215</v>
      </c>
      <c r="E46" s="15" t="s">
        <v>276</v>
      </c>
      <c r="G46" s="9"/>
    </row>
    <row r="47" spans="1:7" ht="20.100000000000001" customHeight="1" x14ac:dyDescent="0.2">
      <c r="A47" s="578" t="s">
        <v>7</v>
      </c>
      <c r="B47" s="605" t="s">
        <v>130</v>
      </c>
      <c r="C47" s="531">
        <v>2.7E-2</v>
      </c>
      <c r="D47" s="531">
        <v>9.4E-2</v>
      </c>
      <c r="E47" s="594">
        <f>+(D47-C47)*100</f>
        <v>6.7</v>
      </c>
      <c r="F47" s="595"/>
      <c r="G47" s="9"/>
    </row>
    <row r="48" spans="1:7" ht="20.100000000000001" customHeight="1" x14ac:dyDescent="0.2">
      <c r="A48" s="579" t="s">
        <v>8</v>
      </c>
      <c r="B48" s="605" t="s">
        <v>131</v>
      </c>
      <c r="C48" s="531">
        <v>0.16500000000000001</v>
      </c>
      <c r="D48" s="531">
        <v>6.4000000000000001E-2</v>
      </c>
      <c r="E48" s="594">
        <f t="shared" ref="E48:E81" si="2">+(D48-C48)*100</f>
        <v>-10.100000000000001</v>
      </c>
      <c r="F48" s="595"/>
      <c r="G48" s="9"/>
    </row>
    <row r="49" spans="1:7" ht="20.100000000000001" customHeight="1" x14ac:dyDescent="0.2">
      <c r="A49" s="579" t="s">
        <v>9</v>
      </c>
      <c r="B49" s="605" t="s">
        <v>132</v>
      </c>
      <c r="C49" s="531">
        <v>2.1999999999999999E-2</v>
      </c>
      <c r="D49" s="531">
        <v>0.128</v>
      </c>
      <c r="E49" s="594">
        <f t="shared" si="2"/>
        <v>10.600000000000001</v>
      </c>
      <c r="F49" s="595"/>
      <c r="G49" s="9"/>
    </row>
    <row r="50" spans="1:7" ht="20.100000000000001" customHeight="1" x14ac:dyDescent="0.2">
      <c r="A50" s="579" t="s">
        <v>11</v>
      </c>
      <c r="B50" s="605" t="s">
        <v>177</v>
      </c>
      <c r="C50" s="531">
        <v>-0.03</v>
      </c>
      <c r="D50" s="531">
        <v>-0.1</v>
      </c>
      <c r="E50" s="594">
        <f t="shared" si="2"/>
        <v>-7.0000000000000009</v>
      </c>
      <c r="F50" s="595"/>
      <c r="G50" s="9"/>
    </row>
    <row r="51" spans="1:7" ht="20.100000000000001" customHeight="1" x14ac:dyDescent="0.2">
      <c r="A51" s="579" t="s">
        <v>12</v>
      </c>
      <c r="B51" s="605" t="s">
        <v>133</v>
      </c>
      <c r="C51" s="531">
        <v>0.309</v>
      </c>
      <c r="D51" s="531">
        <v>0.34699999999999998</v>
      </c>
      <c r="E51" s="594">
        <f t="shared" si="2"/>
        <v>3.799999999999998</v>
      </c>
      <c r="F51" s="595"/>
      <c r="G51" s="9"/>
    </row>
    <row r="52" spans="1:7" ht="20.100000000000001" customHeight="1" x14ac:dyDescent="0.2">
      <c r="A52" s="579" t="s">
        <v>13</v>
      </c>
      <c r="B52" s="605" t="s">
        <v>134</v>
      </c>
      <c r="C52" s="531">
        <v>0.17399999999999999</v>
      </c>
      <c r="D52" s="531">
        <v>5.0000000000000001E-3</v>
      </c>
      <c r="E52" s="594">
        <f t="shared" si="2"/>
        <v>-16.899999999999999</v>
      </c>
      <c r="F52" s="595"/>
      <c r="G52" s="9"/>
    </row>
    <row r="53" spans="1:7" ht="20.100000000000001" customHeight="1" x14ac:dyDescent="0.2">
      <c r="A53" s="579" t="s">
        <v>14</v>
      </c>
      <c r="B53" s="605" t="s">
        <v>156</v>
      </c>
      <c r="C53" s="531">
        <v>-7.4999999999999997E-2</v>
      </c>
      <c r="D53" s="531">
        <v>8.7999999999999995E-2</v>
      </c>
      <c r="E53" s="594">
        <f t="shared" si="2"/>
        <v>16.299999999999997</v>
      </c>
      <c r="F53" s="595"/>
      <c r="G53" s="9"/>
    </row>
    <row r="54" spans="1:7" ht="20.100000000000001" customHeight="1" x14ac:dyDescent="0.2">
      <c r="A54" s="579" t="s">
        <v>15</v>
      </c>
      <c r="B54" s="605" t="s">
        <v>135</v>
      </c>
      <c r="C54" s="531">
        <v>-0.214</v>
      </c>
      <c r="D54" s="531">
        <v>-0.189</v>
      </c>
      <c r="E54" s="594">
        <f t="shared" si="2"/>
        <v>2.4999999999999996</v>
      </c>
      <c r="F54" s="595"/>
      <c r="G54" s="9"/>
    </row>
    <row r="55" spans="1:7" ht="20.100000000000001" customHeight="1" x14ac:dyDescent="0.2">
      <c r="A55" s="579" t="s">
        <v>16</v>
      </c>
      <c r="B55" s="605" t="s">
        <v>157</v>
      </c>
      <c r="C55" s="531">
        <v>0.185</v>
      </c>
      <c r="D55" s="531">
        <v>3.6999999999999998E-2</v>
      </c>
      <c r="E55" s="594">
        <f t="shared" si="2"/>
        <v>-14.799999999999999</v>
      </c>
      <c r="F55" s="595"/>
      <c r="G55" s="9"/>
    </row>
    <row r="56" spans="1:7" ht="20.100000000000001" customHeight="1" x14ac:dyDescent="0.2">
      <c r="A56" s="579" t="s">
        <v>17</v>
      </c>
      <c r="B56" s="605" t="s">
        <v>136</v>
      </c>
      <c r="C56" s="531">
        <v>5.8000000000000003E-2</v>
      </c>
      <c r="D56" s="531">
        <v>-3.7999999999999999E-2</v>
      </c>
      <c r="E56" s="594">
        <f t="shared" si="2"/>
        <v>-9.6</v>
      </c>
      <c r="F56" s="595"/>
      <c r="G56" s="9"/>
    </row>
    <row r="57" spans="1:7" ht="20.100000000000001" customHeight="1" x14ac:dyDescent="0.2">
      <c r="A57" s="579" t="s">
        <v>18</v>
      </c>
      <c r="B57" s="605" t="s">
        <v>178</v>
      </c>
      <c r="C57" s="531">
        <v>-3.2000000000000001E-2</v>
      </c>
      <c r="D57" s="531">
        <v>5.8000000000000003E-2</v>
      </c>
      <c r="E57" s="594">
        <f t="shared" si="2"/>
        <v>9</v>
      </c>
      <c r="F57" s="595"/>
      <c r="G57" s="9"/>
    </row>
    <row r="58" spans="1:7" ht="20.100000000000001" customHeight="1" x14ac:dyDescent="0.2">
      <c r="A58" s="579" t="s">
        <v>19</v>
      </c>
      <c r="B58" s="605" t="s">
        <v>137</v>
      </c>
      <c r="C58" s="531">
        <v>9.6000000000000002E-2</v>
      </c>
      <c r="D58" s="531">
        <v>6.3E-2</v>
      </c>
      <c r="E58" s="594">
        <f t="shared" si="2"/>
        <v>-3.3000000000000003</v>
      </c>
      <c r="F58" s="595"/>
      <c r="G58" s="9"/>
    </row>
    <row r="59" spans="1:7" ht="20.100000000000001" customHeight="1" x14ac:dyDescent="0.2">
      <c r="A59" s="579" t="s">
        <v>20</v>
      </c>
      <c r="B59" s="605" t="s">
        <v>138</v>
      </c>
      <c r="C59" s="531">
        <v>8.4000000000000005E-2</v>
      </c>
      <c r="D59" s="531">
        <v>4.5999999999999999E-2</v>
      </c>
      <c r="E59" s="594">
        <f t="shared" si="2"/>
        <v>-3.8000000000000007</v>
      </c>
      <c r="F59" s="595"/>
      <c r="G59" s="9"/>
    </row>
    <row r="60" spans="1:7" ht="20.100000000000001" customHeight="1" x14ac:dyDescent="0.2">
      <c r="A60" s="579" t="s">
        <v>21</v>
      </c>
      <c r="B60" s="605" t="s">
        <v>179</v>
      </c>
      <c r="C60" s="531">
        <v>-0.13400000000000001</v>
      </c>
      <c r="D60" s="531">
        <v>-0.59499999999999997</v>
      </c>
      <c r="E60" s="594">
        <f t="shared" si="2"/>
        <v>-46.099999999999994</v>
      </c>
      <c r="F60" s="595"/>
      <c r="G60" s="9"/>
    </row>
    <row r="61" spans="1:7" ht="20.100000000000001" customHeight="1" x14ac:dyDescent="0.2">
      <c r="A61" s="579" t="s">
        <v>22</v>
      </c>
      <c r="B61" s="605" t="s">
        <v>139</v>
      </c>
      <c r="C61" s="531">
        <v>-0.70599999999999996</v>
      </c>
      <c r="D61" s="531">
        <v>-0.73299999999999998</v>
      </c>
      <c r="E61" s="594">
        <f t="shared" si="2"/>
        <v>-2.7000000000000024</v>
      </c>
      <c r="F61" s="595"/>
      <c r="G61" s="9"/>
    </row>
    <row r="62" spans="1:7" ht="20.100000000000001" customHeight="1" x14ac:dyDescent="0.2">
      <c r="A62" s="579" t="s">
        <v>23</v>
      </c>
      <c r="B62" s="605" t="s">
        <v>180</v>
      </c>
      <c r="C62" s="531">
        <v>9.2999999999999999E-2</v>
      </c>
      <c r="D62" s="531">
        <v>6.4000000000000001E-2</v>
      </c>
      <c r="E62" s="594">
        <f t="shared" si="2"/>
        <v>-2.9</v>
      </c>
      <c r="F62" s="595"/>
      <c r="G62" s="9"/>
    </row>
    <row r="63" spans="1:7" ht="20.100000000000001" customHeight="1" x14ac:dyDescent="0.2">
      <c r="A63" s="579" t="s">
        <v>24</v>
      </c>
      <c r="B63" s="605" t="s">
        <v>140</v>
      </c>
      <c r="C63" s="531">
        <v>0.14599999999999999</v>
      </c>
      <c r="D63" s="531">
        <v>6.9000000000000006E-2</v>
      </c>
      <c r="E63" s="594">
        <f t="shared" si="2"/>
        <v>-7.6999999999999984</v>
      </c>
      <c r="F63" s="595"/>
      <c r="G63" s="9"/>
    </row>
    <row r="64" spans="1:7" ht="20.100000000000001" customHeight="1" x14ac:dyDescent="0.2">
      <c r="A64" s="579" t="s">
        <v>25</v>
      </c>
      <c r="B64" s="605" t="s">
        <v>141</v>
      </c>
      <c r="C64" s="531">
        <v>1.2E-2</v>
      </c>
      <c r="D64" s="531">
        <v>2.5000000000000001E-2</v>
      </c>
      <c r="E64" s="594">
        <f t="shared" si="2"/>
        <v>1.3</v>
      </c>
      <c r="F64" s="595"/>
      <c r="G64" s="9"/>
    </row>
    <row r="65" spans="1:7" ht="20.100000000000001" customHeight="1" x14ac:dyDescent="0.2">
      <c r="A65" s="579" t="s">
        <v>26</v>
      </c>
      <c r="B65" s="605" t="s">
        <v>142</v>
      </c>
      <c r="C65" s="531">
        <v>-0.114</v>
      </c>
      <c r="D65" s="531">
        <v>-0.14899999999999999</v>
      </c>
      <c r="E65" s="594">
        <f t="shared" si="2"/>
        <v>-3.4999999999999991</v>
      </c>
      <c r="F65" s="595"/>
      <c r="G65" s="9"/>
    </row>
    <row r="66" spans="1:7" ht="20.100000000000001" customHeight="1" x14ac:dyDescent="0.2">
      <c r="A66" s="579" t="s">
        <v>27</v>
      </c>
      <c r="B66" s="605" t="s">
        <v>216</v>
      </c>
      <c r="C66" s="531">
        <v>0</v>
      </c>
      <c r="D66" s="531">
        <v>-5.8000000000000003E-2</v>
      </c>
      <c r="E66" s="594" t="s">
        <v>42</v>
      </c>
      <c r="F66" s="595"/>
      <c r="G66" s="9"/>
    </row>
    <row r="67" spans="1:7" ht="20.100000000000001" customHeight="1" x14ac:dyDescent="0.2">
      <c r="A67" s="579" t="s">
        <v>28</v>
      </c>
      <c r="B67" s="605" t="s">
        <v>143</v>
      </c>
      <c r="C67" s="531">
        <v>-1.4999999999999999E-2</v>
      </c>
      <c r="D67" s="531">
        <v>-8.6999999999999994E-2</v>
      </c>
      <c r="E67" s="594">
        <f t="shared" si="2"/>
        <v>-7.1999999999999993</v>
      </c>
      <c r="F67" s="595"/>
      <c r="G67" s="9"/>
    </row>
    <row r="68" spans="1:7" ht="20.100000000000001" customHeight="1" x14ac:dyDescent="0.2">
      <c r="A68" s="579" t="s">
        <v>31</v>
      </c>
      <c r="B68" s="605" t="s">
        <v>217</v>
      </c>
      <c r="C68" s="531">
        <v>0</v>
      </c>
      <c r="D68" s="531">
        <v>-7.6999999999999999E-2</v>
      </c>
      <c r="E68" s="594" t="s">
        <v>42</v>
      </c>
      <c r="F68" s="595"/>
      <c r="G68" s="9"/>
    </row>
    <row r="69" spans="1:7" ht="20.100000000000001" customHeight="1" x14ac:dyDescent="0.2">
      <c r="A69" s="579" t="s">
        <v>32</v>
      </c>
      <c r="B69" s="605" t="s">
        <v>181</v>
      </c>
      <c r="C69" s="531">
        <v>5.0000000000000001E-3</v>
      </c>
      <c r="D69" s="531">
        <v>9.6000000000000002E-2</v>
      </c>
      <c r="E69" s="594">
        <f t="shared" si="2"/>
        <v>9.1</v>
      </c>
      <c r="F69" s="595"/>
      <c r="G69" s="9"/>
    </row>
    <row r="70" spans="1:7" ht="20.100000000000001" customHeight="1" x14ac:dyDescent="0.2">
      <c r="A70" s="579" t="s">
        <v>33</v>
      </c>
      <c r="B70" s="605" t="s">
        <v>223</v>
      </c>
      <c r="C70" s="531" t="s">
        <v>340</v>
      </c>
      <c r="D70" s="531">
        <v>-3.5000000000000003E-2</v>
      </c>
      <c r="E70" s="594" t="s">
        <v>42</v>
      </c>
      <c r="F70" s="595"/>
      <c r="G70" s="9"/>
    </row>
    <row r="71" spans="1:7" ht="20.100000000000001" customHeight="1" x14ac:dyDescent="0.2">
      <c r="A71" s="579" t="s">
        <v>34</v>
      </c>
      <c r="B71" s="605" t="s">
        <v>144</v>
      </c>
      <c r="C71" s="531">
        <v>5.5E-2</v>
      </c>
      <c r="D71" s="531">
        <v>1.2E-2</v>
      </c>
      <c r="E71" s="594">
        <f t="shared" si="2"/>
        <v>-4.3</v>
      </c>
      <c r="F71" s="595"/>
      <c r="G71" s="9"/>
    </row>
    <row r="72" spans="1:7" ht="20.100000000000001" customHeight="1" x14ac:dyDescent="0.2">
      <c r="A72" s="579" t="s">
        <v>35</v>
      </c>
      <c r="B72" s="605" t="s">
        <v>145</v>
      </c>
      <c r="C72" s="531">
        <v>0.182</v>
      </c>
      <c r="D72" s="531">
        <v>0.13200000000000001</v>
      </c>
      <c r="E72" s="594">
        <f t="shared" si="2"/>
        <v>-4.9999999999999991</v>
      </c>
      <c r="F72" s="595"/>
      <c r="G72" s="9"/>
    </row>
    <row r="73" spans="1:7" ht="20.100000000000001" customHeight="1" x14ac:dyDescent="0.2">
      <c r="A73" s="579" t="s">
        <v>36</v>
      </c>
      <c r="B73" s="605" t="s">
        <v>218</v>
      </c>
      <c r="C73" s="531">
        <v>0</v>
      </c>
      <c r="D73" s="531">
        <v>-7.0000000000000001E-3</v>
      </c>
      <c r="E73" s="594">
        <f t="shared" si="2"/>
        <v>-0.70000000000000007</v>
      </c>
      <c r="F73" s="595"/>
      <c r="G73" s="9"/>
    </row>
    <row r="74" spans="1:7" ht="20.100000000000001" customHeight="1" x14ac:dyDescent="0.2">
      <c r="A74" s="579" t="s">
        <v>37</v>
      </c>
      <c r="B74" s="605" t="s">
        <v>146</v>
      </c>
      <c r="C74" s="531">
        <v>-0.122</v>
      </c>
      <c r="D74" s="531">
        <v>1.6E-2</v>
      </c>
      <c r="E74" s="594">
        <f t="shared" si="2"/>
        <v>13.8</v>
      </c>
      <c r="F74" s="595"/>
      <c r="G74" s="9"/>
    </row>
    <row r="75" spans="1:7" ht="20.100000000000001" customHeight="1" x14ac:dyDescent="0.2">
      <c r="A75" s="579" t="s">
        <v>38</v>
      </c>
      <c r="B75" s="605" t="s">
        <v>158</v>
      </c>
      <c r="C75" s="531">
        <v>2.5000000000000001E-2</v>
      </c>
      <c r="D75" s="531">
        <v>4.8000000000000001E-2</v>
      </c>
      <c r="E75" s="594">
        <f t="shared" si="2"/>
        <v>2.2999999999999998</v>
      </c>
      <c r="F75" s="595"/>
      <c r="G75" s="9"/>
    </row>
    <row r="76" spans="1:7" ht="20.100000000000001" customHeight="1" x14ac:dyDescent="0.2">
      <c r="A76" s="579" t="s">
        <v>39</v>
      </c>
      <c r="B76" s="605" t="s">
        <v>159</v>
      </c>
      <c r="C76" s="531">
        <v>-0.49199999999999999</v>
      </c>
      <c r="D76" s="531">
        <v>5.1999999999999998E-2</v>
      </c>
      <c r="E76" s="594">
        <f t="shared" si="2"/>
        <v>54.400000000000006</v>
      </c>
      <c r="F76" s="595"/>
      <c r="G76" s="9"/>
    </row>
    <row r="77" spans="1:7" ht="20.100000000000001" customHeight="1" x14ac:dyDescent="0.2">
      <c r="A77" s="579" t="s">
        <v>40</v>
      </c>
      <c r="B77" s="605" t="s">
        <v>160</v>
      </c>
      <c r="C77" s="531">
        <v>-4.4870000000000001</v>
      </c>
      <c r="D77" s="531">
        <v>-0.53900000000000003</v>
      </c>
      <c r="E77" s="594">
        <f t="shared" si="2"/>
        <v>394.8</v>
      </c>
      <c r="F77" s="595"/>
      <c r="G77" s="9"/>
    </row>
    <row r="78" spans="1:7" ht="20.100000000000001" customHeight="1" x14ac:dyDescent="0.2">
      <c r="A78" s="579" t="s">
        <v>219</v>
      </c>
      <c r="B78" s="605" t="s">
        <v>147</v>
      </c>
      <c r="C78" s="531">
        <v>8.7999999999999995E-2</v>
      </c>
      <c r="D78" s="531">
        <v>1.0999999999999999E-2</v>
      </c>
      <c r="E78" s="594">
        <f t="shared" si="2"/>
        <v>-7.7</v>
      </c>
      <c r="F78" s="595"/>
      <c r="G78" s="9"/>
    </row>
    <row r="79" spans="1:7" ht="20.100000000000001" customHeight="1" x14ac:dyDescent="0.2">
      <c r="A79" s="579" t="s">
        <v>220</v>
      </c>
      <c r="B79" s="605" t="s">
        <v>148</v>
      </c>
      <c r="C79" s="531">
        <v>0.128</v>
      </c>
      <c r="D79" s="531">
        <v>0.13</v>
      </c>
      <c r="E79" s="594">
        <f t="shared" si="2"/>
        <v>0.20000000000000018</v>
      </c>
      <c r="F79" s="595"/>
      <c r="G79" s="9"/>
    </row>
    <row r="80" spans="1:7" ht="20.100000000000001" customHeight="1" thickBot="1" x14ac:dyDescent="0.25">
      <c r="A80" s="579" t="s">
        <v>222</v>
      </c>
      <c r="B80" s="605" t="s">
        <v>149</v>
      </c>
      <c r="C80" s="531">
        <v>-5.0999999999999997E-2</v>
      </c>
      <c r="D80" s="531">
        <v>2.5999999999999999E-2</v>
      </c>
      <c r="E80" s="594">
        <f t="shared" si="2"/>
        <v>7.7</v>
      </c>
      <c r="F80" s="595"/>
      <c r="G80" s="9"/>
    </row>
    <row r="81" spans="1:7" ht="20.100000000000001" customHeight="1" thickBot="1" x14ac:dyDescent="0.25">
      <c r="A81" s="182"/>
      <c r="B81" s="56" t="s">
        <v>2</v>
      </c>
      <c r="C81" s="143">
        <v>0.11799999999999999</v>
      </c>
      <c r="D81" s="143">
        <v>8.7999999999999995E-2</v>
      </c>
      <c r="E81" s="602">
        <f t="shared" si="2"/>
        <v>-3</v>
      </c>
      <c r="F81" s="595"/>
      <c r="G81" s="9"/>
    </row>
    <row r="82" spans="1:7" ht="20.100000000000001" customHeight="1" x14ac:dyDescent="0.2"/>
    <row r="83" spans="1:7" ht="20.100000000000001" customHeight="1" x14ac:dyDescent="0.2"/>
    <row r="84" spans="1:7" ht="20.100000000000001" customHeight="1" x14ac:dyDescent="0.2"/>
    <row r="85" spans="1:7" ht="20.100000000000001" customHeight="1" x14ac:dyDescent="0.2"/>
    <row r="86" spans="1:7" ht="20.100000000000001" customHeight="1" x14ac:dyDescent="0.2"/>
    <row r="87" spans="1:7" ht="20.100000000000001" customHeight="1" x14ac:dyDescent="0.2"/>
    <row r="88" spans="1:7" ht="20.100000000000001" customHeight="1" x14ac:dyDescent="0.2"/>
    <row r="89" spans="1:7" ht="20.100000000000001" customHeight="1" x14ac:dyDescent="0.2"/>
    <row r="90" spans="1:7" ht="20.100000000000001" customHeight="1" x14ac:dyDescent="0.2"/>
    <row r="91" spans="1:7" ht="20.100000000000001" customHeight="1" x14ac:dyDescent="0.2"/>
    <row r="92" spans="1:7" ht="20.100000000000001" customHeight="1" x14ac:dyDescent="0.2"/>
    <row r="93" spans="1:7" ht="20.100000000000001" customHeight="1" x14ac:dyDescent="0.2"/>
    <row r="94" spans="1:7" ht="20.100000000000001" customHeight="1" x14ac:dyDescent="0.2"/>
    <row r="95" spans="1:7" ht="20.100000000000001" customHeight="1" x14ac:dyDescent="0.2"/>
    <row r="96" spans="1:7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</sheetData>
  <mergeCells count="6">
    <mergeCell ref="C45:E45"/>
    <mergeCell ref="A1:E1"/>
    <mergeCell ref="C4:E4"/>
    <mergeCell ref="A10:E10"/>
    <mergeCell ref="C12:E12"/>
    <mergeCell ref="A43:E43"/>
  </mergeCells>
  <conditionalFormatting sqref="G6:G81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  <rowBreaks count="1" manualBreakCount="1">
    <brk id="4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87"/>
  <sheetViews>
    <sheetView topLeftCell="A10" zoomScale="80" zoomScaleNormal="80" zoomScaleSheetLayoutView="80" workbookViewId="0">
      <selection activeCell="I56" sqref="I56"/>
    </sheetView>
  </sheetViews>
  <sheetFormatPr defaultRowHeight="12.75" x14ac:dyDescent="0.2"/>
  <cols>
    <col min="1" max="1" width="3.5703125" style="584" customWidth="1"/>
    <col min="2" max="2" width="33.28515625" style="584" customWidth="1"/>
    <col min="3" max="3" width="16.140625" style="584" customWidth="1"/>
    <col min="4" max="4" width="15.85546875" style="584" customWidth="1"/>
    <col min="5" max="5" width="15.28515625" style="584" customWidth="1"/>
    <col min="6" max="7" width="9.140625" style="584"/>
    <col min="8" max="8" width="10.5703125" style="584" customWidth="1"/>
    <col min="9" max="16384" width="9.140625" style="584"/>
  </cols>
  <sheetData>
    <row r="1" spans="1:6" s="606" customFormat="1" ht="20.100000000000001" customHeight="1" x14ac:dyDescent="0.2">
      <c r="A1" s="669" t="s">
        <v>311</v>
      </c>
      <c r="B1" s="669"/>
      <c r="C1" s="669"/>
      <c r="D1" s="669"/>
      <c r="E1" s="669"/>
    </row>
    <row r="2" spans="1:6" s="606" customFormat="1" ht="20.100000000000001" customHeight="1" x14ac:dyDescent="0.2">
      <c r="A2" s="585"/>
      <c r="B2" s="585"/>
      <c r="C2" s="585"/>
      <c r="D2" s="585"/>
      <c r="E2" s="585"/>
    </row>
    <row r="3" spans="1:6" s="607" customFormat="1" ht="20.100000000000001" customHeight="1" thickBot="1" x14ac:dyDescent="0.25">
      <c r="A3" s="586"/>
      <c r="B3" s="586"/>
      <c r="C3" s="586"/>
      <c r="D3" s="586"/>
      <c r="E3" s="586"/>
    </row>
    <row r="4" spans="1:6" s="604" customFormat="1" ht="20.100000000000001" customHeight="1" thickBot="1" x14ac:dyDescent="0.25">
      <c r="A4" s="587" t="s">
        <v>3</v>
      </c>
      <c r="B4" s="588" t="s">
        <v>4</v>
      </c>
      <c r="C4" s="666" t="s">
        <v>311</v>
      </c>
      <c r="D4" s="667"/>
      <c r="E4" s="668"/>
    </row>
    <row r="5" spans="1:6" s="604" customFormat="1" ht="20.100000000000001" customHeight="1" thickBot="1" x14ac:dyDescent="0.25">
      <c r="A5" s="589"/>
      <c r="B5" s="590"/>
      <c r="C5" s="410" t="s">
        <v>208</v>
      </c>
      <c r="D5" s="410" t="s">
        <v>215</v>
      </c>
      <c r="E5" s="15" t="s">
        <v>276</v>
      </c>
    </row>
    <row r="6" spans="1:6" ht="20.100000000000001" customHeight="1" x14ac:dyDescent="0.2">
      <c r="A6" s="591" t="s">
        <v>7</v>
      </c>
      <c r="B6" s="592" t="s">
        <v>0</v>
      </c>
      <c r="C6" s="608">
        <f>+C41</f>
        <v>0.03</v>
      </c>
      <c r="D6" s="608">
        <f t="shared" ref="D6" si="0">+D41</f>
        <v>2.1999999999999999E-2</v>
      </c>
      <c r="E6" s="594">
        <f t="shared" ref="E6:E7" si="1">+(D6-C6)*100</f>
        <v>-0.8</v>
      </c>
      <c r="F6" s="595"/>
    </row>
    <row r="7" spans="1:6" ht="20.100000000000001" customHeight="1" thickBot="1" x14ac:dyDescent="0.25">
      <c r="A7" s="596" t="s">
        <v>8</v>
      </c>
      <c r="B7" s="597" t="s">
        <v>1</v>
      </c>
      <c r="C7" s="609">
        <f>+C81</f>
        <v>3.3000000000000002E-2</v>
      </c>
      <c r="D7" s="609">
        <f t="shared" ref="D7" si="2">+D81</f>
        <v>2.4E-2</v>
      </c>
      <c r="E7" s="594">
        <f t="shared" si="1"/>
        <v>-0.90000000000000013</v>
      </c>
      <c r="F7" s="595"/>
    </row>
    <row r="8" spans="1:6" s="611" customFormat="1" ht="20.100000000000001" customHeight="1" thickBot="1" x14ac:dyDescent="0.25">
      <c r="A8" s="599"/>
      <c r="B8" s="600" t="s">
        <v>41</v>
      </c>
      <c r="C8" s="610">
        <v>3.1030371614578563E-2</v>
      </c>
      <c r="D8" s="610">
        <v>2.2574463424488028E-2</v>
      </c>
      <c r="E8" s="602">
        <v>-0.84559081900905353</v>
      </c>
      <c r="F8" s="595"/>
    </row>
    <row r="9" spans="1:6" ht="20.100000000000001" customHeight="1" x14ac:dyDescent="0.2">
      <c r="A9" s="603"/>
      <c r="B9" s="604"/>
    </row>
    <row r="10" spans="1:6" s="607" customFormat="1" ht="20.100000000000001" customHeight="1" x14ac:dyDescent="0.2">
      <c r="A10" s="669" t="s">
        <v>312</v>
      </c>
      <c r="B10" s="669"/>
      <c r="C10" s="669"/>
      <c r="D10" s="669"/>
      <c r="E10" s="669"/>
    </row>
    <row r="11" spans="1:6" s="607" customFormat="1" ht="20.100000000000001" customHeight="1" thickBot="1" x14ac:dyDescent="0.25">
      <c r="A11" s="586"/>
      <c r="B11" s="586"/>
      <c r="C11" s="586"/>
      <c r="D11" s="586"/>
      <c r="E11" s="586"/>
    </row>
    <row r="12" spans="1:6" s="604" customFormat="1" ht="20.100000000000001" customHeight="1" thickBot="1" x14ac:dyDescent="0.25">
      <c r="A12" s="587" t="s">
        <v>3</v>
      </c>
      <c r="B12" s="588" t="s">
        <v>10</v>
      </c>
      <c r="C12" s="666" t="s">
        <v>311</v>
      </c>
      <c r="D12" s="667"/>
      <c r="E12" s="668"/>
    </row>
    <row r="13" spans="1:6" s="604" customFormat="1" ht="20.100000000000001" customHeight="1" thickBot="1" x14ac:dyDescent="0.25">
      <c r="A13" s="589"/>
      <c r="B13" s="590"/>
      <c r="C13" s="410" t="s">
        <v>208</v>
      </c>
      <c r="D13" s="410" t="s">
        <v>215</v>
      </c>
      <c r="E13" s="15" t="s">
        <v>276</v>
      </c>
    </row>
    <row r="14" spans="1:6" s="604" customFormat="1" ht="20.100000000000001" customHeight="1" x14ac:dyDescent="0.2">
      <c r="A14" s="578" t="s">
        <v>7</v>
      </c>
      <c r="B14" s="605" t="s">
        <v>116</v>
      </c>
      <c r="C14" s="522">
        <v>-1.4E-2</v>
      </c>
      <c r="D14" s="522">
        <v>-2.4E-2</v>
      </c>
      <c r="E14" s="594">
        <f>+(D14-C14)*100</f>
        <v>-1</v>
      </c>
      <c r="F14" s="595"/>
    </row>
    <row r="15" spans="1:6" ht="20.100000000000001" customHeight="1" x14ac:dyDescent="0.2">
      <c r="A15" s="579" t="s">
        <v>8</v>
      </c>
      <c r="B15" s="605" t="s">
        <v>172</v>
      </c>
      <c r="C15" s="522">
        <v>1.7999999999999999E-2</v>
      </c>
      <c r="D15" s="522">
        <v>1.2E-2</v>
      </c>
      <c r="E15" s="594">
        <f t="shared" ref="E15:E41" si="3">+(D15-C15)*100</f>
        <v>-0.59999999999999987</v>
      </c>
      <c r="F15" s="595"/>
    </row>
    <row r="16" spans="1:6" ht="20.100000000000001" customHeight="1" x14ac:dyDescent="0.2">
      <c r="A16" s="579" t="s">
        <v>9</v>
      </c>
      <c r="B16" s="605" t="s">
        <v>209</v>
      </c>
      <c r="C16" s="522">
        <v>5.2999999999999999E-2</v>
      </c>
      <c r="D16" s="522">
        <v>3.5000000000000003E-2</v>
      </c>
      <c r="E16" s="594">
        <f t="shared" si="3"/>
        <v>-1.7999999999999996</v>
      </c>
      <c r="F16" s="595"/>
    </row>
    <row r="17" spans="1:6" ht="20.100000000000001" customHeight="1" x14ac:dyDescent="0.2">
      <c r="A17" s="579" t="s">
        <v>11</v>
      </c>
      <c r="B17" s="605" t="s">
        <v>117</v>
      </c>
      <c r="C17" s="522">
        <v>4.0000000000000001E-3</v>
      </c>
      <c r="D17" s="522">
        <v>-6.0000000000000001E-3</v>
      </c>
      <c r="E17" s="594">
        <f t="shared" si="3"/>
        <v>-1</v>
      </c>
      <c r="F17" s="595"/>
    </row>
    <row r="18" spans="1:6" ht="20.100000000000001" customHeight="1" x14ac:dyDescent="0.2">
      <c r="A18" s="579" t="s">
        <v>12</v>
      </c>
      <c r="B18" s="605" t="s">
        <v>118</v>
      </c>
      <c r="C18" s="522">
        <v>3.2000000000000001E-2</v>
      </c>
      <c r="D18" s="522">
        <v>3.7999999999999999E-2</v>
      </c>
      <c r="E18" s="594">
        <f t="shared" si="3"/>
        <v>0.59999999999999987</v>
      </c>
      <c r="F18" s="595"/>
    </row>
    <row r="19" spans="1:6" ht="20.100000000000001" customHeight="1" x14ac:dyDescent="0.2">
      <c r="A19" s="579" t="s">
        <v>13</v>
      </c>
      <c r="B19" s="605" t="s">
        <v>119</v>
      </c>
      <c r="C19" s="522">
        <v>1.4999999999999999E-2</v>
      </c>
      <c r="D19" s="522">
        <v>4.7E-2</v>
      </c>
      <c r="E19" s="594">
        <f t="shared" si="3"/>
        <v>3.2</v>
      </c>
      <c r="F19" s="595"/>
    </row>
    <row r="20" spans="1:6" ht="20.100000000000001" customHeight="1" x14ac:dyDescent="0.2">
      <c r="A20" s="579" t="s">
        <v>14</v>
      </c>
      <c r="B20" s="605" t="s">
        <v>120</v>
      </c>
      <c r="C20" s="522">
        <v>4.0000000000000001E-3</v>
      </c>
      <c r="D20" s="522">
        <v>-8.9999999999999993E-3</v>
      </c>
      <c r="E20" s="594">
        <f t="shared" si="3"/>
        <v>-1.3</v>
      </c>
      <c r="F20" s="595"/>
    </row>
    <row r="21" spans="1:6" ht="19.5" customHeight="1" x14ac:dyDescent="0.2">
      <c r="A21" s="579" t="s">
        <v>15</v>
      </c>
      <c r="B21" s="605" t="s">
        <v>173</v>
      </c>
      <c r="C21" s="522">
        <v>4.5999999999999999E-2</v>
      </c>
      <c r="D21" s="522">
        <v>5.1999999999999998E-2</v>
      </c>
      <c r="E21" s="594">
        <f t="shared" si="3"/>
        <v>0.59999999999999987</v>
      </c>
      <c r="F21" s="595"/>
    </row>
    <row r="22" spans="1:6" ht="20.100000000000001" customHeight="1" x14ac:dyDescent="0.2">
      <c r="A22" s="579" t="s">
        <v>16</v>
      </c>
      <c r="B22" s="605" t="s">
        <v>153</v>
      </c>
      <c r="C22" s="522">
        <v>8.0000000000000002E-3</v>
      </c>
      <c r="D22" s="522">
        <v>4.0000000000000001E-3</v>
      </c>
      <c r="E22" s="594">
        <f t="shared" si="3"/>
        <v>-0.4</v>
      </c>
      <c r="F22" s="595"/>
    </row>
    <row r="23" spans="1:6" ht="20.100000000000001" customHeight="1" x14ac:dyDescent="0.2">
      <c r="A23" s="579" t="s">
        <v>17</v>
      </c>
      <c r="B23" s="605" t="s">
        <v>121</v>
      </c>
      <c r="C23" s="522">
        <v>1.0999999999999999E-2</v>
      </c>
      <c r="D23" s="522">
        <v>3.0000000000000001E-3</v>
      </c>
      <c r="E23" s="594">
        <f t="shared" si="3"/>
        <v>-0.8</v>
      </c>
      <c r="F23" s="595"/>
    </row>
    <row r="24" spans="1:6" ht="20.100000000000001" customHeight="1" x14ac:dyDescent="0.2">
      <c r="A24" s="579" t="s">
        <v>18</v>
      </c>
      <c r="B24" s="605" t="s">
        <v>122</v>
      </c>
      <c r="C24" s="522">
        <v>5.0000000000000001E-3</v>
      </c>
      <c r="D24" s="522">
        <v>1.0999999999999999E-2</v>
      </c>
      <c r="E24" s="594">
        <f t="shared" si="3"/>
        <v>0.6</v>
      </c>
      <c r="F24" s="595"/>
    </row>
    <row r="25" spans="1:6" ht="20.100000000000001" customHeight="1" x14ac:dyDescent="0.2">
      <c r="A25" s="579" t="s">
        <v>19</v>
      </c>
      <c r="B25" s="605" t="s">
        <v>123</v>
      </c>
      <c r="C25" s="522">
        <v>5.0000000000000001E-3</v>
      </c>
      <c r="D25" s="522">
        <v>-6.7000000000000004E-2</v>
      </c>
      <c r="E25" s="594">
        <f t="shared" si="3"/>
        <v>-7.2000000000000011</v>
      </c>
      <c r="F25" s="595"/>
    </row>
    <row r="26" spans="1:6" ht="20.100000000000001" customHeight="1" x14ac:dyDescent="0.2">
      <c r="A26" s="579" t="s">
        <v>20</v>
      </c>
      <c r="B26" s="605" t="s">
        <v>63</v>
      </c>
      <c r="C26" s="522">
        <v>-5.1999999999999998E-2</v>
      </c>
      <c r="D26" s="522">
        <v>-4.5999999999999999E-2</v>
      </c>
      <c r="E26" s="594">
        <f t="shared" si="3"/>
        <v>0.59999999999999987</v>
      </c>
      <c r="F26" s="595"/>
    </row>
    <row r="27" spans="1:6" ht="20.100000000000001" customHeight="1" x14ac:dyDescent="0.2">
      <c r="A27" s="579" t="s">
        <v>21</v>
      </c>
      <c r="B27" s="605" t="s">
        <v>124</v>
      </c>
      <c r="C27" s="522">
        <v>2.7E-2</v>
      </c>
      <c r="D27" s="522">
        <v>2.1999999999999999E-2</v>
      </c>
      <c r="E27" s="594">
        <f t="shared" si="3"/>
        <v>-0.50000000000000011</v>
      </c>
      <c r="F27" s="595"/>
    </row>
    <row r="28" spans="1:6" ht="20.100000000000001" customHeight="1" x14ac:dyDescent="0.2">
      <c r="A28" s="579" t="s">
        <v>22</v>
      </c>
      <c r="B28" s="605" t="s">
        <v>125</v>
      </c>
      <c r="C28" s="522">
        <v>1.7000000000000001E-2</v>
      </c>
      <c r="D28" s="522">
        <v>1.7999999999999999E-2</v>
      </c>
      <c r="E28" s="594">
        <f t="shared" si="3"/>
        <v>9.9999999999999742E-2</v>
      </c>
      <c r="F28" s="595"/>
    </row>
    <row r="29" spans="1:6" ht="20.100000000000001" customHeight="1" x14ac:dyDescent="0.2">
      <c r="A29" s="579" t="s">
        <v>23</v>
      </c>
      <c r="B29" s="605" t="s">
        <v>126</v>
      </c>
      <c r="C29" s="522">
        <v>3.0000000000000001E-3</v>
      </c>
      <c r="D29" s="522">
        <v>-5.0000000000000001E-3</v>
      </c>
      <c r="E29" s="594">
        <f t="shared" si="3"/>
        <v>-0.8</v>
      </c>
      <c r="F29" s="595"/>
    </row>
    <row r="30" spans="1:6" ht="20.100000000000001" customHeight="1" x14ac:dyDescent="0.2">
      <c r="A30" s="579" t="s">
        <v>24</v>
      </c>
      <c r="B30" s="605" t="s">
        <v>210</v>
      </c>
      <c r="C30" s="522">
        <v>-4.0000000000000001E-3</v>
      </c>
      <c r="D30" s="522">
        <v>3.0000000000000001E-3</v>
      </c>
      <c r="E30" s="594">
        <f t="shared" si="3"/>
        <v>0.70000000000000007</v>
      </c>
      <c r="F30" s="595"/>
    </row>
    <row r="31" spans="1:6" ht="20.100000000000001" customHeight="1" x14ac:dyDescent="0.2">
      <c r="A31" s="579" t="s">
        <v>25</v>
      </c>
      <c r="B31" s="605" t="s">
        <v>211</v>
      </c>
      <c r="C31" s="522">
        <v>-0.188</v>
      </c>
      <c r="D31" s="522">
        <v>-9.8000000000000004E-2</v>
      </c>
      <c r="E31" s="594">
        <f t="shared" si="3"/>
        <v>9</v>
      </c>
      <c r="F31" s="595"/>
    </row>
    <row r="32" spans="1:6" ht="20.100000000000001" customHeight="1" x14ac:dyDescent="0.2">
      <c r="A32" s="579" t="s">
        <v>26</v>
      </c>
      <c r="B32" s="605" t="s">
        <v>127</v>
      </c>
      <c r="C32" s="522">
        <v>5.6000000000000001E-2</v>
      </c>
      <c r="D32" s="522">
        <v>5.3999999999999999E-2</v>
      </c>
      <c r="E32" s="594">
        <f t="shared" si="3"/>
        <v>-0.20000000000000018</v>
      </c>
      <c r="F32" s="595"/>
    </row>
    <row r="33" spans="1:8" ht="20.100000000000001" customHeight="1" x14ac:dyDescent="0.2">
      <c r="A33" s="579" t="s">
        <v>27</v>
      </c>
      <c r="B33" s="605" t="s">
        <v>212</v>
      </c>
      <c r="C33" s="522">
        <v>0.01</v>
      </c>
      <c r="D33" s="522">
        <v>2.5000000000000001E-2</v>
      </c>
      <c r="E33" s="594">
        <f t="shared" si="3"/>
        <v>1.5000000000000002</v>
      </c>
      <c r="F33" s="595"/>
    </row>
    <row r="34" spans="1:8" ht="20.100000000000001" customHeight="1" x14ac:dyDescent="0.2">
      <c r="A34" s="579" t="s">
        <v>28</v>
      </c>
      <c r="B34" s="605" t="s">
        <v>174</v>
      </c>
      <c r="C34" s="522">
        <v>0.06</v>
      </c>
      <c r="D34" s="522">
        <v>5.2999999999999999E-2</v>
      </c>
      <c r="E34" s="594">
        <f t="shared" si="3"/>
        <v>-0.7</v>
      </c>
      <c r="F34" s="595"/>
    </row>
    <row r="35" spans="1:8" ht="20.100000000000001" customHeight="1" x14ac:dyDescent="0.2">
      <c r="A35" s="579" t="s">
        <v>31</v>
      </c>
      <c r="B35" s="605" t="s">
        <v>155</v>
      </c>
      <c r="C35" s="522">
        <v>2E-3</v>
      </c>
      <c r="D35" s="522">
        <v>1E-3</v>
      </c>
      <c r="E35" s="594">
        <f t="shared" si="3"/>
        <v>-0.1</v>
      </c>
      <c r="F35" s="595"/>
    </row>
    <row r="36" spans="1:8" ht="20.100000000000001" customHeight="1" x14ac:dyDescent="0.2">
      <c r="A36" s="579" t="s">
        <v>32</v>
      </c>
      <c r="B36" s="605" t="s">
        <v>175</v>
      </c>
      <c r="C36" s="522">
        <v>-3.7999999999999999E-2</v>
      </c>
      <c r="D36" s="522">
        <v>-1.2E-2</v>
      </c>
      <c r="E36" s="594">
        <f t="shared" si="3"/>
        <v>2.6</v>
      </c>
      <c r="F36" s="595"/>
    </row>
    <row r="37" spans="1:8" ht="20.100000000000001" customHeight="1" x14ac:dyDescent="0.2">
      <c r="A37" s="579" t="s">
        <v>33</v>
      </c>
      <c r="B37" s="605" t="s">
        <v>128</v>
      </c>
      <c r="C37" s="522">
        <v>4.1000000000000002E-2</v>
      </c>
      <c r="D37" s="522">
        <v>1.2E-2</v>
      </c>
      <c r="E37" s="594">
        <f t="shared" si="3"/>
        <v>-2.9000000000000004</v>
      </c>
      <c r="F37" s="595"/>
    </row>
    <row r="38" spans="1:8" ht="20.100000000000001" customHeight="1" x14ac:dyDescent="0.2">
      <c r="A38" s="579" t="s">
        <v>34</v>
      </c>
      <c r="B38" s="605" t="s">
        <v>129</v>
      </c>
      <c r="C38" s="522">
        <v>1.0999999999999999E-2</v>
      </c>
      <c r="D38" s="522">
        <v>8.0000000000000002E-3</v>
      </c>
      <c r="E38" s="594">
        <f t="shared" si="3"/>
        <v>-0.29999999999999993</v>
      </c>
      <c r="F38" s="595"/>
    </row>
    <row r="39" spans="1:8" s="611" customFormat="1" ht="20.100000000000001" customHeight="1" x14ac:dyDescent="0.2">
      <c r="A39" s="579" t="s">
        <v>35</v>
      </c>
      <c r="B39" s="605" t="s">
        <v>213</v>
      </c>
      <c r="C39" s="522">
        <v>0</v>
      </c>
      <c r="D39" s="522">
        <v>-4.5999999999999999E-2</v>
      </c>
      <c r="E39" s="594">
        <f t="shared" si="3"/>
        <v>-4.5999999999999996</v>
      </c>
      <c r="F39" s="595"/>
    </row>
    <row r="40" spans="1:8" s="611" customFormat="1" ht="20.100000000000001" customHeight="1" thickBot="1" x14ac:dyDescent="0.25">
      <c r="A40" s="579" t="s">
        <v>36</v>
      </c>
      <c r="B40" s="605" t="s">
        <v>176</v>
      </c>
      <c r="C40" s="522">
        <v>1.0999999999999999E-2</v>
      </c>
      <c r="D40" s="522">
        <v>8.0000000000000002E-3</v>
      </c>
      <c r="E40" s="594">
        <f t="shared" si="3"/>
        <v>-0.29999999999999993</v>
      </c>
      <c r="F40" s="595"/>
    </row>
    <row r="41" spans="1:8" s="611" customFormat="1" ht="20.100000000000001" customHeight="1" thickBot="1" x14ac:dyDescent="0.25">
      <c r="A41" s="170"/>
      <c r="B41" s="171" t="s">
        <v>2</v>
      </c>
      <c r="C41" s="143">
        <v>0.03</v>
      </c>
      <c r="D41" s="143">
        <v>2.1999999999999999E-2</v>
      </c>
      <c r="E41" s="602">
        <f t="shared" si="3"/>
        <v>-0.8</v>
      </c>
      <c r="F41" s="595"/>
    </row>
    <row r="42" spans="1:8" ht="20.100000000000001" customHeight="1" x14ac:dyDescent="0.2">
      <c r="C42" s="612"/>
      <c r="D42" s="612"/>
      <c r="E42" s="612"/>
    </row>
    <row r="43" spans="1:8" s="607" customFormat="1" ht="20.100000000000001" customHeight="1" x14ac:dyDescent="0.2">
      <c r="A43" s="669" t="s">
        <v>313</v>
      </c>
      <c r="B43" s="669"/>
      <c r="C43" s="669"/>
      <c r="D43" s="669"/>
      <c r="E43" s="669"/>
    </row>
    <row r="44" spans="1:8" s="607" customFormat="1" ht="20.100000000000001" customHeight="1" thickBot="1" x14ac:dyDescent="0.25">
      <c r="A44" s="586"/>
      <c r="B44" s="586"/>
      <c r="C44" s="586"/>
      <c r="D44" s="586"/>
      <c r="E44" s="586"/>
    </row>
    <row r="45" spans="1:8" s="604" customFormat="1" ht="20.100000000000001" customHeight="1" thickBot="1" x14ac:dyDescent="0.25">
      <c r="A45" s="587" t="s">
        <v>3</v>
      </c>
      <c r="B45" s="588" t="s">
        <v>10</v>
      </c>
      <c r="C45" s="666" t="s">
        <v>311</v>
      </c>
      <c r="D45" s="667"/>
      <c r="E45" s="668"/>
    </row>
    <row r="46" spans="1:8" s="604" customFormat="1" ht="20.100000000000001" customHeight="1" thickBot="1" x14ac:dyDescent="0.25">
      <c r="A46" s="589"/>
      <c r="B46" s="590"/>
      <c r="C46" s="410" t="s">
        <v>208</v>
      </c>
      <c r="D46" s="410" t="s">
        <v>215</v>
      </c>
      <c r="E46" s="15" t="s">
        <v>276</v>
      </c>
    </row>
    <row r="47" spans="1:8" s="604" customFormat="1" ht="20.100000000000001" customHeight="1" x14ac:dyDescent="0.2">
      <c r="A47" s="578" t="s">
        <v>7</v>
      </c>
      <c r="B47" s="605" t="s">
        <v>130</v>
      </c>
      <c r="C47" s="522">
        <v>7.0000000000000001E-3</v>
      </c>
      <c r="D47" s="522">
        <v>2.5000000000000001E-2</v>
      </c>
      <c r="E47" s="594">
        <f>+(D47-C47)*100</f>
        <v>1.8000000000000003</v>
      </c>
      <c r="F47" s="595"/>
    </row>
    <row r="48" spans="1:8" ht="20.100000000000001" customHeight="1" x14ac:dyDescent="0.2">
      <c r="A48" s="579" t="s">
        <v>8</v>
      </c>
      <c r="B48" s="605" t="s">
        <v>131</v>
      </c>
      <c r="C48" s="522">
        <v>4.5999999999999999E-2</v>
      </c>
      <c r="D48" s="522">
        <v>1.4E-2</v>
      </c>
      <c r="E48" s="594">
        <f t="shared" ref="E48:E81" si="4">+(D48-C48)*100</f>
        <v>-3.2</v>
      </c>
      <c r="F48" s="595"/>
      <c r="H48" s="604"/>
    </row>
    <row r="49" spans="1:8" ht="20.100000000000001" customHeight="1" x14ac:dyDescent="0.2">
      <c r="A49" s="579" t="s">
        <v>9</v>
      </c>
      <c r="B49" s="605" t="s">
        <v>132</v>
      </c>
      <c r="C49" s="522">
        <v>5.0000000000000001E-3</v>
      </c>
      <c r="D49" s="522">
        <v>3.1E-2</v>
      </c>
      <c r="E49" s="594">
        <f t="shared" si="4"/>
        <v>2.6</v>
      </c>
      <c r="F49" s="595"/>
      <c r="H49" s="604"/>
    </row>
    <row r="50" spans="1:8" ht="20.100000000000001" customHeight="1" x14ac:dyDescent="0.2">
      <c r="A50" s="579" t="s">
        <v>11</v>
      </c>
      <c r="B50" s="605" t="s">
        <v>177</v>
      </c>
      <c r="C50" s="522">
        <v>-8.9999999999999993E-3</v>
      </c>
      <c r="D50" s="522">
        <v>-3.1E-2</v>
      </c>
      <c r="E50" s="594">
        <f t="shared" si="4"/>
        <v>-2.1999999999999997</v>
      </c>
      <c r="F50" s="595"/>
      <c r="H50" s="604"/>
    </row>
    <row r="51" spans="1:8" ht="20.100000000000001" customHeight="1" x14ac:dyDescent="0.2">
      <c r="A51" s="579" t="s">
        <v>12</v>
      </c>
      <c r="B51" s="605" t="s">
        <v>133</v>
      </c>
      <c r="C51" s="522">
        <v>8.6999999999999994E-2</v>
      </c>
      <c r="D51" s="522">
        <v>0.114</v>
      </c>
      <c r="E51" s="594">
        <f t="shared" si="4"/>
        <v>2.7000000000000011</v>
      </c>
      <c r="F51" s="595"/>
      <c r="H51" s="604"/>
    </row>
    <row r="52" spans="1:8" ht="20.100000000000001" customHeight="1" x14ac:dyDescent="0.2">
      <c r="A52" s="579" t="s">
        <v>13</v>
      </c>
      <c r="B52" s="605" t="s">
        <v>134</v>
      </c>
      <c r="C52" s="522">
        <v>3.1E-2</v>
      </c>
      <c r="D52" s="522">
        <v>1E-3</v>
      </c>
      <c r="E52" s="594">
        <f t="shared" si="4"/>
        <v>-3</v>
      </c>
      <c r="F52" s="595"/>
      <c r="H52" s="604"/>
    </row>
    <row r="53" spans="1:8" ht="20.100000000000001" customHeight="1" x14ac:dyDescent="0.2">
      <c r="A53" s="579" t="s">
        <v>14</v>
      </c>
      <c r="B53" s="605" t="s">
        <v>156</v>
      </c>
      <c r="C53" s="522">
        <v>-8.9999999999999993E-3</v>
      </c>
      <c r="D53" s="522">
        <v>0.01</v>
      </c>
      <c r="E53" s="594">
        <f t="shared" si="4"/>
        <v>1.9</v>
      </c>
      <c r="F53" s="595"/>
      <c r="H53" s="604"/>
    </row>
    <row r="54" spans="1:8" ht="20.100000000000001" customHeight="1" x14ac:dyDescent="0.2">
      <c r="A54" s="579" t="s">
        <v>15</v>
      </c>
      <c r="B54" s="605" t="s">
        <v>135</v>
      </c>
      <c r="C54" s="522">
        <v>-0.16700000000000001</v>
      </c>
      <c r="D54" s="522">
        <v>-0.13100000000000001</v>
      </c>
      <c r="E54" s="594">
        <f t="shared" si="4"/>
        <v>3.6000000000000005</v>
      </c>
      <c r="F54" s="595"/>
      <c r="H54" s="604"/>
    </row>
    <row r="55" spans="1:8" ht="20.100000000000001" customHeight="1" x14ac:dyDescent="0.2">
      <c r="A55" s="579" t="s">
        <v>16</v>
      </c>
      <c r="B55" s="605" t="s">
        <v>157</v>
      </c>
      <c r="C55" s="522">
        <v>9.1999999999999998E-2</v>
      </c>
      <c r="D55" s="522">
        <v>0.02</v>
      </c>
      <c r="E55" s="594">
        <f t="shared" si="4"/>
        <v>-7.1999999999999993</v>
      </c>
      <c r="F55" s="595"/>
      <c r="H55" s="604"/>
    </row>
    <row r="56" spans="1:8" ht="20.100000000000001" customHeight="1" x14ac:dyDescent="0.2">
      <c r="A56" s="579" t="s">
        <v>17</v>
      </c>
      <c r="B56" s="605" t="s">
        <v>136</v>
      </c>
      <c r="C56" s="522">
        <v>0.02</v>
      </c>
      <c r="D56" s="522">
        <v>-1.4E-2</v>
      </c>
      <c r="E56" s="594">
        <f t="shared" si="4"/>
        <v>-3.4000000000000004</v>
      </c>
      <c r="F56" s="595"/>
      <c r="H56" s="604"/>
    </row>
    <row r="57" spans="1:8" ht="20.100000000000001" customHeight="1" x14ac:dyDescent="0.2">
      <c r="A57" s="579" t="s">
        <v>18</v>
      </c>
      <c r="B57" s="605" t="s">
        <v>178</v>
      </c>
      <c r="C57" s="522">
        <v>-6.0000000000000001E-3</v>
      </c>
      <c r="D57" s="522">
        <v>0.01</v>
      </c>
      <c r="E57" s="594">
        <f t="shared" si="4"/>
        <v>1.6</v>
      </c>
      <c r="F57" s="595"/>
      <c r="H57" s="604"/>
    </row>
    <row r="58" spans="1:8" ht="20.100000000000001" customHeight="1" x14ac:dyDescent="0.2">
      <c r="A58" s="579" t="s">
        <v>19</v>
      </c>
      <c r="B58" s="605" t="s">
        <v>137</v>
      </c>
      <c r="C58" s="522">
        <v>1.9E-2</v>
      </c>
      <c r="D58" s="522">
        <v>1.2E-2</v>
      </c>
      <c r="E58" s="594">
        <f t="shared" si="4"/>
        <v>-0.7</v>
      </c>
      <c r="F58" s="595"/>
      <c r="H58" s="604"/>
    </row>
    <row r="59" spans="1:8" ht="20.100000000000001" customHeight="1" x14ac:dyDescent="0.2">
      <c r="A59" s="579" t="s">
        <v>20</v>
      </c>
      <c r="B59" s="605" t="s">
        <v>138</v>
      </c>
      <c r="C59" s="522">
        <v>3.1E-2</v>
      </c>
      <c r="D59" s="522">
        <v>1.7999999999999999E-2</v>
      </c>
      <c r="E59" s="594">
        <f t="shared" si="4"/>
        <v>-1.3</v>
      </c>
      <c r="F59" s="595"/>
      <c r="H59" s="604"/>
    </row>
    <row r="60" spans="1:8" ht="20.100000000000001" customHeight="1" x14ac:dyDescent="0.2">
      <c r="A60" s="579" t="s">
        <v>21</v>
      </c>
      <c r="B60" s="605" t="s">
        <v>179</v>
      </c>
      <c r="C60" s="522">
        <v>-2.1000000000000001E-2</v>
      </c>
      <c r="D60" s="522">
        <v>-5.0999999999999997E-2</v>
      </c>
      <c r="E60" s="594">
        <f t="shared" si="4"/>
        <v>-2.9999999999999996</v>
      </c>
      <c r="F60" s="595"/>
      <c r="H60" s="604"/>
    </row>
    <row r="61" spans="1:8" ht="20.100000000000001" customHeight="1" x14ac:dyDescent="0.2">
      <c r="A61" s="579" t="s">
        <v>22</v>
      </c>
      <c r="B61" s="605" t="s">
        <v>139</v>
      </c>
      <c r="C61" s="522">
        <v>-6.9000000000000006E-2</v>
      </c>
      <c r="D61" s="522">
        <v>-4.8000000000000001E-2</v>
      </c>
      <c r="E61" s="594">
        <f t="shared" si="4"/>
        <v>2.1000000000000005</v>
      </c>
      <c r="F61" s="595"/>
      <c r="H61" s="604"/>
    </row>
    <row r="62" spans="1:8" ht="20.100000000000001" customHeight="1" x14ac:dyDescent="0.2">
      <c r="A62" s="579" t="s">
        <v>23</v>
      </c>
      <c r="B62" s="605" t="s">
        <v>180</v>
      </c>
      <c r="C62" s="522">
        <v>2.1999999999999999E-2</v>
      </c>
      <c r="D62" s="522">
        <v>1.4E-2</v>
      </c>
      <c r="E62" s="594">
        <f t="shared" si="4"/>
        <v>-0.79999999999999982</v>
      </c>
      <c r="F62" s="595"/>
      <c r="H62" s="604"/>
    </row>
    <row r="63" spans="1:8" ht="20.100000000000001" customHeight="1" x14ac:dyDescent="0.2">
      <c r="A63" s="579" t="s">
        <v>24</v>
      </c>
      <c r="B63" s="605" t="s">
        <v>140</v>
      </c>
      <c r="C63" s="522">
        <v>0.03</v>
      </c>
      <c r="D63" s="522">
        <v>1.2999999999999999E-2</v>
      </c>
      <c r="E63" s="594">
        <f t="shared" si="4"/>
        <v>-1.7000000000000002</v>
      </c>
      <c r="F63" s="595"/>
      <c r="H63" s="604"/>
    </row>
    <row r="64" spans="1:8" ht="20.100000000000001" customHeight="1" x14ac:dyDescent="0.2">
      <c r="A64" s="579" t="s">
        <v>25</v>
      </c>
      <c r="B64" s="605" t="s">
        <v>141</v>
      </c>
      <c r="C64" s="522">
        <v>7.0000000000000001E-3</v>
      </c>
      <c r="D64" s="522">
        <v>1.4999999999999999E-2</v>
      </c>
      <c r="E64" s="594">
        <f t="shared" si="4"/>
        <v>0.8</v>
      </c>
      <c r="F64" s="595"/>
      <c r="H64" s="604"/>
    </row>
    <row r="65" spans="1:8" ht="20.100000000000001" customHeight="1" x14ac:dyDescent="0.2">
      <c r="A65" s="579" t="s">
        <v>26</v>
      </c>
      <c r="B65" s="605" t="s">
        <v>142</v>
      </c>
      <c r="C65" s="522">
        <v>-2.1999999999999999E-2</v>
      </c>
      <c r="D65" s="522">
        <v>-2.1999999999999999E-2</v>
      </c>
      <c r="E65" s="594">
        <f t="shared" si="4"/>
        <v>0</v>
      </c>
      <c r="F65" s="595"/>
      <c r="H65" s="604"/>
    </row>
    <row r="66" spans="1:8" ht="20.100000000000001" customHeight="1" x14ac:dyDescent="0.2">
      <c r="A66" s="579" t="s">
        <v>27</v>
      </c>
      <c r="B66" s="605" t="s">
        <v>216</v>
      </c>
      <c r="C66" s="522">
        <v>0</v>
      </c>
      <c r="D66" s="522">
        <v>-5.7000000000000002E-2</v>
      </c>
      <c r="E66" s="594">
        <f t="shared" si="4"/>
        <v>-5.7</v>
      </c>
      <c r="F66" s="595"/>
      <c r="H66" s="604"/>
    </row>
    <row r="67" spans="1:8" ht="20.100000000000001" customHeight="1" x14ac:dyDescent="0.2">
      <c r="A67" s="579" t="s">
        <v>28</v>
      </c>
      <c r="B67" s="605" t="s">
        <v>143</v>
      </c>
      <c r="C67" s="522">
        <v>-1.0999999999999999E-2</v>
      </c>
      <c r="D67" s="522">
        <v>-6.6000000000000003E-2</v>
      </c>
      <c r="E67" s="594">
        <f t="shared" si="4"/>
        <v>-5.5000000000000009</v>
      </c>
      <c r="F67" s="595"/>
      <c r="H67" s="604"/>
    </row>
    <row r="68" spans="1:8" ht="20.100000000000001" customHeight="1" x14ac:dyDescent="0.2">
      <c r="A68" s="579" t="s">
        <v>31</v>
      </c>
      <c r="B68" s="605" t="s">
        <v>217</v>
      </c>
      <c r="C68" s="522" t="s">
        <v>340</v>
      </c>
      <c r="D68" s="522">
        <v>-1.2999999999999999E-2</v>
      </c>
      <c r="E68" s="594" t="s">
        <v>42</v>
      </c>
      <c r="F68" s="595"/>
      <c r="H68" s="604"/>
    </row>
    <row r="69" spans="1:8" ht="20.100000000000001" customHeight="1" x14ac:dyDescent="0.2">
      <c r="A69" s="579" t="s">
        <v>32</v>
      </c>
      <c r="B69" s="605" t="s">
        <v>181</v>
      </c>
      <c r="C69" s="522">
        <v>1E-3</v>
      </c>
      <c r="D69" s="522">
        <v>1.4999999999999999E-2</v>
      </c>
      <c r="E69" s="594">
        <f t="shared" si="4"/>
        <v>1.4</v>
      </c>
      <c r="F69" s="595"/>
      <c r="H69" s="604"/>
    </row>
    <row r="70" spans="1:8" ht="20.100000000000001" customHeight="1" x14ac:dyDescent="0.2">
      <c r="A70" s="579" t="s">
        <v>33</v>
      </c>
      <c r="B70" s="605" t="s">
        <v>223</v>
      </c>
      <c r="C70" s="522" t="s">
        <v>340</v>
      </c>
      <c r="D70" s="522">
        <v>-3.4000000000000002E-2</v>
      </c>
      <c r="E70" s="594" t="s">
        <v>42</v>
      </c>
      <c r="F70" s="595"/>
      <c r="H70" s="604"/>
    </row>
    <row r="71" spans="1:8" ht="20.100000000000001" customHeight="1" x14ac:dyDescent="0.2">
      <c r="A71" s="579" t="s">
        <v>34</v>
      </c>
      <c r="B71" s="605" t="s">
        <v>144</v>
      </c>
      <c r="C71" s="522">
        <v>1.6E-2</v>
      </c>
      <c r="D71" s="522">
        <v>4.0000000000000001E-3</v>
      </c>
      <c r="E71" s="594">
        <f t="shared" si="4"/>
        <v>-1.2</v>
      </c>
      <c r="F71" s="595"/>
      <c r="H71" s="604"/>
    </row>
    <row r="72" spans="1:8" ht="20.100000000000001" customHeight="1" x14ac:dyDescent="0.2">
      <c r="A72" s="579" t="s">
        <v>35</v>
      </c>
      <c r="B72" s="605" t="s">
        <v>145</v>
      </c>
      <c r="C72" s="522">
        <v>6.2E-2</v>
      </c>
      <c r="D72" s="522">
        <v>4.2999999999999997E-2</v>
      </c>
      <c r="E72" s="594">
        <f t="shared" si="4"/>
        <v>-1.9000000000000004</v>
      </c>
      <c r="F72" s="595"/>
      <c r="H72" s="604"/>
    </row>
    <row r="73" spans="1:8" ht="20.100000000000001" customHeight="1" x14ac:dyDescent="0.2">
      <c r="A73" s="579" t="s">
        <v>36</v>
      </c>
      <c r="B73" s="605" t="s">
        <v>218</v>
      </c>
      <c r="C73" s="522">
        <v>0</v>
      </c>
      <c r="D73" s="522">
        <v>-4.0000000000000001E-3</v>
      </c>
      <c r="E73" s="594">
        <f t="shared" si="4"/>
        <v>-0.4</v>
      </c>
      <c r="F73" s="595"/>
      <c r="H73" s="604"/>
    </row>
    <row r="74" spans="1:8" ht="20.100000000000001" customHeight="1" x14ac:dyDescent="0.2">
      <c r="A74" s="579" t="s">
        <v>37</v>
      </c>
      <c r="B74" s="605" t="s">
        <v>146</v>
      </c>
      <c r="C74" s="522">
        <v>-0.05</v>
      </c>
      <c r="D74" s="522">
        <v>8.0000000000000002E-3</v>
      </c>
      <c r="E74" s="594">
        <f t="shared" si="4"/>
        <v>5.8000000000000007</v>
      </c>
      <c r="F74" s="595"/>
      <c r="H74" s="604"/>
    </row>
    <row r="75" spans="1:8" ht="20.100000000000001" customHeight="1" x14ac:dyDescent="0.2">
      <c r="A75" s="579" t="s">
        <v>38</v>
      </c>
      <c r="B75" s="605" t="s">
        <v>158</v>
      </c>
      <c r="C75" s="522">
        <v>1.0999999999999999E-2</v>
      </c>
      <c r="D75" s="522">
        <v>2.1999999999999999E-2</v>
      </c>
      <c r="E75" s="594">
        <f t="shared" si="4"/>
        <v>1.0999999999999999</v>
      </c>
      <c r="F75" s="595"/>
      <c r="H75" s="604"/>
    </row>
    <row r="76" spans="1:8" ht="20.100000000000001" customHeight="1" x14ac:dyDescent="0.2">
      <c r="A76" s="579" t="s">
        <v>39</v>
      </c>
      <c r="B76" s="605" t="s">
        <v>159</v>
      </c>
      <c r="C76" s="522">
        <v>-7.0000000000000007E-2</v>
      </c>
      <c r="D76" s="522">
        <v>7.0000000000000001E-3</v>
      </c>
      <c r="E76" s="594">
        <f t="shared" si="4"/>
        <v>7.7000000000000011</v>
      </c>
      <c r="F76" s="595"/>
      <c r="H76" s="604"/>
    </row>
    <row r="77" spans="1:8" ht="20.100000000000001" customHeight="1" x14ac:dyDescent="0.2">
      <c r="A77" s="579" t="s">
        <v>40</v>
      </c>
      <c r="B77" s="605" t="s">
        <v>160</v>
      </c>
      <c r="C77" s="522">
        <v>-0.14899999999999999</v>
      </c>
      <c r="D77" s="522">
        <v>-7.8E-2</v>
      </c>
      <c r="E77" s="594">
        <f t="shared" si="4"/>
        <v>7.1</v>
      </c>
      <c r="F77" s="595"/>
      <c r="H77" s="604"/>
    </row>
    <row r="78" spans="1:8" ht="20.100000000000001" customHeight="1" x14ac:dyDescent="0.2">
      <c r="A78" s="579" t="s">
        <v>219</v>
      </c>
      <c r="B78" s="605" t="s">
        <v>147</v>
      </c>
      <c r="C78" s="522">
        <v>1.4999999999999999E-2</v>
      </c>
      <c r="D78" s="522">
        <v>2E-3</v>
      </c>
      <c r="E78" s="594">
        <f t="shared" si="4"/>
        <v>-1.3</v>
      </c>
      <c r="F78" s="595"/>
      <c r="H78" s="604"/>
    </row>
    <row r="79" spans="1:8" ht="20.100000000000001" customHeight="1" x14ac:dyDescent="0.2">
      <c r="A79" s="579" t="s">
        <v>220</v>
      </c>
      <c r="B79" s="605" t="s">
        <v>148</v>
      </c>
      <c r="C79" s="522">
        <v>2.9000000000000001E-2</v>
      </c>
      <c r="D79" s="522">
        <v>2.8000000000000001E-2</v>
      </c>
      <c r="E79" s="594">
        <f t="shared" si="4"/>
        <v>-0.10000000000000009</v>
      </c>
      <c r="F79" s="595"/>
      <c r="H79" s="604"/>
    </row>
    <row r="80" spans="1:8" ht="20.100000000000001" customHeight="1" thickBot="1" x14ac:dyDescent="0.25">
      <c r="A80" s="579" t="s">
        <v>222</v>
      </c>
      <c r="B80" s="605" t="s">
        <v>149</v>
      </c>
      <c r="C80" s="522">
        <v>-1.9E-2</v>
      </c>
      <c r="D80" s="522">
        <v>8.9999999999999993E-3</v>
      </c>
      <c r="E80" s="594">
        <f t="shared" si="4"/>
        <v>2.8</v>
      </c>
      <c r="F80" s="595"/>
      <c r="H80" s="604"/>
    </row>
    <row r="81" spans="1:8" ht="20.100000000000001" customHeight="1" thickBot="1" x14ac:dyDescent="0.25">
      <c r="A81" s="182"/>
      <c r="B81" s="56" t="s">
        <v>2</v>
      </c>
      <c r="C81" s="143">
        <v>3.3000000000000002E-2</v>
      </c>
      <c r="D81" s="143">
        <v>2.4E-2</v>
      </c>
      <c r="E81" s="602">
        <f t="shared" si="4"/>
        <v>-0.90000000000000013</v>
      </c>
      <c r="F81" s="595"/>
      <c r="H81" s="604"/>
    </row>
    <row r="82" spans="1:8" ht="20.100000000000001" customHeight="1" x14ac:dyDescent="0.2">
      <c r="C82" s="612"/>
      <c r="D82" s="612"/>
      <c r="E82" s="612"/>
      <c r="H82" s="604"/>
    </row>
    <row r="83" spans="1:8" ht="20.100000000000001" customHeight="1" x14ac:dyDescent="0.2">
      <c r="H83" s="604"/>
    </row>
    <row r="84" spans="1:8" ht="20.100000000000001" customHeight="1" x14ac:dyDescent="0.2"/>
    <row r="85" spans="1:8" ht="20.100000000000001" customHeight="1" x14ac:dyDescent="0.2"/>
    <row r="86" spans="1:8" ht="20.100000000000001" customHeight="1" x14ac:dyDescent="0.2"/>
    <row r="87" spans="1:8" ht="20.100000000000001" customHeight="1" x14ac:dyDescent="0.2"/>
    <row r="88" spans="1:8" ht="20.100000000000001" customHeight="1" x14ac:dyDescent="0.2"/>
    <row r="89" spans="1:8" ht="20.100000000000001" customHeight="1" x14ac:dyDescent="0.2"/>
    <row r="90" spans="1:8" ht="20.100000000000001" customHeight="1" x14ac:dyDescent="0.2"/>
    <row r="91" spans="1:8" ht="20.100000000000001" customHeight="1" x14ac:dyDescent="0.2"/>
    <row r="92" spans="1:8" ht="20.100000000000001" customHeight="1" x14ac:dyDescent="0.2"/>
    <row r="93" spans="1:8" ht="20.100000000000001" customHeight="1" x14ac:dyDescent="0.2"/>
    <row r="94" spans="1:8" ht="20.100000000000001" customHeight="1" x14ac:dyDescent="0.2"/>
    <row r="95" spans="1:8" ht="20.100000000000001" customHeight="1" x14ac:dyDescent="0.2"/>
    <row r="96" spans="1:8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</sheetData>
  <mergeCells count="6">
    <mergeCell ref="C45:E45"/>
    <mergeCell ref="A1:E1"/>
    <mergeCell ref="C4:E4"/>
    <mergeCell ref="A10:E10"/>
    <mergeCell ref="C12:E12"/>
    <mergeCell ref="A43:E43"/>
  </mergeCells>
  <pageMargins left="0.74803149606299213" right="0.74803149606299213" top="0.98425196850393704" bottom="0.98425196850393704" header="0.51181102362204722" footer="0.51181102362204722"/>
  <pageSetup paperSize="9" scale="79" fitToHeight="4" orientation="portrait" r:id="rId1"/>
  <headerFooter alignWithMargins="0"/>
  <rowBreaks count="1" manualBreakCount="1">
    <brk id="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82"/>
  <sheetViews>
    <sheetView zoomScale="80" zoomScaleNormal="80" zoomScaleSheetLayoutView="80" workbookViewId="0">
      <selection activeCell="P8" sqref="P8"/>
    </sheetView>
  </sheetViews>
  <sheetFormatPr defaultRowHeight="12.75" x14ac:dyDescent="0.2"/>
  <cols>
    <col min="1" max="1" width="4.42578125" style="18" customWidth="1"/>
    <col min="2" max="2" width="35.85546875" style="18" customWidth="1"/>
    <col min="3" max="3" width="15.42578125" style="18" customWidth="1"/>
    <col min="4" max="5" width="14.7109375" style="18" customWidth="1"/>
    <col min="6" max="9" width="9.140625" style="18"/>
    <col min="10" max="11" width="13.5703125" style="18" customWidth="1"/>
    <col min="12" max="13" width="12.7109375" style="516" customWidth="1"/>
    <col min="14" max="14" width="12.7109375" style="18" customWidth="1"/>
    <col min="15" max="16" width="13.5703125" style="18" customWidth="1"/>
    <col min="17" max="17" width="12.7109375" style="516" customWidth="1"/>
    <col min="18" max="16384" width="9.140625" style="18"/>
  </cols>
  <sheetData>
    <row r="1" spans="1:17" ht="20.100000000000001" customHeight="1" x14ac:dyDescent="0.2">
      <c r="A1" s="628" t="s">
        <v>314</v>
      </c>
      <c r="B1" s="628"/>
      <c r="C1" s="628"/>
      <c r="D1" s="628"/>
      <c r="E1" s="628"/>
    </row>
    <row r="2" spans="1:17" ht="20.100000000000001" customHeight="1" x14ac:dyDescent="0.2">
      <c r="A2" s="474"/>
      <c r="B2" s="474"/>
      <c r="C2" s="474"/>
      <c r="D2" s="474"/>
      <c r="E2" s="474"/>
    </row>
    <row r="3" spans="1:17" ht="20.100000000000001" customHeight="1" thickBot="1" x14ac:dyDescent="0.25">
      <c r="A3" s="119"/>
      <c r="B3" s="119"/>
      <c r="C3" s="119"/>
      <c r="D3" s="119"/>
      <c r="E3" s="119"/>
    </row>
    <row r="4" spans="1:17" ht="20.100000000000001" customHeight="1" thickBot="1" x14ac:dyDescent="0.25">
      <c r="A4" s="120" t="s">
        <v>3</v>
      </c>
      <c r="B4" s="121" t="s">
        <v>4</v>
      </c>
      <c r="C4" s="670" t="s">
        <v>314</v>
      </c>
      <c r="D4" s="671"/>
      <c r="E4" s="672"/>
      <c r="J4" s="532"/>
      <c r="K4" s="135"/>
      <c r="L4" s="533"/>
      <c r="M4" s="533"/>
      <c r="N4" s="135"/>
      <c r="O4" s="532"/>
      <c r="P4" s="135"/>
      <c r="Q4" s="533"/>
    </row>
    <row r="5" spans="1:17" ht="20.100000000000001" customHeight="1" thickBot="1" x14ac:dyDescent="0.25">
      <c r="A5" s="127"/>
      <c r="B5" s="495"/>
      <c r="C5" s="410" t="s">
        <v>208</v>
      </c>
      <c r="D5" s="410" t="s">
        <v>215</v>
      </c>
      <c r="E5" s="15" t="s">
        <v>276</v>
      </c>
      <c r="J5" s="135"/>
      <c r="K5" s="135"/>
      <c r="L5" s="533"/>
      <c r="M5" s="533"/>
      <c r="N5" s="135"/>
      <c r="O5" s="135"/>
      <c r="P5" s="135"/>
      <c r="Q5" s="533"/>
    </row>
    <row r="6" spans="1:17" ht="20.100000000000001" customHeight="1" x14ac:dyDescent="0.2">
      <c r="A6" s="497" t="s">
        <v>7</v>
      </c>
      <c r="B6" s="129" t="s">
        <v>0</v>
      </c>
      <c r="C6" s="498">
        <v>0.94599999999999995</v>
      </c>
      <c r="D6" s="498">
        <v>1.01</v>
      </c>
      <c r="E6" s="477">
        <f>+(D6-C6)*100</f>
        <v>6.4000000000000057</v>
      </c>
      <c r="F6" s="499"/>
      <c r="J6" s="515"/>
      <c r="K6" s="515"/>
      <c r="O6" s="515"/>
      <c r="P6" s="515"/>
    </row>
    <row r="7" spans="1:17" ht="20.100000000000001" customHeight="1" thickBot="1" x14ac:dyDescent="0.25">
      <c r="A7" s="501" t="s">
        <v>8</v>
      </c>
      <c r="B7" s="132" t="s">
        <v>1</v>
      </c>
      <c r="C7" s="534">
        <v>1.0289999999999999</v>
      </c>
      <c r="D7" s="534">
        <v>0.995</v>
      </c>
      <c r="E7" s="477">
        <f>+(D7-C7)*100</f>
        <v>-3.3999999999999919</v>
      </c>
      <c r="F7" s="499"/>
      <c r="J7" s="515"/>
      <c r="K7" s="515"/>
      <c r="O7" s="515"/>
      <c r="P7" s="515"/>
    </row>
    <row r="8" spans="1:17" ht="20.100000000000001" customHeight="1" thickBot="1" x14ac:dyDescent="0.25">
      <c r="A8" s="148" t="s">
        <v>9</v>
      </c>
      <c r="B8" s="503" t="s">
        <v>41</v>
      </c>
      <c r="C8" s="535">
        <v>0.98599999999999999</v>
      </c>
      <c r="D8" s="535">
        <v>1.002</v>
      </c>
      <c r="E8" s="479">
        <f>+(D8-C8)*100</f>
        <v>1.6000000000000014</v>
      </c>
      <c r="F8" s="499"/>
      <c r="J8" s="536"/>
      <c r="K8" s="536"/>
      <c r="L8" s="533"/>
      <c r="O8" s="515"/>
      <c r="P8" s="515"/>
      <c r="Q8" s="533"/>
    </row>
    <row r="9" spans="1:17" ht="20.100000000000001" customHeight="1" x14ac:dyDescent="0.2">
      <c r="A9" s="136"/>
      <c r="B9" s="126"/>
    </row>
    <row r="10" spans="1:17" ht="20.100000000000001" customHeight="1" x14ac:dyDescent="0.2">
      <c r="A10" s="629" t="s">
        <v>315</v>
      </c>
      <c r="B10" s="629"/>
      <c r="C10" s="629"/>
      <c r="D10" s="629"/>
      <c r="E10" s="629"/>
    </row>
    <row r="11" spans="1:17" ht="20.100000000000001" customHeight="1" thickBot="1" x14ac:dyDescent="0.25">
      <c r="A11" s="119"/>
      <c r="B11" s="119"/>
      <c r="C11" s="119"/>
      <c r="D11" s="119"/>
      <c r="E11" s="119"/>
    </row>
    <row r="12" spans="1:17" ht="20.100000000000001" customHeight="1" thickBot="1" x14ac:dyDescent="0.25">
      <c r="A12" s="120" t="s">
        <v>3</v>
      </c>
      <c r="B12" s="121" t="s">
        <v>10</v>
      </c>
      <c r="C12" s="631" t="s">
        <v>314</v>
      </c>
      <c r="D12" s="659"/>
      <c r="E12" s="632"/>
    </row>
    <row r="13" spans="1:17" ht="20.100000000000001" customHeight="1" thickBot="1" x14ac:dyDescent="0.25">
      <c r="A13" s="127"/>
      <c r="B13" s="495"/>
      <c r="C13" s="410" t="s">
        <v>208</v>
      </c>
      <c r="D13" s="410" t="s">
        <v>215</v>
      </c>
      <c r="E13" s="15" t="s">
        <v>276</v>
      </c>
    </row>
    <row r="14" spans="1:17" ht="20.100000000000001" customHeight="1" x14ac:dyDescent="0.2">
      <c r="A14" s="471" t="s">
        <v>7</v>
      </c>
      <c r="B14" s="16" t="s">
        <v>116</v>
      </c>
      <c r="C14" s="522">
        <v>2.1</v>
      </c>
      <c r="D14" s="522">
        <v>1.9890000000000001</v>
      </c>
      <c r="E14" s="477">
        <f t="shared" ref="E14:E41" si="0">+(D14-C14)*100</f>
        <v>-11.099999999999998</v>
      </c>
      <c r="F14" s="499"/>
    </row>
    <row r="15" spans="1:17" ht="20.100000000000001" customHeight="1" x14ac:dyDescent="0.2">
      <c r="A15" s="472" t="s">
        <v>8</v>
      </c>
      <c r="B15" s="16" t="s">
        <v>172</v>
      </c>
      <c r="C15" s="522">
        <v>0.79300000000000004</v>
      </c>
      <c r="D15" s="522">
        <v>1.3340000000000001</v>
      </c>
      <c r="E15" s="477">
        <f t="shared" si="0"/>
        <v>54.1</v>
      </c>
      <c r="F15" s="499"/>
    </row>
    <row r="16" spans="1:17" ht="20.100000000000001" customHeight="1" x14ac:dyDescent="0.2">
      <c r="A16" s="472" t="s">
        <v>9</v>
      </c>
      <c r="B16" s="16" t="s">
        <v>209</v>
      </c>
      <c r="C16" s="522">
        <v>0.871</v>
      </c>
      <c r="D16" s="522">
        <v>0.91500000000000004</v>
      </c>
      <c r="E16" s="477">
        <f t="shared" si="0"/>
        <v>4.4000000000000039</v>
      </c>
      <c r="F16" s="499"/>
    </row>
    <row r="17" spans="1:6" ht="20.100000000000001" customHeight="1" x14ac:dyDescent="0.2">
      <c r="A17" s="472" t="s">
        <v>11</v>
      </c>
      <c r="B17" s="16" t="s">
        <v>117</v>
      </c>
      <c r="C17" s="522">
        <v>0.76100000000000001</v>
      </c>
      <c r="D17" s="522">
        <v>1.0469999999999999</v>
      </c>
      <c r="E17" s="477">
        <f t="shared" si="0"/>
        <v>28.599999999999991</v>
      </c>
      <c r="F17" s="499"/>
    </row>
    <row r="18" spans="1:6" ht="20.100000000000001" customHeight="1" x14ac:dyDescent="0.2">
      <c r="A18" s="472" t="s">
        <v>12</v>
      </c>
      <c r="B18" s="16" t="s">
        <v>118</v>
      </c>
      <c r="C18" s="522">
        <v>1.0249999999999999</v>
      </c>
      <c r="D18" s="522">
        <v>0.80600000000000005</v>
      </c>
      <c r="E18" s="477">
        <f t="shared" si="0"/>
        <v>-21.899999999999984</v>
      </c>
      <c r="F18" s="499"/>
    </row>
    <row r="19" spans="1:6" ht="20.100000000000001" customHeight="1" x14ac:dyDescent="0.2">
      <c r="A19" s="472" t="s">
        <v>13</v>
      </c>
      <c r="B19" s="16" t="s">
        <v>119</v>
      </c>
      <c r="C19" s="522">
        <v>1.071</v>
      </c>
      <c r="D19" s="522">
        <v>0.90100000000000002</v>
      </c>
      <c r="E19" s="477">
        <f t="shared" si="0"/>
        <v>-16.999999999999993</v>
      </c>
      <c r="F19" s="499"/>
    </row>
    <row r="20" spans="1:6" ht="20.100000000000001" customHeight="1" x14ac:dyDescent="0.2">
      <c r="A20" s="472" t="s">
        <v>14</v>
      </c>
      <c r="B20" s="16" t="s">
        <v>120</v>
      </c>
      <c r="C20" s="522">
        <v>1.3779999999999999</v>
      </c>
      <c r="D20" s="522">
        <v>0.83299999999999996</v>
      </c>
      <c r="E20" s="477">
        <f t="shared" si="0"/>
        <v>-54.499999999999993</v>
      </c>
      <c r="F20" s="499"/>
    </row>
    <row r="21" spans="1:6" ht="20.100000000000001" customHeight="1" x14ac:dyDescent="0.2">
      <c r="A21" s="472" t="s">
        <v>15</v>
      </c>
      <c r="B21" s="16" t="s">
        <v>173</v>
      </c>
      <c r="C21" s="522">
        <v>0.84699999999999998</v>
      </c>
      <c r="D21" s="522">
        <v>0.81399999999999995</v>
      </c>
      <c r="E21" s="477">
        <f t="shared" si="0"/>
        <v>-3.3000000000000029</v>
      </c>
      <c r="F21" s="499"/>
    </row>
    <row r="22" spans="1:6" ht="20.100000000000001" customHeight="1" x14ac:dyDescent="0.2">
      <c r="A22" s="472" t="s">
        <v>16</v>
      </c>
      <c r="B22" s="16" t="s">
        <v>153</v>
      </c>
      <c r="C22" s="522">
        <v>0.33400000000000002</v>
      </c>
      <c r="D22" s="522">
        <v>0.88</v>
      </c>
      <c r="E22" s="477">
        <f t="shared" si="0"/>
        <v>54.6</v>
      </c>
      <c r="F22" s="499"/>
    </row>
    <row r="23" spans="1:6" ht="20.100000000000001" customHeight="1" x14ac:dyDescent="0.2">
      <c r="A23" s="472" t="s">
        <v>17</v>
      </c>
      <c r="B23" s="16" t="s">
        <v>121</v>
      </c>
      <c r="C23" s="522">
        <v>1.2350000000000001</v>
      </c>
      <c r="D23" s="522">
        <v>0.89800000000000002</v>
      </c>
      <c r="E23" s="477">
        <f t="shared" si="0"/>
        <v>-33.70000000000001</v>
      </c>
      <c r="F23" s="499"/>
    </row>
    <row r="24" spans="1:6" ht="20.100000000000001" customHeight="1" x14ac:dyDescent="0.2">
      <c r="A24" s="472" t="s">
        <v>18</v>
      </c>
      <c r="B24" s="16" t="s">
        <v>122</v>
      </c>
      <c r="C24" s="522">
        <v>0.60199999999999998</v>
      </c>
      <c r="D24" s="522">
        <v>0.95</v>
      </c>
      <c r="E24" s="477">
        <f t="shared" si="0"/>
        <v>34.799999999999997</v>
      </c>
      <c r="F24" s="499"/>
    </row>
    <row r="25" spans="1:6" ht="20.100000000000001" customHeight="1" x14ac:dyDescent="0.2">
      <c r="A25" s="472" t="s">
        <v>19</v>
      </c>
      <c r="B25" s="16" t="s">
        <v>123</v>
      </c>
      <c r="C25" s="522">
        <v>1.026</v>
      </c>
      <c r="D25" s="522">
        <v>1.2729999999999999</v>
      </c>
      <c r="E25" s="477">
        <f t="shared" si="0"/>
        <v>24.699999999999989</v>
      </c>
      <c r="F25" s="499"/>
    </row>
    <row r="26" spans="1:6" ht="20.100000000000001" customHeight="1" x14ac:dyDescent="0.2">
      <c r="A26" s="472" t="s">
        <v>20</v>
      </c>
      <c r="B26" s="16" t="s">
        <v>63</v>
      </c>
      <c r="C26" s="522">
        <v>1.0329999999999999</v>
      </c>
      <c r="D26" s="522">
        <v>0.92100000000000004</v>
      </c>
      <c r="E26" s="477">
        <f t="shared" si="0"/>
        <v>-11.199999999999989</v>
      </c>
      <c r="F26" s="499"/>
    </row>
    <row r="27" spans="1:6" ht="20.100000000000001" customHeight="1" x14ac:dyDescent="0.2">
      <c r="A27" s="472" t="s">
        <v>21</v>
      </c>
      <c r="B27" s="16" t="s">
        <v>124</v>
      </c>
      <c r="C27" s="522">
        <v>1.1080000000000001</v>
      </c>
      <c r="D27" s="522">
        <v>1.22</v>
      </c>
      <c r="E27" s="477">
        <f t="shared" si="0"/>
        <v>11.199999999999989</v>
      </c>
      <c r="F27" s="499"/>
    </row>
    <row r="28" spans="1:6" ht="20.100000000000001" customHeight="1" x14ac:dyDescent="0.2">
      <c r="A28" s="472" t="s">
        <v>22</v>
      </c>
      <c r="B28" s="16" t="s">
        <v>125</v>
      </c>
      <c r="C28" s="522">
        <v>1.2949999999999999</v>
      </c>
      <c r="D28" s="522">
        <v>1</v>
      </c>
      <c r="E28" s="477">
        <f t="shared" si="0"/>
        <v>-29.499999999999993</v>
      </c>
      <c r="F28" s="499"/>
    </row>
    <row r="29" spans="1:6" ht="20.100000000000001" customHeight="1" x14ac:dyDescent="0.2">
      <c r="A29" s="472" t="s">
        <v>23</v>
      </c>
      <c r="B29" s="16" t="s">
        <v>126</v>
      </c>
      <c r="C29" s="522">
        <v>0.54100000000000004</v>
      </c>
      <c r="D29" s="522">
        <v>1.202</v>
      </c>
      <c r="E29" s="477">
        <f t="shared" si="0"/>
        <v>66.099999999999994</v>
      </c>
      <c r="F29" s="499"/>
    </row>
    <row r="30" spans="1:6" ht="20.100000000000001" customHeight="1" x14ac:dyDescent="0.2">
      <c r="A30" s="472" t="s">
        <v>24</v>
      </c>
      <c r="B30" s="16" t="s">
        <v>210</v>
      </c>
      <c r="C30" s="522">
        <v>1.169</v>
      </c>
      <c r="D30" s="522">
        <v>0.92100000000000004</v>
      </c>
      <c r="E30" s="477">
        <f t="shared" si="0"/>
        <v>-24.8</v>
      </c>
      <c r="F30" s="499"/>
    </row>
    <row r="31" spans="1:6" ht="20.100000000000001" customHeight="1" x14ac:dyDescent="0.2">
      <c r="A31" s="472" t="s">
        <v>25</v>
      </c>
      <c r="B31" s="16" t="s">
        <v>211</v>
      </c>
      <c r="C31" s="522">
        <v>1.706</v>
      </c>
      <c r="D31" s="522">
        <v>1.095</v>
      </c>
      <c r="E31" s="477">
        <f t="shared" si="0"/>
        <v>-61.1</v>
      </c>
      <c r="F31" s="499"/>
    </row>
    <row r="32" spans="1:6" ht="20.100000000000001" customHeight="1" x14ac:dyDescent="0.2">
      <c r="A32" s="472" t="s">
        <v>26</v>
      </c>
      <c r="B32" s="16" t="s">
        <v>127</v>
      </c>
      <c r="C32" s="522">
        <v>0.96699999999999997</v>
      </c>
      <c r="D32" s="522">
        <v>0.97</v>
      </c>
      <c r="E32" s="477">
        <f t="shared" si="0"/>
        <v>0.30000000000000027</v>
      </c>
      <c r="F32" s="499"/>
    </row>
    <row r="33" spans="1:6" ht="20.100000000000001" customHeight="1" x14ac:dyDescent="0.2">
      <c r="A33" s="472" t="s">
        <v>27</v>
      </c>
      <c r="B33" s="16" t="s">
        <v>212</v>
      </c>
      <c r="C33" s="522">
        <v>0.74099999999999999</v>
      </c>
      <c r="D33" s="522">
        <v>0.70299999999999996</v>
      </c>
      <c r="E33" s="477">
        <f t="shared" si="0"/>
        <v>-3.8000000000000034</v>
      </c>
      <c r="F33" s="499"/>
    </row>
    <row r="34" spans="1:6" ht="20.100000000000001" customHeight="1" x14ac:dyDescent="0.2">
      <c r="A34" s="472" t="s">
        <v>28</v>
      </c>
      <c r="B34" s="16" t="s">
        <v>174</v>
      </c>
      <c r="C34" s="522">
        <v>0.93</v>
      </c>
      <c r="D34" s="522">
        <v>0.91600000000000004</v>
      </c>
      <c r="E34" s="477">
        <f t="shared" si="0"/>
        <v>-1.4000000000000012</v>
      </c>
      <c r="F34" s="499"/>
    </row>
    <row r="35" spans="1:6" ht="20.100000000000001" customHeight="1" x14ac:dyDescent="0.2">
      <c r="A35" s="472" t="s">
        <v>31</v>
      </c>
      <c r="B35" s="16" t="s">
        <v>155</v>
      </c>
      <c r="C35" s="522">
        <v>0.59599999999999997</v>
      </c>
      <c r="D35" s="522">
        <v>0.59</v>
      </c>
      <c r="E35" s="477">
        <f t="shared" si="0"/>
        <v>-0.60000000000000053</v>
      </c>
      <c r="F35" s="499"/>
    </row>
    <row r="36" spans="1:6" ht="20.100000000000001" customHeight="1" x14ac:dyDescent="0.2">
      <c r="A36" s="472" t="s">
        <v>32</v>
      </c>
      <c r="B36" s="16" t="s">
        <v>175</v>
      </c>
      <c r="C36" s="522">
        <v>1.016</v>
      </c>
      <c r="D36" s="522">
        <v>0.999</v>
      </c>
      <c r="E36" s="477">
        <f t="shared" si="0"/>
        <v>-1.7000000000000015</v>
      </c>
      <c r="F36" s="499"/>
    </row>
    <row r="37" spans="1:6" ht="20.100000000000001" customHeight="1" x14ac:dyDescent="0.2">
      <c r="A37" s="472" t="s">
        <v>33</v>
      </c>
      <c r="B37" s="16" t="s">
        <v>128</v>
      </c>
      <c r="C37" s="522">
        <v>1.032</v>
      </c>
      <c r="D37" s="522">
        <v>1.042</v>
      </c>
      <c r="E37" s="477">
        <f t="shared" si="0"/>
        <v>1.0000000000000009</v>
      </c>
      <c r="F37" s="499"/>
    </row>
    <row r="38" spans="1:6" ht="20.100000000000001" customHeight="1" x14ac:dyDescent="0.2">
      <c r="A38" s="472" t="s">
        <v>34</v>
      </c>
      <c r="B38" s="16" t="s">
        <v>129</v>
      </c>
      <c r="C38" s="522">
        <v>1.651</v>
      </c>
      <c r="D38" s="522">
        <v>0.73</v>
      </c>
      <c r="E38" s="477">
        <f t="shared" si="0"/>
        <v>-92.100000000000009</v>
      </c>
      <c r="F38" s="499"/>
    </row>
    <row r="39" spans="1:6" ht="20.100000000000001" customHeight="1" x14ac:dyDescent="0.2">
      <c r="A39" s="472" t="s">
        <v>35</v>
      </c>
      <c r="B39" s="16" t="s">
        <v>213</v>
      </c>
      <c r="C39" s="522">
        <v>0.60799999999999998</v>
      </c>
      <c r="D39" s="522">
        <v>0.69899999999999995</v>
      </c>
      <c r="E39" s="477">
        <f t="shared" si="0"/>
        <v>9.0999999999999979</v>
      </c>
      <c r="F39" s="499"/>
    </row>
    <row r="40" spans="1:6" ht="20.100000000000001" customHeight="1" thickBot="1" x14ac:dyDescent="0.25">
      <c r="A40" s="472" t="s">
        <v>36</v>
      </c>
      <c r="B40" s="16" t="s">
        <v>176</v>
      </c>
      <c r="C40" s="522">
        <v>1.2310000000000001</v>
      </c>
      <c r="D40" s="522">
        <v>1.8680000000000001</v>
      </c>
      <c r="E40" s="477">
        <f t="shared" si="0"/>
        <v>63.7</v>
      </c>
      <c r="F40" s="499"/>
    </row>
    <row r="41" spans="1:6" ht="20.100000000000001" customHeight="1" thickBot="1" x14ac:dyDescent="0.25">
      <c r="A41" s="170"/>
      <c r="B41" s="171" t="s">
        <v>2</v>
      </c>
      <c r="C41" s="143">
        <v>0.94599999999999995</v>
      </c>
      <c r="D41" s="143">
        <v>1.01</v>
      </c>
      <c r="E41" s="479">
        <f t="shared" si="0"/>
        <v>6.4000000000000057</v>
      </c>
      <c r="F41" s="499"/>
    </row>
    <row r="42" spans="1:6" ht="20.100000000000001" customHeight="1" x14ac:dyDescent="0.2">
      <c r="C42" s="537"/>
      <c r="D42" s="537"/>
    </row>
    <row r="43" spans="1:6" ht="20.100000000000001" customHeight="1" x14ac:dyDescent="0.2">
      <c r="A43" s="629" t="s">
        <v>316</v>
      </c>
      <c r="B43" s="629"/>
      <c r="C43" s="629"/>
      <c r="D43" s="629"/>
      <c r="E43" s="629"/>
    </row>
    <row r="44" spans="1:6" ht="20.100000000000001" customHeight="1" thickBot="1" x14ac:dyDescent="0.25">
      <c r="A44" s="119"/>
      <c r="B44" s="119"/>
      <c r="C44" s="119"/>
      <c r="D44" s="119"/>
      <c r="E44" s="119"/>
    </row>
    <row r="45" spans="1:6" ht="20.100000000000001" customHeight="1" thickBot="1" x14ac:dyDescent="0.25">
      <c r="A45" s="120" t="s">
        <v>3</v>
      </c>
      <c r="B45" s="121" t="s">
        <v>10</v>
      </c>
      <c r="C45" s="631" t="s">
        <v>314</v>
      </c>
      <c r="D45" s="659"/>
      <c r="E45" s="632"/>
    </row>
    <row r="46" spans="1:6" ht="20.100000000000001" customHeight="1" thickBot="1" x14ac:dyDescent="0.25">
      <c r="A46" s="127"/>
      <c r="B46" s="495"/>
      <c r="C46" s="410" t="s">
        <v>208</v>
      </c>
      <c r="D46" s="410" t="s">
        <v>215</v>
      </c>
      <c r="E46" s="15" t="s">
        <v>276</v>
      </c>
    </row>
    <row r="47" spans="1:6" ht="20.100000000000001" customHeight="1" x14ac:dyDescent="0.2">
      <c r="A47" s="471" t="s">
        <v>7</v>
      </c>
      <c r="B47" s="16" t="s">
        <v>130</v>
      </c>
      <c r="C47" s="511">
        <v>1.0069999999999999</v>
      </c>
      <c r="D47" s="511">
        <v>0.93300000000000005</v>
      </c>
      <c r="E47" s="477">
        <f t="shared" ref="E47:E65" si="1">+(D47-C47)*100</f>
        <v>-7.3999999999999844</v>
      </c>
      <c r="F47" s="499"/>
    </row>
    <row r="48" spans="1:6" ht="20.100000000000001" customHeight="1" x14ac:dyDescent="0.2">
      <c r="A48" s="472" t="s">
        <v>8</v>
      </c>
      <c r="B48" s="16" t="s">
        <v>131</v>
      </c>
      <c r="C48" s="511">
        <v>0.87</v>
      </c>
      <c r="D48" s="511">
        <v>1.022</v>
      </c>
      <c r="E48" s="477">
        <f t="shared" si="1"/>
        <v>15.200000000000003</v>
      </c>
      <c r="F48" s="499"/>
    </row>
    <row r="49" spans="1:6" ht="20.100000000000001" customHeight="1" x14ac:dyDescent="0.2">
      <c r="A49" s="472" t="s">
        <v>9</v>
      </c>
      <c r="B49" s="16" t="s">
        <v>132</v>
      </c>
      <c r="C49" s="511">
        <v>0.94799999999999995</v>
      </c>
      <c r="D49" s="511">
        <v>0.90300000000000002</v>
      </c>
      <c r="E49" s="477">
        <f t="shared" si="1"/>
        <v>-4.4999999999999929</v>
      </c>
      <c r="F49" s="499"/>
    </row>
    <row r="50" spans="1:6" ht="20.100000000000001" customHeight="1" x14ac:dyDescent="0.2">
      <c r="A50" s="472" t="s">
        <v>11</v>
      </c>
      <c r="B50" s="16" t="s">
        <v>177</v>
      </c>
      <c r="C50" s="511">
        <v>1.0109999999999999</v>
      </c>
      <c r="D50" s="511">
        <v>1.0589999999999999</v>
      </c>
      <c r="E50" s="477">
        <f t="shared" si="1"/>
        <v>4.8000000000000043</v>
      </c>
      <c r="F50" s="499"/>
    </row>
    <row r="51" spans="1:6" ht="20.100000000000001" customHeight="1" x14ac:dyDescent="0.2">
      <c r="A51" s="472" t="s">
        <v>12</v>
      </c>
      <c r="B51" s="16" t="s">
        <v>133</v>
      </c>
      <c r="C51" s="511">
        <v>0.752</v>
      </c>
      <c r="D51" s="511">
        <v>0.58499999999999996</v>
      </c>
      <c r="E51" s="477">
        <f t="shared" si="1"/>
        <v>-16.700000000000003</v>
      </c>
      <c r="F51" s="499"/>
    </row>
    <row r="52" spans="1:6" ht="20.100000000000001" customHeight="1" x14ac:dyDescent="0.2">
      <c r="A52" s="472" t="s">
        <v>13</v>
      </c>
      <c r="B52" s="16" t="s">
        <v>134</v>
      </c>
      <c r="C52" s="511">
        <v>1.0089999999999999</v>
      </c>
      <c r="D52" s="511">
        <v>1.028</v>
      </c>
      <c r="E52" s="477">
        <f t="shared" si="1"/>
        <v>1.9000000000000128</v>
      </c>
      <c r="F52" s="499"/>
    </row>
    <row r="53" spans="1:6" ht="20.100000000000001" customHeight="1" x14ac:dyDescent="0.2">
      <c r="A53" s="472" t="s">
        <v>14</v>
      </c>
      <c r="B53" s="16" t="s">
        <v>156</v>
      </c>
      <c r="C53" s="511">
        <v>0.745</v>
      </c>
      <c r="D53" s="511">
        <v>1.181</v>
      </c>
      <c r="E53" s="477">
        <f t="shared" si="1"/>
        <v>43.600000000000009</v>
      </c>
      <c r="F53" s="499"/>
    </row>
    <row r="54" spans="1:6" ht="20.100000000000001" customHeight="1" x14ac:dyDescent="0.2">
      <c r="A54" s="472" t="s">
        <v>15</v>
      </c>
      <c r="B54" s="16" t="s">
        <v>135</v>
      </c>
      <c r="C54" s="511">
        <v>4.4130000000000003</v>
      </c>
      <c r="D54" s="511">
        <v>1.734</v>
      </c>
      <c r="E54" s="477">
        <f t="shared" si="1"/>
        <v>-267.90000000000003</v>
      </c>
      <c r="F54" s="499"/>
    </row>
    <row r="55" spans="1:6" ht="20.100000000000001" customHeight="1" x14ac:dyDescent="0.2">
      <c r="A55" s="472" t="s">
        <v>16</v>
      </c>
      <c r="B55" s="16" t="s">
        <v>157</v>
      </c>
      <c r="C55" s="511">
        <v>0.27800000000000002</v>
      </c>
      <c r="D55" s="511">
        <v>0.623</v>
      </c>
      <c r="E55" s="477">
        <f t="shared" si="1"/>
        <v>34.5</v>
      </c>
      <c r="F55" s="499"/>
    </row>
    <row r="56" spans="1:6" ht="20.100000000000001" customHeight="1" x14ac:dyDescent="0.2">
      <c r="A56" s="472" t="s">
        <v>17</v>
      </c>
      <c r="B56" s="16" t="s">
        <v>136</v>
      </c>
      <c r="C56" s="511">
        <v>0.96</v>
      </c>
      <c r="D56" s="511">
        <v>1.282</v>
      </c>
      <c r="E56" s="477">
        <f t="shared" si="1"/>
        <v>32.200000000000003</v>
      </c>
      <c r="F56" s="499"/>
    </row>
    <row r="57" spans="1:6" ht="20.100000000000001" customHeight="1" x14ac:dyDescent="0.2">
      <c r="A57" s="472" t="s">
        <v>18</v>
      </c>
      <c r="B57" s="16" t="s">
        <v>178</v>
      </c>
      <c r="C57" s="511">
        <v>1.1080000000000001</v>
      </c>
      <c r="D57" s="511">
        <v>0.98899999999999999</v>
      </c>
      <c r="E57" s="477">
        <f t="shared" si="1"/>
        <v>-11.900000000000011</v>
      </c>
      <c r="F57" s="499"/>
    </row>
    <row r="58" spans="1:6" ht="20.100000000000001" customHeight="1" x14ac:dyDescent="0.2">
      <c r="A58" s="472" t="s">
        <v>19</v>
      </c>
      <c r="B58" s="16" t="s">
        <v>137</v>
      </c>
      <c r="C58" s="511">
        <v>0.76500000000000001</v>
      </c>
      <c r="D58" s="511">
        <v>0.85</v>
      </c>
      <c r="E58" s="477">
        <f t="shared" si="1"/>
        <v>8.4999999999999964</v>
      </c>
      <c r="F58" s="499"/>
    </row>
    <row r="59" spans="1:6" ht="20.100000000000001" customHeight="1" x14ac:dyDescent="0.2">
      <c r="A59" s="472" t="s">
        <v>20</v>
      </c>
      <c r="B59" s="16" t="s">
        <v>138</v>
      </c>
      <c r="C59" s="511">
        <v>0.84799999999999998</v>
      </c>
      <c r="D59" s="511">
        <v>0.79300000000000004</v>
      </c>
      <c r="E59" s="477">
        <f t="shared" si="1"/>
        <v>-5.4999999999999938</v>
      </c>
      <c r="F59" s="499"/>
    </row>
    <row r="60" spans="1:6" ht="20.100000000000001" customHeight="1" x14ac:dyDescent="0.2">
      <c r="A60" s="472" t="s">
        <v>21</v>
      </c>
      <c r="B60" s="16" t="s">
        <v>179</v>
      </c>
      <c r="C60" s="511">
        <v>1.1020000000000001</v>
      </c>
      <c r="D60" s="511">
        <v>1.2370000000000001</v>
      </c>
      <c r="E60" s="477">
        <f t="shared" si="1"/>
        <v>13.5</v>
      </c>
      <c r="F60" s="499"/>
    </row>
    <row r="61" spans="1:6" ht="20.100000000000001" customHeight="1" x14ac:dyDescent="0.2">
      <c r="A61" s="472" t="s">
        <v>22</v>
      </c>
      <c r="B61" s="16" t="s">
        <v>139</v>
      </c>
      <c r="C61" s="511">
        <v>1.181</v>
      </c>
      <c r="D61" s="511">
        <v>1.202</v>
      </c>
      <c r="E61" s="477">
        <f t="shared" si="1"/>
        <v>2.0999999999999908</v>
      </c>
      <c r="F61" s="499"/>
    </row>
    <row r="62" spans="1:6" ht="20.100000000000001" customHeight="1" x14ac:dyDescent="0.2">
      <c r="A62" s="472" t="s">
        <v>23</v>
      </c>
      <c r="B62" s="16" t="s">
        <v>180</v>
      </c>
      <c r="C62" s="511">
        <v>1.091</v>
      </c>
      <c r="D62" s="511">
        <v>1.022</v>
      </c>
      <c r="E62" s="477">
        <f t="shared" si="1"/>
        <v>-6.899999999999995</v>
      </c>
      <c r="F62" s="499"/>
    </row>
    <row r="63" spans="1:6" ht="20.100000000000001" customHeight="1" x14ac:dyDescent="0.2">
      <c r="A63" s="472" t="s">
        <v>24</v>
      </c>
      <c r="B63" s="16" t="s">
        <v>140</v>
      </c>
      <c r="C63" s="511">
        <v>0.98799999999999999</v>
      </c>
      <c r="D63" s="511">
        <v>1.0189999999999999</v>
      </c>
      <c r="E63" s="477">
        <f t="shared" si="1"/>
        <v>3.0999999999999917</v>
      </c>
      <c r="F63" s="499"/>
    </row>
    <row r="64" spans="1:6" ht="20.100000000000001" customHeight="1" x14ac:dyDescent="0.2">
      <c r="A64" s="472" t="s">
        <v>25</v>
      </c>
      <c r="B64" s="16" t="s">
        <v>141</v>
      </c>
      <c r="C64" s="511">
        <v>0.63800000000000001</v>
      </c>
      <c r="D64" s="511">
        <v>1.2</v>
      </c>
      <c r="E64" s="477">
        <f t="shared" si="1"/>
        <v>56.199999999999996</v>
      </c>
      <c r="F64" s="499"/>
    </row>
    <row r="65" spans="1:6" ht="20.100000000000001" customHeight="1" x14ac:dyDescent="0.2">
      <c r="A65" s="472" t="s">
        <v>26</v>
      </c>
      <c r="B65" s="16" t="s">
        <v>142</v>
      </c>
      <c r="C65" s="511">
        <v>1.1100000000000001</v>
      </c>
      <c r="D65" s="511">
        <v>1.0649999999999999</v>
      </c>
      <c r="E65" s="477">
        <f t="shared" si="1"/>
        <v>-4.5000000000000151</v>
      </c>
      <c r="F65" s="499"/>
    </row>
    <row r="66" spans="1:6" ht="20.100000000000001" customHeight="1" x14ac:dyDescent="0.2">
      <c r="A66" s="472" t="s">
        <v>27</v>
      </c>
      <c r="B66" s="16" t="s">
        <v>216</v>
      </c>
      <c r="C66" s="511" t="s">
        <v>42</v>
      </c>
      <c r="D66" s="511">
        <v>5.3120000000000003</v>
      </c>
      <c r="E66" s="477" t="s">
        <v>42</v>
      </c>
      <c r="F66" s="499"/>
    </row>
    <row r="67" spans="1:6" ht="20.100000000000001" customHeight="1" x14ac:dyDescent="0.2">
      <c r="A67" s="472" t="s">
        <v>31</v>
      </c>
      <c r="B67" s="16" t="s">
        <v>143</v>
      </c>
      <c r="C67" s="511">
        <v>2.9689999999999999</v>
      </c>
      <c r="D67" s="511">
        <v>15.317</v>
      </c>
      <c r="E67" s="477">
        <f>+(D67-C67)*100</f>
        <v>1234.8000000000002</v>
      </c>
      <c r="F67" s="499"/>
    </row>
    <row r="68" spans="1:6" ht="20.100000000000001" customHeight="1" x14ac:dyDescent="0.2">
      <c r="A68" s="472" t="s">
        <v>32</v>
      </c>
      <c r="B68" s="16" t="s">
        <v>217</v>
      </c>
      <c r="C68" s="511" t="s">
        <v>42</v>
      </c>
      <c r="D68" s="511">
        <v>1.2210000000000001</v>
      </c>
      <c r="E68" s="477" t="s">
        <v>42</v>
      </c>
      <c r="F68" s="499"/>
    </row>
    <row r="69" spans="1:6" ht="20.100000000000001" customHeight="1" x14ac:dyDescent="0.2">
      <c r="A69" s="472" t="s">
        <v>33</v>
      </c>
      <c r="B69" s="16" t="s">
        <v>181</v>
      </c>
      <c r="C69" s="511">
        <v>1.4590000000000001</v>
      </c>
      <c r="D69" s="511">
        <v>1.123</v>
      </c>
      <c r="E69" s="477">
        <f>+(D69-C69)*100</f>
        <v>-33.600000000000009</v>
      </c>
      <c r="F69" s="499"/>
    </row>
    <row r="70" spans="1:6" ht="20.100000000000001" customHeight="1" x14ac:dyDescent="0.2">
      <c r="A70" s="472" t="s">
        <v>34</v>
      </c>
      <c r="B70" s="16" t="s">
        <v>223</v>
      </c>
      <c r="C70" s="511" t="s">
        <v>42</v>
      </c>
      <c r="D70" s="511" t="s">
        <v>42</v>
      </c>
      <c r="E70" s="477" t="s">
        <v>42</v>
      </c>
      <c r="F70" s="499"/>
    </row>
    <row r="71" spans="1:6" ht="20.100000000000001" customHeight="1" x14ac:dyDescent="0.2">
      <c r="A71" s="472" t="s">
        <v>35</v>
      </c>
      <c r="B71" s="16" t="s">
        <v>144</v>
      </c>
      <c r="C71" s="511">
        <v>0.93700000000000006</v>
      </c>
      <c r="D71" s="511">
        <v>0.97099999999999997</v>
      </c>
      <c r="E71" s="477">
        <f>+(D71-C71)*100</f>
        <v>3.3999999999999919</v>
      </c>
      <c r="F71" s="499"/>
    </row>
    <row r="72" spans="1:6" ht="20.100000000000001" customHeight="1" x14ac:dyDescent="0.2">
      <c r="A72" s="472" t="s">
        <v>36</v>
      </c>
      <c r="B72" s="16" t="s">
        <v>145</v>
      </c>
      <c r="C72" s="511">
        <v>0.99099999999999999</v>
      </c>
      <c r="D72" s="511">
        <v>0.96299999999999997</v>
      </c>
      <c r="E72" s="477">
        <f>+(D72-C72)*100</f>
        <v>-2.8000000000000025</v>
      </c>
      <c r="F72" s="499"/>
    </row>
    <row r="73" spans="1:6" ht="20.100000000000001" customHeight="1" x14ac:dyDescent="0.2">
      <c r="A73" s="472" t="s">
        <v>37</v>
      </c>
      <c r="B73" s="16" t="s">
        <v>218</v>
      </c>
      <c r="C73" s="511" t="s">
        <v>42</v>
      </c>
      <c r="D73" s="511">
        <v>0.20100000000000001</v>
      </c>
      <c r="E73" s="477" t="s">
        <v>42</v>
      </c>
      <c r="F73" s="499"/>
    </row>
    <row r="74" spans="1:6" ht="20.100000000000001" customHeight="1" x14ac:dyDescent="0.2">
      <c r="A74" s="472" t="s">
        <v>38</v>
      </c>
      <c r="B74" s="16" t="s">
        <v>146</v>
      </c>
      <c r="C74" s="511">
        <v>1.056</v>
      </c>
      <c r="D74" s="511">
        <v>1.0249999999999999</v>
      </c>
      <c r="E74" s="477">
        <f t="shared" ref="E74:E81" si="2">+(D74-C74)*100</f>
        <v>-3.1000000000000139</v>
      </c>
      <c r="F74" s="499"/>
    </row>
    <row r="75" spans="1:6" ht="20.100000000000001" customHeight="1" x14ac:dyDescent="0.2">
      <c r="A75" s="472" t="s">
        <v>39</v>
      </c>
      <c r="B75" s="16" t="s">
        <v>158</v>
      </c>
      <c r="C75" s="511">
        <v>0.91700000000000004</v>
      </c>
      <c r="D75" s="511">
        <v>0.89300000000000002</v>
      </c>
      <c r="E75" s="477">
        <f t="shared" si="2"/>
        <v>-2.4000000000000021</v>
      </c>
      <c r="F75" s="499"/>
    </row>
    <row r="76" spans="1:6" ht="20.100000000000001" customHeight="1" x14ac:dyDescent="0.2">
      <c r="A76" s="472" t="s">
        <v>40</v>
      </c>
      <c r="B76" s="16" t="s">
        <v>159</v>
      </c>
      <c r="C76" s="511">
        <v>1.2290000000000001</v>
      </c>
      <c r="D76" s="511">
        <v>1.0409999999999999</v>
      </c>
      <c r="E76" s="477">
        <f t="shared" si="2"/>
        <v>-18.800000000000018</v>
      </c>
      <c r="F76" s="499"/>
    </row>
    <row r="77" spans="1:6" ht="20.100000000000001" customHeight="1" x14ac:dyDescent="0.2">
      <c r="A77" s="472" t="s">
        <v>219</v>
      </c>
      <c r="B77" s="16" t="s">
        <v>160</v>
      </c>
      <c r="C77" s="511">
        <v>1.2609999999999999</v>
      </c>
      <c r="D77" s="511">
        <v>1.2589999999999999</v>
      </c>
      <c r="E77" s="477">
        <f t="shared" si="2"/>
        <v>-0.20000000000000018</v>
      </c>
      <c r="F77" s="499"/>
    </row>
    <row r="78" spans="1:6" ht="20.100000000000001" customHeight="1" x14ac:dyDescent="0.2">
      <c r="A78" s="472" t="s">
        <v>220</v>
      </c>
      <c r="B78" s="16" t="s">
        <v>147</v>
      </c>
      <c r="C78" s="511">
        <v>1.071</v>
      </c>
      <c r="D78" s="511">
        <v>0.94199999999999995</v>
      </c>
      <c r="E78" s="477">
        <f t="shared" si="2"/>
        <v>-12.9</v>
      </c>
      <c r="F78" s="499"/>
    </row>
    <row r="79" spans="1:6" ht="20.100000000000001" customHeight="1" x14ac:dyDescent="0.2">
      <c r="A79" s="472" t="s">
        <v>222</v>
      </c>
      <c r="B79" s="16" t="s">
        <v>148</v>
      </c>
      <c r="C79" s="511">
        <v>1.0880000000000001</v>
      </c>
      <c r="D79" s="511">
        <v>0.99099999999999999</v>
      </c>
      <c r="E79" s="477">
        <f t="shared" si="2"/>
        <v>-9.7000000000000082</v>
      </c>
      <c r="F79" s="499"/>
    </row>
    <row r="80" spans="1:6" ht="20.100000000000001" customHeight="1" thickBot="1" x14ac:dyDescent="0.25">
      <c r="A80" s="472" t="s">
        <v>307</v>
      </c>
      <c r="B80" s="16" t="s">
        <v>149</v>
      </c>
      <c r="C80" s="511">
        <v>1.0489999999999999</v>
      </c>
      <c r="D80" s="511">
        <v>1.0069999999999999</v>
      </c>
      <c r="E80" s="538">
        <f t="shared" si="2"/>
        <v>-4.2000000000000037</v>
      </c>
      <c r="F80" s="499"/>
    </row>
    <row r="81" spans="1:6" ht="20.100000000000001" customHeight="1" thickBot="1" x14ac:dyDescent="0.25">
      <c r="A81" s="182"/>
      <c r="B81" s="56" t="s">
        <v>2</v>
      </c>
      <c r="C81" s="482">
        <v>1.0289999999999999</v>
      </c>
      <c r="D81" s="482">
        <v>0.995</v>
      </c>
      <c r="E81" s="479">
        <f t="shared" si="2"/>
        <v>-3.3999999999999919</v>
      </c>
      <c r="F81" s="499"/>
    </row>
    <row r="82" spans="1:6" ht="20.100000000000001" customHeight="1" x14ac:dyDescent="0.2">
      <c r="C82" s="537"/>
      <c r="D82" s="537"/>
    </row>
  </sheetData>
  <mergeCells count="6">
    <mergeCell ref="C45:E45"/>
    <mergeCell ref="A1:E1"/>
    <mergeCell ref="C4:E4"/>
    <mergeCell ref="A10:E10"/>
    <mergeCell ref="C12:E12"/>
    <mergeCell ref="A43:E43"/>
  </mergeCells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>
    <oddHeader>&amp;C&amp;A</oddHeader>
  </headerFooter>
  <rowBreaks count="1" manualBreakCount="1">
    <brk id="4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0"/>
  <sheetViews>
    <sheetView topLeftCell="A27" zoomScale="80" zoomScaleNormal="80" zoomScaleSheetLayoutView="80" workbookViewId="0">
      <selection activeCell="P8" sqref="P8"/>
    </sheetView>
  </sheetViews>
  <sheetFormatPr defaultRowHeight="12.75" x14ac:dyDescent="0.2"/>
  <cols>
    <col min="1" max="1" width="3.7109375" style="18" customWidth="1"/>
    <col min="2" max="2" width="38.140625" style="18" customWidth="1"/>
    <col min="3" max="3" width="14.140625" style="18" customWidth="1"/>
    <col min="4" max="4" width="14.42578125" style="18" customWidth="1"/>
    <col min="5" max="6" width="14" style="18" customWidth="1"/>
    <col min="7" max="7" width="19.7109375" style="18" customWidth="1"/>
    <col min="8" max="16384" width="9.140625" style="18"/>
  </cols>
  <sheetData>
    <row r="1" spans="1:7" ht="20.100000000000001" customHeight="1" x14ac:dyDescent="0.2"/>
    <row r="2" spans="1:7" ht="20.100000000000001" customHeight="1" x14ac:dyDescent="0.2">
      <c r="A2" s="628" t="s">
        <v>80</v>
      </c>
      <c r="B2" s="628"/>
      <c r="C2" s="628"/>
      <c r="D2" s="628"/>
      <c r="E2" s="628"/>
    </row>
    <row r="3" spans="1:7" ht="20.100000000000001" customHeight="1" thickBot="1" x14ac:dyDescent="0.25">
      <c r="A3" s="119"/>
      <c r="B3" s="119"/>
      <c r="C3" s="119"/>
      <c r="D3" s="119"/>
      <c r="E3" s="119"/>
    </row>
    <row r="4" spans="1:7" ht="20.100000000000001" customHeight="1" thickBot="1" x14ac:dyDescent="0.25">
      <c r="A4" s="120" t="s">
        <v>3</v>
      </c>
      <c r="B4" s="120" t="s">
        <v>317</v>
      </c>
      <c r="C4" s="539" t="s">
        <v>5</v>
      </c>
      <c r="D4" s="540"/>
      <c r="E4" s="120" t="s">
        <v>6</v>
      </c>
    </row>
    <row r="5" spans="1:7" ht="20.100000000000001" customHeight="1" thickBot="1" x14ac:dyDescent="0.25">
      <c r="A5" s="541"/>
      <c r="B5" s="127"/>
      <c r="C5" s="182">
        <v>2015</v>
      </c>
      <c r="D5" s="182">
        <v>2016</v>
      </c>
      <c r="E5" s="15" t="s">
        <v>214</v>
      </c>
    </row>
    <row r="6" spans="1:7" ht="20.100000000000001" customHeight="1" x14ac:dyDescent="0.2">
      <c r="A6" s="501" t="s">
        <v>7</v>
      </c>
      <c r="B6" s="542" t="s">
        <v>318</v>
      </c>
      <c r="C6" s="19">
        <f>+Składka!C89</f>
        <v>8432578.2597400006</v>
      </c>
      <c r="D6" s="19">
        <f>+Składka!D89</f>
        <v>7814940.3076899992</v>
      </c>
      <c r="E6" s="21">
        <f>+IF(C6=0,"X",D6/C6)</f>
        <v>0.92675574029371122</v>
      </c>
      <c r="F6" s="478"/>
    </row>
    <row r="7" spans="1:7" ht="20.100000000000001" customHeight="1" x14ac:dyDescent="0.2">
      <c r="A7" s="501" t="s">
        <v>8</v>
      </c>
      <c r="B7" s="542" t="s">
        <v>319</v>
      </c>
      <c r="C7" s="19">
        <f>+Składka!C91</f>
        <v>13411585.266340001</v>
      </c>
      <c r="D7" s="19">
        <f>+Składka!D91</f>
        <v>10325116.193459999</v>
      </c>
      <c r="E7" s="21">
        <f>+IF(C7=0,"X",D7/C7)</f>
        <v>0.76986545500878778</v>
      </c>
      <c r="F7" s="478"/>
    </row>
    <row r="8" spans="1:7" ht="20.100000000000001" customHeight="1" x14ac:dyDescent="0.2">
      <c r="A8" s="501" t="s">
        <v>9</v>
      </c>
      <c r="B8" s="542" t="s">
        <v>320</v>
      </c>
      <c r="C8" s="19">
        <f>+Składka!C93</f>
        <v>5412214.3669799995</v>
      </c>
      <c r="D8" s="19">
        <f>+Składka!D93</f>
        <v>5429259.13851</v>
      </c>
      <c r="E8" s="21">
        <f>+IF(C8=0,"X",D8/C8)</f>
        <v>1.0031493156727107</v>
      </c>
      <c r="F8" s="478"/>
    </row>
    <row r="9" spans="1:7" ht="20.100000000000001" customHeight="1" thickBot="1" x14ac:dyDescent="0.25">
      <c r="A9" s="501" t="s">
        <v>11</v>
      </c>
      <c r="B9" s="542" t="s">
        <v>321</v>
      </c>
      <c r="C9" s="19">
        <f>+Składka!C94+Składka!C92+Składka!C90</f>
        <v>268641.81764000002</v>
      </c>
      <c r="D9" s="19">
        <f>+Składka!D94+Składka!D92+Składka!D90</f>
        <v>287379.91941999999</v>
      </c>
      <c r="E9" s="21">
        <f>+IF(C9=0,"X",D9/C9)</f>
        <v>1.0697512470121477</v>
      </c>
      <c r="F9" s="478"/>
    </row>
    <row r="10" spans="1:7" ht="20.100000000000001" customHeight="1" thickBot="1" x14ac:dyDescent="0.25">
      <c r="A10" s="148"/>
      <c r="B10" s="149">
        <f>SUM(B6:B9)</f>
        <v>0</v>
      </c>
      <c r="C10" s="149">
        <f>+Składka!C97</f>
        <v>27525019.710700002</v>
      </c>
      <c r="D10" s="149">
        <f>SUM(D6:D9)</f>
        <v>23856695.559079997</v>
      </c>
      <c r="E10" s="184">
        <f>+IF(C10=0,"X",D10/C10)</f>
        <v>0.86672764669469105</v>
      </c>
      <c r="F10" s="478"/>
    </row>
    <row r="11" spans="1:7" ht="20.100000000000001" customHeight="1" x14ac:dyDescent="0.2">
      <c r="C11" s="543"/>
      <c r="D11" s="543"/>
      <c r="E11" s="544"/>
    </row>
    <row r="12" spans="1:7" ht="20.100000000000001" customHeight="1" x14ac:dyDescent="0.2">
      <c r="A12" s="673" t="s">
        <v>182</v>
      </c>
      <c r="B12" s="673"/>
      <c r="C12" s="673"/>
      <c r="D12" s="673"/>
      <c r="E12" s="673"/>
      <c r="F12" s="9"/>
    </row>
    <row r="13" spans="1:7" ht="20.100000000000001" customHeight="1" thickBot="1" x14ac:dyDescent="0.25">
      <c r="A13" s="545"/>
      <c r="B13" s="545"/>
      <c r="C13" s="545"/>
      <c r="D13" s="545"/>
      <c r="E13" s="546"/>
    </row>
    <row r="14" spans="1:7" ht="20.100000000000001" customHeight="1" thickBot="1" x14ac:dyDescent="0.25">
      <c r="A14" s="189" t="s">
        <v>3</v>
      </c>
      <c r="B14" s="120" t="s">
        <v>317</v>
      </c>
      <c r="C14" s="547" t="s">
        <v>5</v>
      </c>
      <c r="D14" s="548"/>
      <c r="E14" s="120" t="s">
        <v>6</v>
      </c>
    </row>
    <row r="15" spans="1:7" ht="20.100000000000001" customHeight="1" thickBot="1" x14ac:dyDescent="0.25">
      <c r="A15" s="541"/>
      <c r="B15" s="549"/>
      <c r="C15" s="471">
        <v>2015</v>
      </c>
      <c r="D15" s="339">
        <v>2016</v>
      </c>
      <c r="E15" s="15" t="s">
        <v>214</v>
      </c>
    </row>
    <row r="16" spans="1:7" ht="20.100000000000001" customHeight="1" x14ac:dyDescent="0.2">
      <c r="A16" s="550" t="s">
        <v>7</v>
      </c>
      <c r="B16" s="551" t="s">
        <v>322</v>
      </c>
      <c r="C16" s="157">
        <f>+Składka!C108+Składka!C115</f>
        <v>13879899.262049999</v>
      </c>
      <c r="D16" s="157">
        <f>+Składka!D108+Składka!D115</f>
        <v>18220780.781579997</v>
      </c>
      <c r="E16" s="55">
        <f t="shared" ref="E16:E23" si="0">+IF(C16=0,"X",D16/C16)</f>
        <v>1.3127458951664517</v>
      </c>
      <c r="F16" s="478"/>
      <c r="G16" s="9"/>
    </row>
    <row r="17" spans="1:14" ht="20.100000000000001" customHeight="1" x14ac:dyDescent="0.2">
      <c r="A17" s="552" t="s">
        <v>8</v>
      </c>
      <c r="B17" s="553" t="s">
        <v>323</v>
      </c>
      <c r="C17" s="161">
        <f>+Składka!C113+Składka!C114</f>
        <v>5389935.2160700001</v>
      </c>
      <c r="D17" s="161">
        <f>+Składka!D113+Składka!D114</f>
        <v>5526266.6775799999</v>
      </c>
      <c r="E17" s="55">
        <f t="shared" si="0"/>
        <v>1.0252937106003668</v>
      </c>
      <c r="F17" s="478"/>
      <c r="G17" s="9"/>
    </row>
    <row r="18" spans="1:14" ht="20.100000000000001" customHeight="1" x14ac:dyDescent="0.2">
      <c r="A18" s="552" t="s">
        <v>9</v>
      </c>
      <c r="B18" s="554" t="s">
        <v>324</v>
      </c>
      <c r="C18" s="161">
        <f>+Składka!C106+Składka!C107</f>
        <v>2141579.0237799999</v>
      </c>
      <c r="D18" s="161">
        <f>+Składka!D106+Składka!D107</f>
        <v>2012566.8822499998</v>
      </c>
      <c r="E18" s="55">
        <f t="shared" si="0"/>
        <v>0.93975840251634191</v>
      </c>
      <c r="F18" s="478"/>
      <c r="G18" s="9"/>
    </row>
    <row r="19" spans="1:14" ht="20.100000000000001" customHeight="1" x14ac:dyDescent="0.2">
      <c r="A19" s="552" t="s">
        <v>11</v>
      </c>
      <c r="B19" s="553" t="s">
        <v>325</v>
      </c>
      <c r="C19" s="161">
        <f>+Składka!C119+Składka!C120+Składka!C121+Składka!C122</f>
        <v>1784024.0150799998</v>
      </c>
      <c r="D19" s="161">
        <f>+Składka!D119+Składka!D120+Składka!D121+Składka!D122</f>
        <v>1492697.1360899999</v>
      </c>
      <c r="E19" s="55">
        <f t="shared" si="0"/>
        <v>0.83670237814767523</v>
      </c>
      <c r="F19" s="478"/>
      <c r="G19" s="9"/>
    </row>
    <row r="20" spans="1:14" ht="20.100000000000001" customHeight="1" x14ac:dyDescent="0.2">
      <c r="A20" s="552" t="s">
        <v>12</v>
      </c>
      <c r="B20" s="555" t="s">
        <v>326</v>
      </c>
      <c r="C20" s="161">
        <f>+Składka!C118</f>
        <v>2009119.6350399998</v>
      </c>
      <c r="D20" s="161">
        <f>+Składka!D118</f>
        <v>1859543.8170099999</v>
      </c>
      <c r="E20" s="55">
        <f t="shared" si="0"/>
        <v>0.92555156227567204</v>
      </c>
      <c r="F20" s="478"/>
      <c r="G20" s="9"/>
    </row>
    <row r="21" spans="1:14" ht="20.100000000000001" customHeight="1" x14ac:dyDescent="0.2">
      <c r="A21" s="552" t="s">
        <v>13</v>
      </c>
      <c r="B21" s="555" t="s">
        <v>327</v>
      </c>
      <c r="C21" s="161">
        <f>+Składka!C112+Składka!C116+Składka!C117+Składka!C109+Składka!C110+Składka!C111</f>
        <v>300926.38473000005</v>
      </c>
      <c r="D21" s="161">
        <f>+Składka!D112+Składka!D116+Składka!D117+Składka!D109+Składka!D110+Składka!D111</f>
        <v>280789.95412999997</v>
      </c>
      <c r="E21" s="55">
        <f t="shared" si="0"/>
        <v>0.93308519418107161</v>
      </c>
      <c r="F21" s="478"/>
      <c r="G21" s="9"/>
    </row>
    <row r="22" spans="1:14" ht="20.100000000000001" customHeight="1" thickBot="1" x14ac:dyDescent="0.25">
      <c r="A22" s="541" t="s">
        <v>14</v>
      </c>
      <c r="B22" s="251" t="s">
        <v>328</v>
      </c>
      <c r="C22" s="166">
        <f>+Składka!C124+Składka!C123</f>
        <v>2071377.2644200001</v>
      </c>
      <c r="D22" s="166">
        <f>+Składka!D124+Składka!D123</f>
        <v>2789842.0032200003</v>
      </c>
      <c r="E22" s="55">
        <f t="shared" si="0"/>
        <v>1.3468536375005424</v>
      </c>
      <c r="F22" s="478"/>
      <c r="G22" s="9"/>
    </row>
    <row r="23" spans="1:14" ht="20.100000000000001" customHeight="1" thickBot="1" x14ac:dyDescent="0.25">
      <c r="A23" s="556"/>
      <c r="B23" s="557" t="s">
        <v>2</v>
      </c>
      <c r="C23" s="490">
        <f>SUM(C16:C22)</f>
        <v>27576860.801169999</v>
      </c>
      <c r="D23" s="558">
        <f>SUM(D16:D22)</f>
        <v>32182487.251859996</v>
      </c>
      <c r="E23" s="184">
        <f t="shared" si="0"/>
        <v>1.1670105413337908</v>
      </c>
      <c r="F23" s="478"/>
      <c r="G23" s="9"/>
    </row>
    <row r="24" spans="1:14" ht="20.100000000000001" customHeight="1" x14ac:dyDescent="0.2">
      <c r="C24" s="543"/>
      <c r="D24" s="543"/>
      <c r="E24" s="544"/>
      <c r="G24" s="9"/>
    </row>
    <row r="25" spans="1:14" ht="36.75" customHeight="1" x14ac:dyDescent="0.2">
      <c r="A25" s="674" t="s">
        <v>334</v>
      </c>
      <c r="B25" s="674"/>
      <c r="C25" s="674"/>
      <c r="D25" s="674"/>
      <c r="E25" s="674"/>
      <c r="G25" s="9"/>
    </row>
    <row r="26" spans="1:14" ht="20.100000000000001" customHeight="1" thickBot="1" x14ac:dyDescent="0.25">
      <c r="G26" s="9"/>
    </row>
    <row r="27" spans="1:14" ht="20.100000000000001" customHeight="1" thickBot="1" x14ac:dyDescent="0.25">
      <c r="A27" s="559" t="s">
        <v>3</v>
      </c>
      <c r="B27" s="556" t="s">
        <v>65</v>
      </c>
      <c r="C27" s="471">
        <v>2015</v>
      </c>
      <c r="D27" s="471">
        <v>2016</v>
      </c>
      <c r="E27" s="15" t="s">
        <v>276</v>
      </c>
      <c r="F27" s="560"/>
      <c r="G27" s="9"/>
    </row>
    <row r="28" spans="1:14" ht="20.100000000000001" customHeight="1" x14ac:dyDescent="0.25">
      <c r="A28" s="497" t="s">
        <v>7</v>
      </c>
      <c r="B28" s="561" t="s">
        <v>145</v>
      </c>
      <c r="C28" s="562">
        <v>0.161</v>
      </c>
      <c r="D28" s="319">
        <v>0.193</v>
      </c>
      <c r="E28" s="563">
        <f t="shared" ref="E28:E38" si="1">+(D28-C28)*100</f>
        <v>3.2</v>
      </c>
      <c r="F28" s="499"/>
      <c r="G28" s="564"/>
      <c r="N28" s="565"/>
    </row>
    <row r="29" spans="1:14" ht="20.100000000000001" customHeight="1" x14ac:dyDescent="0.25">
      <c r="A29" s="501" t="s">
        <v>8</v>
      </c>
      <c r="B29" s="561" t="s">
        <v>174</v>
      </c>
      <c r="C29" s="566">
        <v>0.14599999999999999</v>
      </c>
      <c r="D29" s="98">
        <v>0.14299999999999999</v>
      </c>
      <c r="E29" s="567">
        <f t="shared" si="1"/>
        <v>-0.30000000000000027</v>
      </c>
      <c r="F29" s="499"/>
      <c r="G29" s="564"/>
      <c r="N29" s="565"/>
    </row>
    <row r="30" spans="1:14" ht="20.100000000000001" customHeight="1" x14ac:dyDescent="0.25">
      <c r="A30" s="501" t="s">
        <v>9</v>
      </c>
      <c r="B30" s="561" t="s">
        <v>178</v>
      </c>
      <c r="C30" s="566">
        <v>6.8000000000000005E-2</v>
      </c>
      <c r="D30" s="98">
        <v>7.5999999999999998E-2</v>
      </c>
      <c r="E30" s="567">
        <f t="shared" si="1"/>
        <v>0.79999999999999938</v>
      </c>
      <c r="F30" s="499"/>
      <c r="G30" s="564"/>
      <c r="N30" s="565"/>
    </row>
    <row r="31" spans="1:14" ht="20.100000000000001" customHeight="1" x14ac:dyDescent="0.25">
      <c r="A31" s="501" t="s">
        <v>11</v>
      </c>
      <c r="B31" s="561" t="s">
        <v>148</v>
      </c>
      <c r="C31" s="566">
        <v>6.5000000000000002E-2</v>
      </c>
      <c r="D31" s="98">
        <v>7.3999999999999996E-2</v>
      </c>
      <c r="E31" s="567">
        <f t="shared" si="1"/>
        <v>0.89999999999999947</v>
      </c>
      <c r="F31" s="499"/>
      <c r="G31" s="564"/>
      <c r="N31" s="565"/>
    </row>
    <row r="32" spans="1:14" ht="20.100000000000001" customHeight="1" x14ac:dyDescent="0.25">
      <c r="A32" s="501" t="s">
        <v>12</v>
      </c>
      <c r="B32" s="561" t="s">
        <v>329</v>
      </c>
      <c r="C32" s="566">
        <v>0.04</v>
      </c>
      <c r="D32" s="98">
        <v>3.5000000000000003E-2</v>
      </c>
      <c r="E32" s="567">
        <f t="shared" si="1"/>
        <v>-0.49999999999999978</v>
      </c>
      <c r="F32" s="499"/>
      <c r="G32" s="564"/>
      <c r="N32" s="565"/>
    </row>
    <row r="33" spans="1:14" ht="20.100000000000001" customHeight="1" x14ac:dyDescent="0.25">
      <c r="A33" s="501" t="s">
        <v>13</v>
      </c>
      <c r="B33" s="561" t="s">
        <v>130</v>
      </c>
      <c r="C33" s="566">
        <v>3.1E-2</v>
      </c>
      <c r="D33" s="98">
        <v>3.1E-2</v>
      </c>
      <c r="E33" s="567">
        <f t="shared" si="1"/>
        <v>0</v>
      </c>
      <c r="F33" s="499"/>
      <c r="G33" s="564"/>
      <c r="N33" s="565"/>
    </row>
    <row r="34" spans="1:14" ht="20.100000000000001" customHeight="1" x14ac:dyDescent="0.25">
      <c r="A34" s="501" t="s">
        <v>14</v>
      </c>
      <c r="B34" s="561" t="s">
        <v>126</v>
      </c>
      <c r="C34" s="566">
        <v>3.2000000000000001E-2</v>
      </c>
      <c r="D34" s="98">
        <v>2.5999999999999999E-2</v>
      </c>
      <c r="E34" s="567">
        <f t="shared" si="1"/>
        <v>-0.6000000000000002</v>
      </c>
      <c r="F34" s="499"/>
      <c r="G34" s="564"/>
      <c r="N34" s="565"/>
    </row>
    <row r="35" spans="1:14" ht="20.100000000000001" customHeight="1" x14ac:dyDescent="0.25">
      <c r="A35" s="501" t="s">
        <v>15</v>
      </c>
      <c r="B35" s="561" t="s">
        <v>179</v>
      </c>
      <c r="C35" s="566">
        <v>1.6E-2</v>
      </c>
      <c r="D35" s="98">
        <v>2.5000000000000001E-2</v>
      </c>
      <c r="E35" s="567">
        <f t="shared" si="1"/>
        <v>0.90000000000000013</v>
      </c>
      <c r="F35" s="499"/>
      <c r="G35" s="564"/>
      <c r="N35" s="565"/>
    </row>
    <row r="36" spans="1:14" ht="20.100000000000001" customHeight="1" x14ac:dyDescent="0.25">
      <c r="A36" s="501" t="s">
        <v>16</v>
      </c>
      <c r="B36" s="561" t="s">
        <v>124</v>
      </c>
      <c r="C36" s="566">
        <v>3.5000000000000003E-2</v>
      </c>
      <c r="D36" s="98">
        <v>2.5000000000000001E-2</v>
      </c>
      <c r="E36" s="567">
        <f t="shared" si="1"/>
        <v>-1.0000000000000002</v>
      </c>
      <c r="F36" s="499"/>
      <c r="G36" s="564"/>
      <c r="N36" s="565"/>
    </row>
    <row r="37" spans="1:14" ht="20.100000000000001" customHeight="1" x14ac:dyDescent="0.25">
      <c r="A37" s="501" t="s">
        <v>17</v>
      </c>
      <c r="B37" s="561" t="s">
        <v>125</v>
      </c>
      <c r="C37" s="566">
        <v>2.5999999999999999E-2</v>
      </c>
      <c r="D37" s="98">
        <v>2.4E-2</v>
      </c>
      <c r="E37" s="567">
        <f t="shared" si="1"/>
        <v>-0.19999999999999984</v>
      </c>
      <c r="F37" s="499"/>
      <c r="G37" s="564"/>
      <c r="N37" s="565"/>
    </row>
    <row r="38" spans="1:14" ht="20.100000000000001" customHeight="1" thickBot="1" x14ac:dyDescent="0.25">
      <c r="A38" s="541" t="s">
        <v>18</v>
      </c>
      <c r="B38" s="568" t="s">
        <v>330</v>
      </c>
      <c r="C38" s="334">
        <f>1-SUM(C28:C37)</f>
        <v>0.37999999999999989</v>
      </c>
      <c r="D38" s="334">
        <f>1-SUM(D28:D37)</f>
        <v>0.34799999999999986</v>
      </c>
      <c r="E38" s="569">
        <f t="shared" si="1"/>
        <v>-3.2000000000000028</v>
      </c>
      <c r="F38" s="499"/>
      <c r="G38" s="564"/>
    </row>
    <row r="39" spans="1:14" ht="20.100000000000001" customHeight="1" x14ac:dyDescent="0.2">
      <c r="C39" s="156"/>
      <c r="D39" s="156"/>
      <c r="F39" s="560"/>
      <c r="G39" s="9"/>
    </row>
    <row r="40" spans="1:14" ht="20.100000000000001" customHeight="1" x14ac:dyDescent="0.2">
      <c r="A40" s="674" t="s">
        <v>335</v>
      </c>
      <c r="B40" s="674"/>
      <c r="C40" s="674"/>
      <c r="D40" s="674"/>
      <c r="E40" s="674"/>
      <c r="F40" s="560"/>
      <c r="G40" s="9"/>
    </row>
    <row r="41" spans="1:14" ht="20.100000000000001" customHeight="1" thickBot="1" x14ac:dyDescent="0.25">
      <c r="F41" s="560"/>
      <c r="G41" s="9"/>
    </row>
    <row r="42" spans="1:14" ht="20.100000000000001" customHeight="1" thickBot="1" x14ac:dyDescent="0.3">
      <c r="A42" s="559" t="s">
        <v>3</v>
      </c>
      <c r="B42" s="559" t="s">
        <v>65</v>
      </c>
      <c r="C42" s="471">
        <v>2015</v>
      </c>
      <c r="D42" s="471">
        <v>2016</v>
      </c>
      <c r="E42" s="15" t="s">
        <v>276</v>
      </c>
      <c r="F42" s="560"/>
      <c r="G42" s="9"/>
      <c r="I42" s="570"/>
      <c r="J42" s="570"/>
    </row>
    <row r="43" spans="1:14" ht="20.100000000000001" customHeight="1" x14ac:dyDescent="0.2">
      <c r="A43" s="497" t="s">
        <v>7</v>
      </c>
      <c r="B43" s="571" t="s">
        <v>174</v>
      </c>
      <c r="C43" s="562">
        <v>0.29299999999999998</v>
      </c>
      <c r="D43" s="319">
        <v>0.33700000000000002</v>
      </c>
      <c r="E43" s="563">
        <f t="shared" ref="E43:E53" si="2">+(D43-C43)*100</f>
        <v>4.4000000000000039</v>
      </c>
      <c r="F43" s="499"/>
      <c r="G43" s="572"/>
      <c r="I43" s="453"/>
      <c r="J43" s="453"/>
    </row>
    <row r="44" spans="1:14" ht="20.100000000000001" customHeight="1" x14ac:dyDescent="0.2">
      <c r="A44" s="501" t="s">
        <v>8</v>
      </c>
      <c r="B44" s="561" t="s">
        <v>329</v>
      </c>
      <c r="C44" s="566">
        <v>0.08</v>
      </c>
      <c r="D44" s="98">
        <v>8.1000000000000003E-2</v>
      </c>
      <c r="E44" s="567">
        <f t="shared" si="2"/>
        <v>0.10000000000000009</v>
      </c>
      <c r="F44" s="499"/>
      <c r="G44" s="572"/>
      <c r="I44" s="453"/>
      <c r="J44" s="453"/>
    </row>
    <row r="45" spans="1:14" ht="20.100000000000001" customHeight="1" x14ac:dyDescent="0.2">
      <c r="A45" s="501" t="s">
        <v>9</v>
      </c>
      <c r="B45" s="561" t="s">
        <v>126</v>
      </c>
      <c r="C45" s="566">
        <v>6.4000000000000001E-2</v>
      </c>
      <c r="D45" s="98">
        <v>6.2E-2</v>
      </c>
      <c r="E45" s="567">
        <f t="shared" si="2"/>
        <v>-0.20000000000000018</v>
      </c>
      <c r="F45" s="499"/>
      <c r="G45" s="572"/>
      <c r="I45" s="453"/>
      <c r="J45" s="453"/>
    </row>
    <row r="46" spans="1:14" ht="20.100000000000001" customHeight="1" x14ac:dyDescent="0.2">
      <c r="A46" s="501" t="s">
        <v>11</v>
      </c>
      <c r="B46" s="561" t="s">
        <v>124</v>
      </c>
      <c r="C46" s="566">
        <v>7.0000000000000007E-2</v>
      </c>
      <c r="D46" s="98">
        <v>5.8000000000000003E-2</v>
      </c>
      <c r="E46" s="567">
        <f t="shared" si="2"/>
        <v>-1.2000000000000004</v>
      </c>
      <c r="F46" s="499"/>
      <c r="G46" s="572"/>
      <c r="I46" s="453"/>
      <c r="J46" s="453"/>
    </row>
    <row r="47" spans="1:14" ht="20.100000000000001" customHeight="1" x14ac:dyDescent="0.2">
      <c r="A47" s="501" t="s">
        <v>12</v>
      </c>
      <c r="B47" s="561" t="s">
        <v>125</v>
      </c>
      <c r="C47" s="566">
        <v>5.0999999999999997E-2</v>
      </c>
      <c r="D47" s="98">
        <v>5.7000000000000002E-2</v>
      </c>
      <c r="E47" s="567">
        <f t="shared" si="2"/>
        <v>0.60000000000000053</v>
      </c>
      <c r="F47" s="499"/>
      <c r="G47" s="572"/>
      <c r="I47" s="453"/>
      <c r="J47" s="453"/>
    </row>
    <row r="48" spans="1:14" ht="20.100000000000001" customHeight="1" x14ac:dyDescent="0.2">
      <c r="A48" s="501" t="s">
        <v>13</v>
      </c>
      <c r="B48" s="561" t="s">
        <v>121</v>
      </c>
      <c r="C48" s="566">
        <v>3.5999999999999997E-2</v>
      </c>
      <c r="D48" s="98">
        <v>4.9000000000000002E-2</v>
      </c>
      <c r="E48" s="567">
        <f t="shared" si="2"/>
        <v>1.3000000000000005</v>
      </c>
      <c r="F48" s="499"/>
      <c r="G48" s="572"/>
      <c r="I48" s="453"/>
      <c r="J48" s="453"/>
    </row>
    <row r="49" spans="1:10" ht="20.100000000000001" customHeight="1" x14ac:dyDescent="0.2">
      <c r="A49" s="501" t="s">
        <v>14</v>
      </c>
      <c r="B49" s="561" t="s">
        <v>117</v>
      </c>
      <c r="C49" s="566">
        <v>4.5999999999999999E-2</v>
      </c>
      <c r="D49" s="98">
        <v>4.5999999999999999E-2</v>
      </c>
      <c r="E49" s="567">
        <f t="shared" si="2"/>
        <v>0</v>
      </c>
      <c r="F49" s="499"/>
      <c r="G49" s="572"/>
      <c r="I49" s="453"/>
      <c r="J49" s="453"/>
    </row>
    <row r="50" spans="1:10" ht="20.100000000000001" customHeight="1" x14ac:dyDescent="0.2">
      <c r="A50" s="501" t="s">
        <v>15</v>
      </c>
      <c r="B50" s="561" t="s">
        <v>122</v>
      </c>
      <c r="C50" s="566">
        <v>0.05</v>
      </c>
      <c r="D50" s="98">
        <v>4.1000000000000002E-2</v>
      </c>
      <c r="E50" s="567">
        <f t="shared" si="2"/>
        <v>-0.90000000000000013</v>
      </c>
      <c r="F50" s="499"/>
      <c r="G50" s="572"/>
      <c r="I50" s="453"/>
      <c r="J50" s="453"/>
    </row>
    <row r="51" spans="1:10" ht="20.100000000000001" customHeight="1" x14ac:dyDescent="0.2">
      <c r="A51" s="501" t="s">
        <v>16</v>
      </c>
      <c r="B51" s="561" t="s">
        <v>153</v>
      </c>
      <c r="C51" s="566">
        <v>0.06</v>
      </c>
      <c r="D51" s="98">
        <v>3.7999999999999999E-2</v>
      </c>
      <c r="E51" s="567">
        <f t="shared" si="2"/>
        <v>-2.1999999999999997</v>
      </c>
      <c r="F51" s="499"/>
      <c r="G51" s="572"/>
      <c r="I51" s="453"/>
      <c r="J51" s="453"/>
    </row>
    <row r="52" spans="1:10" ht="20.100000000000001" customHeight="1" x14ac:dyDescent="0.2">
      <c r="A52" s="501" t="s">
        <v>17</v>
      </c>
      <c r="B52" s="561" t="s">
        <v>210</v>
      </c>
      <c r="C52" s="566">
        <v>3.9E-2</v>
      </c>
      <c r="D52" s="98">
        <v>3.7999999999999999E-2</v>
      </c>
      <c r="E52" s="567">
        <f t="shared" si="2"/>
        <v>-0.10000000000000009</v>
      </c>
      <c r="F52" s="499"/>
      <c r="G52" s="572"/>
      <c r="I52" s="453"/>
      <c r="J52" s="453"/>
    </row>
    <row r="53" spans="1:10" ht="20.100000000000001" customHeight="1" thickBot="1" x14ac:dyDescent="0.25">
      <c r="A53" s="541" t="s">
        <v>18</v>
      </c>
      <c r="B53" s="568" t="s">
        <v>330</v>
      </c>
      <c r="C53" s="573">
        <v>0.21099999999999999</v>
      </c>
      <c r="D53" s="334">
        <v>0.193</v>
      </c>
      <c r="E53" s="569">
        <f t="shared" si="2"/>
        <v>-1.7999999999999989</v>
      </c>
      <c r="F53" s="499"/>
      <c r="G53" s="572"/>
    </row>
    <row r="54" spans="1:10" ht="20.100000000000001" customHeight="1" x14ac:dyDescent="0.2">
      <c r="A54" s="26"/>
      <c r="B54" s="26"/>
      <c r="F54" s="560"/>
      <c r="G54" s="9"/>
    </row>
    <row r="55" spans="1:10" ht="20.100000000000001" customHeight="1" x14ac:dyDescent="0.2">
      <c r="A55" s="675" t="s">
        <v>336</v>
      </c>
      <c r="B55" s="675"/>
      <c r="C55" s="675"/>
      <c r="D55" s="675"/>
      <c r="E55" s="675"/>
      <c r="F55" s="560"/>
      <c r="G55" s="9"/>
    </row>
    <row r="56" spans="1:10" ht="20.100000000000001" customHeight="1" thickBot="1" x14ac:dyDescent="0.25">
      <c r="F56" s="560"/>
      <c r="G56" s="9"/>
    </row>
    <row r="57" spans="1:10" ht="20.100000000000001" customHeight="1" thickBot="1" x14ac:dyDescent="0.3">
      <c r="A57" s="559" t="s">
        <v>3</v>
      </c>
      <c r="B57" s="559" t="s">
        <v>65</v>
      </c>
      <c r="C57" s="471">
        <v>2015</v>
      </c>
      <c r="D57" s="471">
        <v>2016</v>
      </c>
      <c r="E57" s="15" t="s">
        <v>276</v>
      </c>
      <c r="F57" s="560"/>
      <c r="G57" s="9"/>
      <c r="I57" s="577"/>
      <c r="J57" s="577"/>
    </row>
    <row r="58" spans="1:10" ht="20.100000000000001" customHeight="1" x14ac:dyDescent="0.25">
      <c r="A58" s="497" t="s">
        <v>7</v>
      </c>
      <c r="B58" s="571" t="s">
        <v>145</v>
      </c>
      <c r="C58" s="562">
        <v>0.32100000000000001</v>
      </c>
      <c r="D58" s="319">
        <v>0.33500000000000002</v>
      </c>
      <c r="E58" s="563">
        <f t="shared" ref="E58:E68" si="3">+(D58-C58)*100</f>
        <v>1.4000000000000012</v>
      </c>
      <c r="F58" s="499"/>
      <c r="G58" s="572"/>
      <c r="I58" s="450"/>
      <c r="J58" s="450"/>
    </row>
    <row r="59" spans="1:10" ht="20.100000000000001" customHeight="1" x14ac:dyDescent="0.25">
      <c r="A59" s="501" t="s">
        <v>8</v>
      </c>
      <c r="B59" s="561" t="s">
        <v>178</v>
      </c>
      <c r="C59" s="566">
        <v>0.13500000000000001</v>
      </c>
      <c r="D59" s="98">
        <v>0.13300000000000001</v>
      </c>
      <c r="E59" s="567">
        <f t="shared" si="3"/>
        <v>-0.20000000000000018</v>
      </c>
      <c r="F59" s="499"/>
      <c r="G59" s="572"/>
      <c r="I59" s="450"/>
      <c r="J59" s="450"/>
    </row>
    <row r="60" spans="1:10" ht="20.100000000000001" customHeight="1" x14ac:dyDescent="0.25">
      <c r="A60" s="501" t="s">
        <v>9</v>
      </c>
      <c r="B60" s="561" t="s">
        <v>148</v>
      </c>
      <c r="C60" s="566">
        <v>0.13</v>
      </c>
      <c r="D60" s="98">
        <v>0.128</v>
      </c>
      <c r="E60" s="567">
        <f t="shared" si="3"/>
        <v>-0.20000000000000018</v>
      </c>
      <c r="F60" s="499"/>
      <c r="G60" s="572"/>
      <c r="I60" s="450"/>
      <c r="J60" s="450"/>
    </row>
    <row r="61" spans="1:10" ht="20.100000000000001" customHeight="1" x14ac:dyDescent="0.25">
      <c r="A61" s="501" t="s">
        <v>11</v>
      </c>
      <c r="B61" s="561" t="s">
        <v>130</v>
      </c>
      <c r="C61" s="566">
        <v>6.2E-2</v>
      </c>
      <c r="D61" s="98">
        <v>5.5E-2</v>
      </c>
      <c r="E61" s="567">
        <f t="shared" si="3"/>
        <v>-0.7</v>
      </c>
      <c r="F61" s="499"/>
      <c r="G61" s="572"/>
      <c r="I61" s="450"/>
      <c r="J61" s="450"/>
    </row>
    <row r="62" spans="1:10" ht="20.100000000000001" customHeight="1" x14ac:dyDescent="0.25">
      <c r="A62" s="501" t="s">
        <v>12</v>
      </c>
      <c r="B62" s="561" t="s">
        <v>179</v>
      </c>
      <c r="C62" s="566">
        <v>3.2000000000000001E-2</v>
      </c>
      <c r="D62" s="98">
        <v>4.3999999999999997E-2</v>
      </c>
      <c r="E62" s="567">
        <f t="shared" si="3"/>
        <v>1.1999999999999997</v>
      </c>
      <c r="F62" s="499"/>
      <c r="G62" s="572"/>
      <c r="I62" s="450"/>
      <c r="J62" s="450"/>
    </row>
    <row r="63" spans="1:10" ht="20.100000000000001" customHeight="1" x14ac:dyDescent="0.25">
      <c r="A63" s="501" t="s">
        <v>13</v>
      </c>
      <c r="B63" s="561" t="s">
        <v>134</v>
      </c>
      <c r="C63" s="566">
        <v>4.2999999999999997E-2</v>
      </c>
      <c r="D63" s="98">
        <v>3.6999999999999998E-2</v>
      </c>
      <c r="E63" s="567">
        <f t="shared" si="3"/>
        <v>-0.59999999999999987</v>
      </c>
      <c r="F63" s="499"/>
      <c r="G63" s="572"/>
      <c r="I63" s="450"/>
      <c r="J63" s="450"/>
    </row>
    <row r="64" spans="1:10" ht="20.100000000000001" customHeight="1" x14ac:dyDescent="0.25">
      <c r="A64" s="501" t="s">
        <v>14</v>
      </c>
      <c r="B64" s="561" t="s">
        <v>147</v>
      </c>
      <c r="C64" s="566">
        <v>3.6999999999999998E-2</v>
      </c>
      <c r="D64" s="98">
        <v>3.5000000000000003E-2</v>
      </c>
      <c r="E64" s="567">
        <f t="shared" si="3"/>
        <v>-0.19999999999999948</v>
      </c>
      <c r="F64" s="499"/>
      <c r="G64" s="572"/>
      <c r="I64" s="450"/>
      <c r="J64" s="450"/>
    </row>
    <row r="65" spans="1:10" ht="20.100000000000001" customHeight="1" x14ac:dyDescent="0.25">
      <c r="A65" s="501" t="s">
        <v>15</v>
      </c>
      <c r="B65" s="561" t="s">
        <v>177</v>
      </c>
      <c r="C65" s="566">
        <v>2.1999999999999999E-2</v>
      </c>
      <c r="D65" s="98">
        <v>2.8000000000000001E-2</v>
      </c>
      <c r="E65" s="567">
        <f t="shared" si="3"/>
        <v>0.6000000000000002</v>
      </c>
      <c r="F65" s="499"/>
      <c r="G65" s="572"/>
      <c r="I65" s="450"/>
      <c r="J65" s="450"/>
    </row>
    <row r="66" spans="1:10" ht="20.100000000000001" customHeight="1" x14ac:dyDescent="0.25">
      <c r="A66" s="501" t="s">
        <v>16</v>
      </c>
      <c r="B66" s="561" t="s">
        <v>140</v>
      </c>
      <c r="C66" s="566">
        <v>0.03</v>
      </c>
      <c r="D66" s="98">
        <v>2.7E-2</v>
      </c>
      <c r="E66" s="567">
        <f t="shared" si="3"/>
        <v>-0.29999999999999993</v>
      </c>
      <c r="F66" s="499"/>
      <c r="G66" s="572"/>
      <c r="I66" s="450"/>
      <c r="J66" s="450"/>
    </row>
    <row r="67" spans="1:10" ht="20.100000000000001" customHeight="1" x14ac:dyDescent="0.25">
      <c r="A67" s="501" t="s">
        <v>17</v>
      </c>
      <c r="B67" s="561" t="s">
        <v>142</v>
      </c>
      <c r="C67" s="566">
        <v>1.7999999999999999E-2</v>
      </c>
      <c r="D67" s="98">
        <v>2.3E-2</v>
      </c>
      <c r="E67" s="567">
        <f t="shared" si="3"/>
        <v>0.50000000000000011</v>
      </c>
      <c r="F67" s="499"/>
      <c r="G67" s="572"/>
      <c r="I67" s="450"/>
      <c r="J67" s="450"/>
    </row>
    <row r="68" spans="1:10" ht="20.100000000000001" customHeight="1" thickBot="1" x14ac:dyDescent="0.25">
      <c r="A68" s="541" t="s">
        <v>18</v>
      </c>
      <c r="B68" s="568" t="s">
        <v>330</v>
      </c>
      <c r="C68" s="573">
        <v>0.17100000000000001</v>
      </c>
      <c r="D68" s="573">
        <v>0.155</v>
      </c>
      <c r="E68" s="569">
        <f t="shared" si="3"/>
        <v>-1.6000000000000014</v>
      </c>
      <c r="F68" s="499"/>
      <c r="G68" s="572"/>
    </row>
    <row r="69" spans="1:10" x14ac:dyDescent="0.2">
      <c r="F69" s="26"/>
      <c r="G69" s="150"/>
    </row>
    <row r="70" spans="1:10" x14ac:dyDescent="0.2">
      <c r="B70" s="574"/>
      <c r="C70" s="156"/>
      <c r="D70" s="156"/>
      <c r="F70" s="26"/>
      <c r="G70" s="150"/>
    </row>
  </sheetData>
  <mergeCells count="5">
    <mergeCell ref="A2:E2"/>
    <mergeCell ref="A12:E12"/>
    <mergeCell ref="A25:E25"/>
    <mergeCell ref="A40:E40"/>
    <mergeCell ref="A55:E55"/>
  </mergeCells>
  <conditionalFormatting sqref="G6:G10 F12:G12 G16:G68">
    <cfRule type="cellIs" dxfId="1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3" orientation="portrait" r:id="rId1"/>
  <headerFooter alignWithMargins="0">
    <oddHeader>&amp;C&amp;A</oddHeader>
  </headerFooter>
  <rowBreaks count="1" manualBreakCount="1">
    <brk id="39" max="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:N61"/>
  <sheetViews>
    <sheetView tabSelected="1" zoomScale="80" zoomScaleNormal="80" zoomScaleSheetLayoutView="80" workbookViewId="0">
      <selection activeCell="L47" sqref="L47"/>
    </sheetView>
  </sheetViews>
  <sheetFormatPr defaultRowHeight="12.75" x14ac:dyDescent="0.2"/>
  <cols>
    <col min="1" max="1" width="9.7109375" style="253" customWidth="1"/>
    <col min="2" max="2" width="70.5703125" style="253" customWidth="1"/>
    <col min="3" max="3" width="10.85546875" style="253" bestFit="1" customWidth="1"/>
    <col min="4" max="14" width="12" style="253" bestFit="1" customWidth="1"/>
    <col min="15" max="16384" width="9.140625" style="253"/>
  </cols>
  <sheetData>
    <row r="1" spans="1:14" ht="16.5" customHeight="1" x14ac:dyDescent="0.3">
      <c r="A1" s="677" t="s">
        <v>270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</row>
    <row r="2" spans="1:14" x14ac:dyDescent="0.2">
      <c r="B2" s="254"/>
      <c r="C2" s="255"/>
      <c r="D2" s="255"/>
      <c r="E2" s="255"/>
      <c r="F2" s="255"/>
    </row>
    <row r="3" spans="1:14" x14ac:dyDescent="0.2">
      <c r="A3" s="256"/>
      <c r="B3" s="256"/>
      <c r="C3" s="256"/>
      <c r="D3" s="256"/>
      <c r="E3" s="256"/>
      <c r="F3" s="256"/>
      <c r="G3" s="256"/>
      <c r="H3" s="256"/>
      <c r="I3" s="257"/>
    </row>
    <row r="4" spans="1:14" x14ac:dyDescent="0.2">
      <c r="A4" s="382"/>
      <c r="B4" s="382" t="s">
        <v>58</v>
      </c>
      <c r="C4" s="383">
        <v>2005</v>
      </c>
      <c r="D4" s="384">
        <v>2006</v>
      </c>
      <c r="E4" s="383">
        <v>2007</v>
      </c>
      <c r="F4" s="384">
        <v>2008</v>
      </c>
      <c r="G4" s="384">
        <v>2009</v>
      </c>
      <c r="H4" s="384">
        <v>2010</v>
      </c>
      <c r="I4" s="384">
        <v>2011</v>
      </c>
      <c r="J4" s="384">
        <v>2012</v>
      </c>
      <c r="K4" s="384">
        <v>2013</v>
      </c>
      <c r="L4" s="384">
        <v>2014</v>
      </c>
      <c r="M4" s="384">
        <v>2015</v>
      </c>
      <c r="N4" s="384">
        <v>2016</v>
      </c>
    </row>
    <row r="5" spans="1:14" x14ac:dyDescent="0.2">
      <c r="A5" s="382"/>
      <c r="B5" s="382"/>
      <c r="C5" s="382"/>
      <c r="D5" s="385"/>
      <c r="E5" s="385"/>
      <c r="F5" s="382"/>
      <c r="G5" s="385"/>
      <c r="H5" s="382"/>
      <c r="I5" s="385"/>
      <c r="J5" s="385"/>
      <c r="K5" s="385"/>
      <c r="L5" s="385"/>
      <c r="M5" s="385"/>
      <c r="N5" s="385"/>
    </row>
    <row r="6" spans="1:14" x14ac:dyDescent="0.2">
      <c r="A6" s="382"/>
      <c r="B6" s="386" t="s">
        <v>59</v>
      </c>
      <c r="C6" s="382"/>
      <c r="D6" s="385"/>
      <c r="E6" s="385"/>
      <c r="F6" s="382"/>
      <c r="G6" s="385"/>
      <c r="H6" s="382"/>
      <c r="I6" s="385"/>
      <c r="J6" s="385"/>
      <c r="K6" s="385"/>
      <c r="L6" s="385"/>
      <c r="M6" s="385"/>
      <c r="N6" s="385"/>
    </row>
    <row r="7" spans="1:14" x14ac:dyDescent="0.2">
      <c r="A7" s="382"/>
      <c r="B7" s="387" t="s">
        <v>0</v>
      </c>
      <c r="C7" s="382">
        <v>33</v>
      </c>
      <c r="D7" s="382">
        <v>32</v>
      </c>
      <c r="E7" s="382">
        <v>31</v>
      </c>
      <c r="F7" s="382">
        <v>32</v>
      </c>
      <c r="G7" s="382">
        <v>30</v>
      </c>
      <c r="H7" s="382">
        <v>30</v>
      </c>
      <c r="I7" s="382">
        <v>28</v>
      </c>
      <c r="J7" s="382">
        <v>28</v>
      </c>
      <c r="K7" s="382">
        <v>27</v>
      </c>
      <c r="L7" s="382">
        <v>26</v>
      </c>
      <c r="M7" s="382">
        <v>27</v>
      </c>
      <c r="N7" s="382">
        <v>27</v>
      </c>
    </row>
    <row r="8" spans="1:14" x14ac:dyDescent="0.2">
      <c r="A8" s="382"/>
      <c r="B8" s="387" t="s">
        <v>1</v>
      </c>
      <c r="C8" s="382">
        <v>38</v>
      </c>
      <c r="D8" s="382">
        <v>37</v>
      </c>
      <c r="E8" s="382">
        <v>34</v>
      </c>
      <c r="F8" s="382">
        <v>35</v>
      </c>
      <c r="G8" s="382">
        <v>36</v>
      </c>
      <c r="H8" s="382">
        <v>35</v>
      </c>
      <c r="I8" s="382">
        <v>33</v>
      </c>
      <c r="J8" s="382">
        <v>31</v>
      </c>
      <c r="K8" s="382">
        <v>31</v>
      </c>
      <c r="L8" s="382">
        <v>30</v>
      </c>
      <c r="M8" s="382">
        <v>30</v>
      </c>
      <c r="N8" s="382">
        <v>34</v>
      </c>
    </row>
    <row r="9" spans="1:14" x14ac:dyDescent="0.2">
      <c r="A9" s="388"/>
      <c r="B9" s="388" t="s">
        <v>2</v>
      </c>
      <c r="C9" s="388">
        <v>71</v>
      </c>
      <c r="D9" s="388">
        <v>69</v>
      </c>
      <c r="E9" s="388">
        <v>65</v>
      </c>
      <c r="F9" s="388">
        <v>67</v>
      </c>
      <c r="G9" s="388">
        <v>66</v>
      </c>
      <c r="H9" s="388">
        <v>65</v>
      </c>
      <c r="I9" s="388">
        <v>61</v>
      </c>
      <c r="J9" s="388">
        <v>59</v>
      </c>
      <c r="K9" s="388">
        <v>58</v>
      </c>
      <c r="L9" s="388">
        <v>56</v>
      </c>
      <c r="M9" s="388">
        <f>SUM(M7:M8)</f>
        <v>57</v>
      </c>
      <c r="N9" s="388">
        <f>SUM(N7:N8)</f>
        <v>61</v>
      </c>
    </row>
    <row r="10" spans="1:14" s="257" customFormat="1" x14ac:dyDescent="0.2">
      <c r="A10" s="382"/>
      <c r="B10" s="382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</row>
    <row r="11" spans="1:14" x14ac:dyDescent="0.2">
      <c r="A11" s="382"/>
      <c r="B11" s="386" t="s">
        <v>67</v>
      </c>
      <c r="C11" s="382"/>
      <c r="D11" s="390"/>
      <c r="E11" s="382"/>
      <c r="F11" s="385"/>
      <c r="G11" s="385"/>
      <c r="H11" s="385"/>
      <c r="I11" s="385"/>
      <c r="J11" s="385"/>
      <c r="K11" s="385"/>
      <c r="L11" s="385"/>
      <c r="M11" s="385"/>
      <c r="N11" s="385"/>
    </row>
    <row r="12" spans="1:14" x14ac:dyDescent="0.2">
      <c r="A12" s="382"/>
      <c r="B12" s="387" t="s">
        <v>0</v>
      </c>
      <c r="C12" s="391">
        <v>2668211.4134587971</v>
      </c>
      <c r="D12" s="391">
        <v>2706023.1591124623</v>
      </c>
      <c r="E12" s="391">
        <v>2724940.374906878</v>
      </c>
      <c r="F12" s="391">
        <v>2828813.6916749058</v>
      </c>
      <c r="G12" s="391">
        <v>2836104.5905829482</v>
      </c>
      <c r="H12" s="391">
        <v>3035619.594077209</v>
      </c>
      <c r="I12" s="391">
        <v>3017080.2788399993</v>
      </c>
      <c r="J12" s="391">
        <v>2952354.1799999997</v>
      </c>
      <c r="K12" s="391">
        <v>3184856.8771000002</v>
      </c>
      <c r="L12" s="391">
        <v>2988958.6271000002</v>
      </c>
      <c r="M12" s="392">
        <v>2912737.6003</v>
      </c>
      <c r="N12" s="392">
        <v>2915737.5332900002</v>
      </c>
    </row>
    <row r="13" spans="1:14" x14ac:dyDescent="0.2">
      <c r="A13" s="382"/>
      <c r="B13" s="387" t="s">
        <v>1</v>
      </c>
      <c r="C13" s="391">
        <v>3038463.2355105029</v>
      </c>
      <c r="D13" s="391">
        <v>3067019.5904021179</v>
      </c>
      <c r="E13" s="391">
        <v>3139015.4800382452</v>
      </c>
      <c r="F13" s="391">
        <v>3080380.765849255</v>
      </c>
      <c r="G13" s="391">
        <v>3043558.9857729343</v>
      </c>
      <c r="H13" s="391">
        <v>3226460.7439360581</v>
      </c>
      <c r="I13" s="391">
        <v>3047663.5460969992</v>
      </c>
      <c r="J13" s="391">
        <v>2618146.1369999996</v>
      </c>
      <c r="K13" s="391">
        <v>2654712.8879999998</v>
      </c>
      <c r="L13" s="391">
        <v>2588597.5959999999</v>
      </c>
      <c r="M13" s="391">
        <v>2682633.0660000001</v>
      </c>
      <c r="N13" s="391">
        <v>3219709.0240000002</v>
      </c>
    </row>
    <row r="14" spans="1:14" x14ac:dyDescent="0.2">
      <c r="A14" s="388"/>
      <c r="B14" s="388" t="s">
        <v>2</v>
      </c>
      <c r="C14" s="393">
        <v>5706674.6489692992</v>
      </c>
      <c r="D14" s="393">
        <v>5773042.7495145798</v>
      </c>
      <c r="E14" s="393">
        <v>5863955.8549451241</v>
      </c>
      <c r="F14" s="393">
        <v>5909194.4575241599</v>
      </c>
      <c r="G14" s="393">
        <v>5879663.5763558829</v>
      </c>
      <c r="H14" s="393">
        <v>6262080.3380132671</v>
      </c>
      <c r="I14" s="393">
        <v>6064743.8249369981</v>
      </c>
      <c r="J14" s="393">
        <v>5570500.3169999998</v>
      </c>
      <c r="K14" s="393">
        <v>5839569.7651000004</v>
      </c>
      <c r="L14" s="393">
        <v>5577556.2231000001</v>
      </c>
      <c r="M14" s="393">
        <v>5595370.6663000006</v>
      </c>
      <c r="N14" s="393">
        <f>+N12+N13</f>
        <v>6135446.5572900008</v>
      </c>
    </row>
    <row r="15" spans="1:14" s="257" customFormat="1" x14ac:dyDescent="0.2">
      <c r="A15" s="382"/>
      <c r="B15" s="382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</row>
    <row r="16" spans="1:14" x14ac:dyDescent="0.2">
      <c r="A16" s="382"/>
      <c r="B16" s="386" t="s">
        <v>60</v>
      </c>
      <c r="C16" s="385"/>
      <c r="D16" s="394"/>
      <c r="E16" s="382"/>
      <c r="F16" s="382"/>
      <c r="G16" s="382"/>
      <c r="H16" s="385"/>
      <c r="I16" s="385"/>
      <c r="J16" s="385"/>
      <c r="K16" s="385"/>
      <c r="L16" s="385"/>
      <c r="M16" s="385"/>
      <c r="N16" s="385"/>
    </row>
    <row r="17" spans="1:14" x14ac:dyDescent="0.2">
      <c r="A17" s="388"/>
      <c r="B17" s="395"/>
      <c r="C17" s="396" t="s">
        <v>64</v>
      </c>
      <c r="D17" s="396" t="s">
        <v>72</v>
      </c>
      <c r="E17" s="396" t="s">
        <v>71</v>
      </c>
      <c r="F17" s="396" t="s">
        <v>73</v>
      </c>
      <c r="G17" s="397">
        <v>0.82199999999999995</v>
      </c>
      <c r="H17" s="397">
        <v>0.77400000000000002</v>
      </c>
      <c r="I17" s="397">
        <v>0.77100000000000002</v>
      </c>
      <c r="J17" s="397">
        <v>0.78100000000000003</v>
      </c>
      <c r="K17" s="397">
        <v>0.747</v>
      </c>
      <c r="L17" s="397">
        <v>0.69599999999999995</v>
      </c>
      <c r="M17" s="397">
        <v>0.70199999999999996</v>
      </c>
      <c r="N17" s="397">
        <v>0.6529503714509568</v>
      </c>
    </row>
    <row r="18" spans="1:14" x14ac:dyDescent="0.2">
      <c r="A18" s="382"/>
      <c r="B18" s="398"/>
      <c r="C18" s="398"/>
      <c r="D18" s="399"/>
      <c r="E18" s="398"/>
      <c r="F18" s="398"/>
      <c r="G18" s="398"/>
      <c r="H18" s="385"/>
      <c r="I18" s="385"/>
      <c r="J18" s="385"/>
      <c r="K18" s="385"/>
      <c r="L18" s="385"/>
      <c r="M18" s="385"/>
      <c r="N18" s="385"/>
    </row>
    <row r="19" spans="1:14" x14ac:dyDescent="0.2">
      <c r="A19" s="382"/>
      <c r="B19" s="386" t="s">
        <v>68</v>
      </c>
      <c r="C19" s="382"/>
      <c r="D19" s="390"/>
      <c r="E19" s="382"/>
      <c r="F19" s="382"/>
      <c r="G19" s="382"/>
      <c r="H19" s="385"/>
      <c r="I19" s="385"/>
      <c r="J19" s="385"/>
      <c r="K19" s="385"/>
      <c r="L19" s="385"/>
      <c r="M19" s="385"/>
      <c r="N19" s="385"/>
    </row>
    <row r="20" spans="1:14" x14ac:dyDescent="0.2">
      <c r="A20" s="382"/>
      <c r="B20" s="387" t="s">
        <v>0</v>
      </c>
      <c r="C20" s="391">
        <v>18501324.666932672</v>
      </c>
      <c r="D20" s="391">
        <v>25453815.688309077</v>
      </c>
      <c r="E20" s="391">
        <v>30027440.393393535</v>
      </c>
      <c r="F20" s="391">
        <v>44035259.853310019</v>
      </c>
      <c r="G20" s="391">
        <v>33043334.099150866</v>
      </c>
      <c r="H20" s="391">
        <v>34277285.250251651</v>
      </c>
      <c r="I20" s="391">
        <v>33324254.786128994</v>
      </c>
      <c r="J20" s="391">
        <v>36704793.572999999</v>
      </c>
      <c r="K20" s="391">
        <v>31263873.57773</v>
      </c>
      <c r="L20" s="391">
        <v>28666871.301809993</v>
      </c>
      <c r="M20" s="391">
        <v>27525200.543520004</v>
      </c>
      <c r="N20" s="391">
        <v>23856695.559080001</v>
      </c>
    </row>
    <row r="21" spans="1:14" x14ac:dyDescent="0.2">
      <c r="A21" s="382"/>
      <c r="B21" s="387" t="s">
        <v>1</v>
      </c>
      <c r="C21" s="391">
        <v>18927517.798294466</v>
      </c>
      <c r="D21" s="391">
        <v>19857597.710113149</v>
      </c>
      <c r="E21" s="391">
        <v>21542424.631628133</v>
      </c>
      <c r="F21" s="391">
        <v>22994895.494528886</v>
      </c>
      <c r="G21" s="391">
        <v>22798345.763798639</v>
      </c>
      <c r="H21" s="391">
        <v>24815901.798865642</v>
      </c>
      <c r="I21" s="391">
        <v>26473294.252325997</v>
      </c>
      <c r="J21" s="391">
        <v>26501590.835999995</v>
      </c>
      <c r="K21" s="391">
        <v>26598812.734929994</v>
      </c>
      <c r="L21" s="391">
        <v>26260098.495429996</v>
      </c>
      <c r="M21" s="391">
        <v>27276424.383239999</v>
      </c>
      <c r="N21" s="391">
        <f>+Składka!D7</f>
        <v>32182487.25186</v>
      </c>
    </row>
    <row r="22" spans="1:14" x14ac:dyDescent="0.2">
      <c r="A22" s="388"/>
      <c r="B22" s="388" t="s">
        <v>2</v>
      </c>
      <c r="C22" s="393">
        <v>37428842.465227135</v>
      </c>
      <c r="D22" s="393">
        <v>45311413.398422226</v>
      </c>
      <c r="E22" s="393">
        <v>51569865.025021672</v>
      </c>
      <c r="F22" s="393">
        <v>67030155.347838908</v>
      </c>
      <c r="G22" s="393">
        <v>55841679.862949505</v>
      </c>
      <c r="H22" s="393">
        <v>59093187.049117289</v>
      </c>
      <c r="I22" s="393">
        <v>59797549.038454995</v>
      </c>
      <c r="J22" s="393">
        <v>63206384.408999994</v>
      </c>
      <c r="K22" s="393">
        <v>57862686.312659994</v>
      </c>
      <c r="L22" s="393">
        <v>54926969.797239989</v>
      </c>
      <c r="M22" s="393">
        <v>54801624.926760003</v>
      </c>
      <c r="N22" s="393">
        <f>+N20+N21</f>
        <v>56039182.810939997</v>
      </c>
    </row>
    <row r="23" spans="1:14" x14ac:dyDescent="0.2">
      <c r="A23" s="382"/>
      <c r="B23" s="382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</row>
    <row r="24" spans="1:14" x14ac:dyDescent="0.2">
      <c r="A24" s="382"/>
      <c r="B24" s="386" t="s">
        <v>69</v>
      </c>
      <c r="C24" s="382"/>
      <c r="D24" s="382"/>
      <c r="E24" s="382"/>
      <c r="F24" s="382"/>
      <c r="G24" s="382"/>
      <c r="H24" s="385"/>
      <c r="I24" s="385"/>
      <c r="J24" s="385"/>
      <c r="K24" s="385"/>
      <c r="L24" s="385"/>
      <c r="M24" s="385"/>
      <c r="N24" s="385"/>
    </row>
    <row r="25" spans="1:14" x14ac:dyDescent="0.2">
      <c r="A25" s="382"/>
      <c r="B25" s="387" t="s">
        <v>0</v>
      </c>
      <c r="C25" s="391">
        <v>9106931.7366888653</v>
      </c>
      <c r="D25" s="391">
        <v>10208309.967130555</v>
      </c>
      <c r="E25" s="391">
        <v>12277864.679755855</v>
      </c>
      <c r="F25" s="391">
        <v>21901739.870183375</v>
      </c>
      <c r="G25" s="391">
        <v>30247221.651043348</v>
      </c>
      <c r="H25" s="391">
        <v>24660539.635127481</v>
      </c>
      <c r="I25" s="391">
        <v>27276527.474770997</v>
      </c>
      <c r="J25" s="391">
        <v>26149891.777999997</v>
      </c>
      <c r="K25" s="391">
        <v>23087002.02177</v>
      </c>
      <c r="L25" s="391">
        <v>20360413.205940001</v>
      </c>
      <c r="M25" s="391">
        <v>19357686.799010001</v>
      </c>
      <c r="N25" s="391">
        <v>18284273.447180003</v>
      </c>
    </row>
    <row r="26" spans="1:14" x14ac:dyDescent="0.2">
      <c r="A26" s="382"/>
      <c r="B26" s="387" t="s">
        <v>1</v>
      </c>
      <c r="C26" s="391">
        <v>10042137.581164993</v>
      </c>
      <c r="D26" s="391">
        <v>10142553.504113479</v>
      </c>
      <c r="E26" s="391">
        <v>10873554.095306627</v>
      </c>
      <c r="F26" s="391">
        <v>11226835.807619307</v>
      </c>
      <c r="G26" s="391">
        <v>13494202.64702479</v>
      </c>
      <c r="H26" s="391">
        <v>15564570.096928835</v>
      </c>
      <c r="I26" s="391">
        <v>14376105.855828997</v>
      </c>
      <c r="J26" s="391">
        <v>14171301.072999999</v>
      </c>
      <c r="K26" s="391">
        <v>13711275.601149999</v>
      </c>
      <c r="L26" s="391">
        <v>13810902.70352</v>
      </c>
      <c r="M26" s="391">
        <v>15488145.332649998</v>
      </c>
      <c r="N26" s="391">
        <f>+Odszkodowania!D7</f>
        <v>18393064.923670001</v>
      </c>
    </row>
    <row r="27" spans="1:14" x14ac:dyDescent="0.2">
      <c r="A27" s="388"/>
      <c r="B27" s="388" t="s">
        <v>2</v>
      </c>
      <c r="C27" s="391">
        <v>19149069.317853857</v>
      </c>
      <c r="D27" s="391">
        <v>20350863.471244033</v>
      </c>
      <c r="E27" s="391">
        <v>23151418.775062483</v>
      </c>
      <c r="F27" s="391">
        <v>33128575.677802682</v>
      </c>
      <c r="G27" s="391">
        <v>43741424.298068136</v>
      </c>
      <c r="H27" s="391">
        <v>40225109.73205632</v>
      </c>
      <c r="I27" s="393">
        <v>41652633.330599993</v>
      </c>
      <c r="J27" s="393">
        <v>40321192.850999996</v>
      </c>
      <c r="K27" s="393">
        <v>36798277.622919999</v>
      </c>
      <c r="L27" s="393">
        <v>34171315.909460001</v>
      </c>
      <c r="M27" s="393">
        <v>34845832.131659999</v>
      </c>
      <c r="N27" s="393">
        <f>+N25+N26</f>
        <v>36677338.370850004</v>
      </c>
    </row>
    <row r="28" spans="1:14" s="257" customFormat="1" x14ac:dyDescent="0.2">
      <c r="A28" s="382"/>
      <c r="B28" s="382"/>
      <c r="C28" s="400"/>
      <c r="D28" s="400"/>
      <c r="E28" s="400"/>
      <c r="F28" s="400"/>
      <c r="G28" s="400"/>
      <c r="H28" s="400"/>
      <c r="I28" s="389"/>
      <c r="J28" s="389"/>
      <c r="K28" s="389"/>
      <c r="L28" s="389"/>
      <c r="M28" s="389"/>
      <c r="N28" s="389"/>
    </row>
    <row r="29" spans="1:14" x14ac:dyDescent="0.2">
      <c r="A29" s="382"/>
      <c r="B29" s="386" t="s">
        <v>154</v>
      </c>
      <c r="C29" s="391"/>
      <c r="D29" s="391"/>
      <c r="E29" s="391"/>
      <c r="F29" s="391"/>
      <c r="G29" s="382"/>
      <c r="H29" s="385"/>
      <c r="I29" s="385"/>
      <c r="J29" s="385"/>
      <c r="K29" s="385"/>
      <c r="L29" s="385"/>
      <c r="M29" s="385"/>
      <c r="N29" s="385"/>
    </row>
    <row r="30" spans="1:14" x14ac:dyDescent="0.2">
      <c r="A30" s="382"/>
      <c r="B30" s="387" t="s">
        <v>0</v>
      </c>
      <c r="C30" s="391">
        <v>480.50980802815411</v>
      </c>
      <c r="D30" s="391">
        <v>661.63229762922742</v>
      </c>
      <c r="E30" s="391">
        <v>780.70084557280381</v>
      </c>
      <c r="F30" s="391">
        <v>1144.2978423177635</v>
      </c>
      <c r="G30" s="391">
        <v>857.96484115226531</v>
      </c>
      <c r="H30" s="391">
        <v>881.61924949388492</v>
      </c>
      <c r="I30" s="391">
        <v>856.92917362223864</v>
      </c>
      <c r="J30" s="391">
        <v>943.98179303046743</v>
      </c>
      <c r="K30" s="391">
        <v>804.82384443917363</v>
      </c>
      <c r="L30" s="391">
        <v>738.30918471026791</v>
      </c>
      <c r="M30" s="391">
        <v>716.1120936472671</v>
      </c>
      <c r="N30" s="391">
        <f>+N20/$B$58</f>
        <v>620.73466966096851</v>
      </c>
    </row>
    <row r="31" spans="1:14" x14ac:dyDescent="0.2">
      <c r="A31" s="382"/>
      <c r="B31" s="387" t="s">
        <v>1</v>
      </c>
      <c r="C31" s="391">
        <v>491.57874408653237</v>
      </c>
      <c r="D31" s="391">
        <v>516.16732670746569</v>
      </c>
      <c r="E31" s="391">
        <v>560.09399753236119</v>
      </c>
      <c r="F31" s="391">
        <v>597.54409049397225</v>
      </c>
      <c r="G31" s="391">
        <v>591.95537118255163</v>
      </c>
      <c r="H31" s="391">
        <v>638.27040442968723</v>
      </c>
      <c r="I31" s="391">
        <v>680.75755368869852</v>
      </c>
      <c r="J31" s="391">
        <v>681.57362568385531</v>
      </c>
      <c r="K31" s="391">
        <v>684.73148951360201</v>
      </c>
      <c r="L31" s="391">
        <v>676.13407486492486</v>
      </c>
      <c r="M31" s="391">
        <v>709.63978414652547</v>
      </c>
      <c r="N31" s="391">
        <f t="shared" ref="N31:N32" si="0">+N21/$B$58</f>
        <v>837.36599411599411</v>
      </c>
    </row>
    <row r="32" spans="1:14" x14ac:dyDescent="0.2">
      <c r="A32" s="388"/>
      <c r="B32" s="388" t="s">
        <v>2</v>
      </c>
      <c r="C32" s="391">
        <v>972.08855211468642</v>
      </c>
      <c r="D32" s="391">
        <v>1177.7996243366931</v>
      </c>
      <c r="E32" s="391">
        <v>1340.7948431051652</v>
      </c>
      <c r="F32" s="391">
        <v>1741.8419328117359</v>
      </c>
      <c r="G32" s="391">
        <v>1449.9202123348171</v>
      </c>
      <c r="H32" s="391">
        <v>1519.8896539235723</v>
      </c>
      <c r="I32" s="391">
        <v>1537.6867273109372</v>
      </c>
      <c r="J32" s="391">
        <v>1625.5554187143227</v>
      </c>
      <c r="K32" s="391">
        <v>1489.5553339527758</v>
      </c>
      <c r="L32" s="391">
        <v>1414.4432595751925</v>
      </c>
      <c r="M32" s="391">
        <v>1425.7518777937926</v>
      </c>
      <c r="N32" s="391">
        <f t="shared" si="0"/>
        <v>1458.1006637769624</v>
      </c>
    </row>
    <row r="33" spans="1:14" x14ac:dyDescent="0.2">
      <c r="A33" s="382"/>
      <c r="B33" s="382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</row>
    <row r="34" spans="1:14" x14ac:dyDescent="0.2">
      <c r="A34" s="382"/>
      <c r="B34" s="386" t="s">
        <v>66</v>
      </c>
      <c r="C34" s="382"/>
      <c r="D34" s="382"/>
      <c r="E34" s="382"/>
      <c r="F34" s="382"/>
      <c r="G34" s="382"/>
      <c r="H34" s="385"/>
      <c r="I34" s="385"/>
      <c r="J34" s="385"/>
      <c r="K34" s="385"/>
      <c r="L34" s="385"/>
      <c r="M34" s="385"/>
      <c r="N34" s="385"/>
    </row>
    <row r="35" spans="1:14" x14ac:dyDescent="0.2">
      <c r="A35" s="382"/>
      <c r="B35" s="457" t="s">
        <v>338</v>
      </c>
      <c r="C35" s="456">
        <v>62362686.633111879</v>
      </c>
      <c r="D35" s="456">
        <v>78476984.255566269</v>
      </c>
      <c r="E35" s="456">
        <v>89971105.369164422</v>
      </c>
      <c r="F35" s="456">
        <v>91324826.48367402</v>
      </c>
      <c r="G35" s="456">
        <v>91457837.371795923</v>
      </c>
      <c r="H35" s="456">
        <v>97858657.897613674</v>
      </c>
      <c r="I35" s="456">
        <v>88722831.552643999</v>
      </c>
      <c r="J35" s="456">
        <v>95263879.367999986</v>
      </c>
      <c r="K35" s="456">
        <v>95276077.130959988</v>
      </c>
      <c r="L35" s="456">
        <v>99167396.33371</v>
      </c>
      <c r="M35" s="456">
        <v>97257820.094099998</v>
      </c>
      <c r="N35" s="456">
        <f>+N37+N36</f>
        <v>97830048.309140012</v>
      </c>
    </row>
    <row r="36" spans="1:14" x14ac:dyDescent="0.2">
      <c r="A36" s="382"/>
      <c r="B36" s="387" t="s">
        <v>337</v>
      </c>
      <c r="C36" s="391">
        <v>39699654.760190234</v>
      </c>
      <c r="D36" s="391">
        <v>44528853.943923116</v>
      </c>
      <c r="E36" s="391">
        <v>47617243.567553073</v>
      </c>
      <c r="F36" s="391">
        <v>61566483.78409151</v>
      </c>
      <c r="G36" s="391">
        <v>55176834.091522194</v>
      </c>
      <c r="H36" s="391">
        <v>55370810.619022533</v>
      </c>
      <c r="I36" s="391">
        <v>49522035.81195499</v>
      </c>
      <c r="J36" s="391">
        <v>49752284.571999997</v>
      </c>
      <c r="K36" s="391">
        <v>44434470.778250001</v>
      </c>
      <c r="L36" s="391">
        <v>45178281.290469997</v>
      </c>
      <c r="M36" s="391">
        <v>41781979.219750002</v>
      </c>
      <c r="N36" s="391">
        <v>40859879.381010011</v>
      </c>
    </row>
    <row r="37" spans="1:14" ht="27" customHeight="1" x14ac:dyDescent="0.2">
      <c r="A37" s="382"/>
      <c r="B37" s="401" t="s">
        <v>61</v>
      </c>
      <c r="C37" s="391">
        <v>22663031.872921642</v>
      </c>
      <c r="D37" s="391">
        <v>33948130.311643153</v>
      </c>
      <c r="E37" s="391">
        <v>42353861.801611349</v>
      </c>
      <c r="F37" s="391">
        <v>29758342.699582517</v>
      </c>
      <c r="G37" s="391">
        <v>36281003.280273728</v>
      </c>
      <c r="H37" s="391">
        <v>42487847.278591134</v>
      </c>
      <c r="I37" s="391">
        <v>39200795.740688995</v>
      </c>
      <c r="J37" s="391">
        <v>45511594.795999996</v>
      </c>
      <c r="K37" s="391">
        <v>50794728.51393</v>
      </c>
      <c r="L37" s="391">
        <v>53989115.043240003</v>
      </c>
      <c r="M37" s="391">
        <v>55475840.874349996</v>
      </c>
      <c r="N37" s="391">
        <v>56970168.928130001</v>
      </c>
    </row>
    <row r="38" spans="1:14" x14ac:dyDescent="0.2">
      <c r="A38" s="382"/>
      <c r="B38" s="457" t="s">
        <v>1</v>
      </c>
      <c r="C38" s="456">
        <v>36947611.607412502</v>
      </c>
      <c r="D38" s="456">
        <v>42308861.851155311</v>
      </c>
      <c r="E38" s="456">
        <v>47989428.254819922</v>
      </c>
      <c r="F38" s="456">
        <v>50395825.868000284</v>
      </c>
      <c r="G38" s="456">
        <v>46992134.29059238</v>
      </c>
      <c r="H38" s="456">
        <v>45307984.688431792</v>
      </c>
      <c r="I38" s="456">
        <v>47518357.294605993</v>
      </c>
      <c r="J38" s="456">
        <v>52516601.511999995</v>
      </c>
      <c r="K38" s="456">
        <v>53558003.015579998</v>
      </c>
      <c r="L38" s="456">
        <v>59115612.164080001</v>
      </c>
      <c r="M38" s="456">
        <v>61579118.333619997</v>
      </c>
      <c r="N38" s="456">
        <f>+Lokaty!D7</f>
        <v>63154236.830630004</v>
      </c>
    </row>
    <row r="39" spans="1:14" x14ac:dyDescent="0.2">
      <c r="A39" s="388"/>
      <c r="B39" s="395" t="s">
        <v>2</v>
      </c>
      <c r="C39" s="391">
        <v>99310298.240524366</v>
      </c>
      <c r="D39" s="391">
        <v>120785846.10672157</v>
      </c>
      <c r="E39" s="391">
        <v>137960533.62398434</v>
      </c>
      <c r="F39" s="391">
        <v>141720652.35167432</v>
      </c>
      <c r="G39" s="391">
        <v>138449971.66238829</v>
      </c>
      <c r="H39" s="391">
        <v>143166642.58604547</v>
      </c>
      <c r="I39" s="391">
        <v>136241188.84724998</v>
      </c>
      <c r="J39" s="391">
        <v>147780480.88</v>
      </c>
      <c r="K39" s="391">
        <f>+K35+K38</f>
        <v>148834080.14653999</v>
      </c>
      <c r="L39" s="391">
        <f>+L35+L38</f>
        <v>158283008.49779001</v>
      </c>
      <c r="M39" s="391">
        <f>+M35+M38</f>
        <v>158836938.42772001</v>
      </c>
      <c r="N39" s="391">
        <f>+N35+N38</f>
        <v>160984285.13977003</v>
      </c>
    </row>
    <row r="40" spans="1:14" x14ac:dyDescent="0.2">
      <c r="A40" s="382"/>
      <c r="B40" s="382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</row>
    <row r="41" spans="1:14" ht="18" customHeight="1" x14ac:dyDescent="0.2">
      <c r="A41" s="385"/>
      <c r="B41" s="676" t="s">
        <v>271</v>
      </c>
      <c r="C41" s="676"/>
      <c r="D41" s="676"/>
      <c r="E41" s="676"/>
      <c r="F41" s="676"/>
      <c r="G41" s="676"/>
      <c r="H41" s="676"/>
      <c r="I41" s="676"/>
      <c r="J41" s="676"/>
      <c r="K41" s="385"/>
      <c r="L41" s="385"/>
      <c r="M41" s="385"/>
      <c r="N41" s="385"/>
    </row>
    <row r="42" spans="1:14" x14ac:dyDescent="0.2">
      <c r="A42" s="385"/>
      <c r="B42" s="385" t="s">
        <v>272</v>
      </c>
      <c r="C42" s="402"/>
      <c r="D42" s="402"/>
      <c r="E42" s="402"/>
      <c r="F42" s="385"/>
      <c r="G42" s="391"/>
      <c r="H42" s="391"/>
      <c r="I42" s="385"/>
      <c r="J42" s="385"/>
      <c r="K42" s="385"/>
      <c r="L42" s="385"/>
      <c r="M42" s="436"/>
      <c r="N42" s="385"/>
    </row>
    <row r="43" spans="1:14" x14ac:dyDescent="0.2">
      <c r="A43" s="385"/>
      <c r="B43" s="470"/>
      <c r="C43" s="402"/>
      <c r="D43" s="402"/>
      <c r="E43" s="402"/>
      <c r="F43" s="385"/>
      <c r="G43" s="391"/>
      <c r="H43" s="391"/>
      <c r="I43" s="385"/>
      <c r="J43" s="385"/>
      <c r="K43" s="385"/>
      <c r="L43" s="385"/>
      <c r="M43" s="436"/>
      <c r="N43" s="385"/>
    </row>
    <row r="44" spans="1:14" x14ac:dyDescent="0.2">
      <c r="A44" s="385"/>
      <c r="B44" s="385"/>
      <c r="C44" s="402"/>
      <c r="D44" s="402"/>
      <c r="E44" s="402"/>
      <c r="F44" s="385"/>
      <c r="G44" s="391"/>
      <c r="H44" s="391"/>
      <c r="I44" s="385"/>
      <c r="J44" s="385"/>
      <c r="K44" s="385"/>
      <c r="L44" s="385"/>
      <c r="M44" s="436"/>
      <c r="N44" s="385"/>
    </row>
    <row r="45" spans="1:14" x14ac:dyDescent="0.2">
      <c r="A45" s="385"/>
      <c r="B45" s="385" t="s">
        <v>339</v>
      </c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436"/>
      <c r="N45" s="385"/>
    </row>
    <row r="46" spans="1:14" x14ac:dyDescent="0.2">
      <c r="A46" s="403" t="s">
        <v>79</v>
      </c>
      <c r="B46" s="403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</row>
    <row r="47" spans="1:14" x14ac:dyDescent="0.2">
      <c r="A47" s="403">
        <v>2005</v>
      </c>
      <c r="B47" s="403">
        <v>38157</v>
      </c>
      <c r="C47" s="403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</row>
    <row r="48" spans="1:14" x14ac:dyDescent="0.2">
      <c r="A48" s="403">
        <v>2006</v>
      </c>
      <c r="B48" s="403">
        <v>38125</v>
      </c>
      <c r="C48" s="403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</row>
    <row r="49" spans="1:14" x14ac:dyDescent="0.2">
      <c r="A49" s="403">
        <v>2007</v>
      </c>
      <c r="B49" s="403">
        <v>38116</v>
      </c>
      <c r="C49" s="403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</row>
    <row r="50" spans="1:14" x14ac:dyDescent="0.2">
      <c r="A50" s="403">
        <v>2008</v>
      </c>
      <c r="B50" s="403">
        <v>38136</v>
      </c>
      <c r="C50" s="403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</row>
    <row r="51" spans="1:14" x14ac:dyDescent="0.2">
      <c r="A51" s="403">
        <v>2009</v>
      </c>
      <c r="B51" s="403">
        <v>38167</v>
      </c>
      <c r="C51" s="403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</row>
    <row r="52" spans="1:14" x14ac:dyDescent="0.2">
      <c r="A52" s="403">
        <v>2010</v>
      </c>
      <c r="B52" s="403">
        <v>38530</v>
      </c>
      <c r="C52" s="403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</row>
    <row r="53" spans="1:14" x14ac:dyDescent="0.2">
      <c r="A53" s="403">
        <v>2011</v>
      </c>
      <c r="B53" s="403">
        <v>38538</v>
      </c>
      <c r="C53" s="403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</row>
    <row r="54" spans="1:14" x14ac:dyDescent="0.2">
      <c r="A54" s="403">
        <v>2012</v>
      </c>
      <c r="B54" s="403">
        <v>38533</v>
      </c>
      <c r="C54" s="403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</row>
    <row r="55" spans="1:14" x14ac:dyDescent="0.2">
      <c r="A55" s="403">
        <v>2013</v>
      </c>
      <c r="B55" s="403">
        <v>38496</v>
      </c>
      <c r="C55" s="403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</row>
    <row r="56" spans="1:14" x14ac:dyDescent="0.2">
      <c r="A56" s="403">
        <v>2014</v>
      </c>
      <c r="B56" s="403">
        <v>38479</v>
      </c>
      <c r="C56" s="403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</row>
    <row r="57" spans="1:14" x14ac:dyDescent="0.2">
      <c r="A57" s="403">
        <v>2015</v>
      </c>
      <c r="B57" s="403">
        <v>38437</v>
      </c>
      <c r="C57" s="403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</row>
    <row r="58" spans="1:14" x14ac:dyDescent="0.2">
      <c r="A58" s="403">
        <v>2016</v>
      </c>
      <c r="B58" s="403">
        <v>38433</v>
      </c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</row>
    <row r="59" spans="1:14" x14ac:dyDescent="0.2">
      <c r="A59" s="385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</row>
    <row r="60" spans="1:14" x14ac:dyDescent="0.2">
      <c r="A60" s="385"/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</row>
    <row r="61" spans="1:14" x14ac:dyDescent="0.2">
      <c r="A61" s="385"/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</row>
  </sheetData>
  <mergeCells count="2">
    <mergeCell ref="B41:J41"/>
    <mergeCell ref="A1:N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E57"/>
  <sheetViews>
    <sheetView zoomScale="80" zoomScaleNormal="80" zoomScaleSheetLayoutView="80" workbookViewId="0">
      <selection activeCell="R7" sqref="R7:R8"/>
    </sheetView>
  </sheetViews>
  <sheetFormatPr defaultRowHeight="12.75" x14ac:dyDescent="0.2"/>
  <cols>
    <col min="1" max="1" width="4.7109375" style="258" customWidth="1"/>
    <col min="2" max="2" width="33.85546875" style="258" customWidth="1"/>
    <col min="3" max="14" width="8.28515625" style="258" customWidth="1"/>
    <col min="15" max="15" width="9.140625" style="258"/>
    <col min="16" max="21" width="10.85546875" style="258" customWidth="1"/>
    <col min="22" max="16384" width="9.140625" style="258"/>
  </cols>
  <sheetData>
    <row r="1" spans="1:31" ht="31.5" customHeight="1" x14ac:dyDescent="0.2">
      <c r="B1" s="692" t="s">
        <v>331</v>
      </c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</row>
    <row r="2" spans="1:31" ht="24" customHeight="1" thickBot="1" x14ac:dyDescent="0.25">
      <c r="L2" s="259"/>
      <c r="M2" s="259"/>
    </row>
    <row r="3" spans="1:31" x14ac:dyDescent="0.2">
      <c r="A3" s="260"/>
      <c r="B3" s="250" t="s">
        <v>58</v>
      </c>
      <c r="C3" s="261">
        <v>2005</v>
      </c>
      <c r="D3" s="262">
        <v>2006</v>
      </c>
      <c r="E3" s="262">
        <v>2007</v>
      </c>
      <c r="F3" s="262">
        <v>2008</v>
      </c>
      <c r="G3" s="262">
        <v>2009</v>
      </c>
      <c r="H3" s="262">
        <v>2010</v>
      </c>
      <c r="I3" s="262">
        <v>2011</v>
      </c>
      <c r="J3" s="262">
        <v>2012</v>
      </c>
      <c r="K3" s="262">
        <v>2013</v>
      </c>
      <c r="L3" s="262">
        <v>2014</v>
      </c>
      <c r="M3" s="262">
        <v>2015</v>
      </c>
      <c r="N3" s="263">
        <v>2016</v>
      </c>
    </row>
    <row r="4" spans="1:31" x14ac:dyDescent="0.2">
      <c r="A4" s="260"/>
      <c r="B4" s="264"/>
      <c r="C4" s="265"/>
      <c r="D4" s="265"/>
      <c r="E4" s="265"/>
      <c r="F4" s="265"/>
      <c r="G4" s="26"/>
      <c r="H4" s="26"/>
      <c r="I4" s="26"/>
      <c r="J4" s="26"/>
      <c r="K4" s="26"/>
      <c r="L4" s="26"/>
      <c r="M4" s="26"/>
      <c r="N4" s="266"/>
    </row>
    <row r="5" spans="1:31" x14ac:dyDescent="0.2">
      <c r="A5" s="260"/>
      <c r="B5" s="267" t="s">
        <v>84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6"/>
    </row>
    <row r="6" spans="1:31" x14ac:dyDescent="0.2">
      <c r="A6" s="260"/>
      <c r="B6" s="264" t="s">
        <v>161</v>
      </c>
      <c r="C6" s="268">
        <v>45</v>
      </c>
      <c r="D6" s="269">
        <v>38.4</v>
      </c>
      <c r="E6" s="269">
        <v>38.6</v>
      </c>
      <c r="F6" s="269">
        <v>72.8</v>
      </c>
      <c r="G6" s="269">
        <v>63.5</v>
      </c>
      <c r="H6" s="269">
        <v>59.7</v>
      </c>
      <c r="I6" s="268">
        <v>52.8</v>
      </c>
      <c r="J6" s="269">
        <v>53.3</v>
      </c>
      <c r="K6" s="270">
        <v>53.307751378934867</v>
      </c>
      <c r="L6" s="271">
        <v>37.056960478653608</v>
      </c>
      <c r="M6" s="271">
        <v>30.636048033280584</v>
      </c>
      <c r="N6" s="272">
        <v>32.757849000238373</v>
      </c>
      <c r="P6" s="580"/>
      <c r="Q6" s="580"/>
      <c r="R6" s="580"/>
      <c r="S6" s="580"/>
      <c r="T6" s="580"/>
      <c r="U6" s="580"/>
    </row>
    <row r="7" spans="1:31" x14ac:dyDescent="0.2">
      <c r="A7" s="260"/>
      <c r="B7" s="264" t="s">
        <v>162</v>
      </c>
      <c r="C7" s="268">
        <v>1</v>
      </c>
      <c r="D7" s="269">
        <v>0.7</v>
      </c>
      <c r="E7" s="269">
        <v>0.5</v>
      </c>
      <c r="F7" s="269">
        <v>0.3</v>
      </c>
      <c r="G7" s="269">
        <v>0.4</v>
      </c>
      <c r="H7" s="269">
        <v>0.4</v>
      </c>
      <c r="I7" s="268">
        <v>0.4</v>
      </c>
      <c r="J7" s="269">
        <v>0.3</v>
      </c>
      <c r="K7" s="270">
        <v>0.32094106742308148</v>
      </c>
      <c r="L7" s="271">
        <v>0.39979595576965121</v>
      </c>
      <c r="M7" s="271">
        <v>0.42600949693204754</v>
      </c>
      <c r="N7" s="272">
        <v>0.52812993366152017</v>
      </c>
      <c r="P7" s="580"/>
      <c r="Q7" s="580"/>
      <c r="R7" s="580"/>
      <c r="S7" s="580"/>
      <c r="T7" s="580"/>
      <c r="U7" s="580"/>
    </row>
    <row r="8" spans="1:31" x14ac:dyDescent="0.2">
      <c r="A8" s="260"/>
      <c r="B8" s="264" t="s">
        <v>163</v>
      </c>
      <c r="C8" s="269">
        <v>36.6</v>
      </c>
      <c r="D8" s="268">
        <v>46</v>
      </c>
      <c r="E8" s="269">
        <v>46.9</v>
      </c>
      <c r="F8" s="269">
        <v>16.100000000000001</v>
      </c>
      <c r="G8" s="269">
        <v>21.3</v>
      </c>
      <c r="H8" s="269">
        <v>25.8</v>
      </c>
      <c r="I8" s="268">
        <v>32.4</v>
      </c>
      <c r="J8" s="269">
        <v>33.1</v>
      </c>
      <c r="K8" s="270">
        <v>33.117978649865606</v>
      </c>
      <c r="L8" s="271">
        <v>43.951871707120318</v>
      </c>
      <c r="M8" s="271">
        <v>48.725070526021888</v>
      </c>
      <c r="N8" s="272">
        <v>43.279741604994406</v>
      </c>
      <c r="P8" s="580"/>
      <c r="Q8" s="580"/>
      <c r="R8" s="580"/>
      <c r="S8" s="580"/>
      <c r="T8" s="580"/>
      <c r="U8" s="580"/>
    </row>
    <row r="9" spans="1:31" x14ac:dyDescent="0.2">
      <c r="A9" s="260"/>
      <c r="B9" s="264" t="s">
        <v>164</v>
      </c>
      <c r="C9" s="269">
        <v>0.2</v>
      </c>
      <c r="D9" s="269">
        <v>0.2</v>
      </c>
      <c r="E9" s="269">
        <v>0.2</v>
      </c>
      <c r="F9" s="269">
        <v>0.2</v>
      </c>
      <c r="G9" s="269">
        <v>0.2</v>
      </c>
      <c r="H9" s="269">
        <v>0.3</v>
      </c>
      <c r="I9" s="268">
        <v>0.3</v>
      </c>
      <c r="J9" s="269">
        <v>0.3</v>
      </c>
      <c r="K9" s="270">
        <v>0.27340472086652912</v>
      </c>
      <c r="L9" s="271">
        <v>0.3966433966361923</v>
      </c>
      <c r="M9" s="271">
        <v>0.47648010921865613</v>
      </c>
      <c r="N9" s="272">
        <v>0.57797503442390996</v>
      </c>
      <c r="P9" s="580"/>
      <c r="Q9" s="580"/>
      <c r="R9" s="580"/>
      <c r="S9" s="580"/>
      <c r="T9" s="580"/>
      <c r="U9" s="580"/>
    </row>
    <row r="10" spans="1:31" x14ac:dyDescent="0.2">
      <c r="A10" s="260"/>
      <c r="B10" s="264" t="s">
        <v>165</v>
      </c>
      <c r="C10" s="269">
        <v>16.399999999999999</v>
      </c>
      <c r="D10" s="269">
        <v>14.4</v>
      </c>
      <c r="E10" s="269">
        <v>13.6</v>
      </c>
      <c r="F10" s="269">
        <v>10.5</v>
      </c>
      <c r="G10" s="269">
        <v>14.4</v>
      </c>
      <c r="H10" s="269">
        <v>13.6</v>
      </c>
      <c r="I10" s="268">
        <v>14</v>
      </c>
      <c r="J10" s="268">
        <v>12.9</v>
      </c>
      <c r="K10" s="270">
        <v>12.901453295870407</v>
      </c>
      <c r="L10" s="271">
        <v>18.123541136785075</v>
      </c>
      <c r="M10" s="271">
        <v>19.662890068253319</v>
      </c>
      <c r="N10" s="272">
        <v>22.757800320940056</v>
      </c>
      <c r="P10" s="580"/>
      <c r="Q10" s="580"/>
      <c r="R10" s="580"/>
      <c r="S10" s="580"/>
      <c r="T10" s="580"/>
      <c r="U10" s="580"/>
    </row>
    <row r="11" spans="1:31" x14ac:dyDescent="0.2">
      <c r="A11" s="260"/>
      <c r="B11" s="264" t="s">
        <v>62</v>
      </c>
      <c r="C11" s="273">
        <v>0.8</v>
      </c>
      <c r="D11" s="269">
        <v>0.3</v>
      </c>
      <c r="E11" s="269">
        <v>0.2</v>
      </c>
      <c r="F11" s="269">
        <v>0.1</v>
      </c>
      <c r="G11" s="269">
        <v>0.2</v>
      </c>
      <c r="H11" s="269">
        <v>0.2</v>
      </c>
      <c r="I11" s="268">
        <v>0.1</v>
      </c>
      <c r="J11" s="274">
        <v>0.1</v>
      </c>
      <c r="K11" s="270">
        <v>7.8478694344901373E-2</v>
      </c>
      <c r="L11" s="271">
        <v>7.1197231942162112E-2</v>
      </c>
      <c r="M11" s="271">
        <v>7.3501766293505369E-2</v>
      </c>
      <c r="N11" s="272">
        <v>9.8504105741735168E-2</v>
      </c>
      <c r="P11" s="580"/>
      <c r="Q11" s="580"/>
      <c r="R11" s="580"/>
      <c r="S11" s="580"/>
      <c r="T11" s="580"/>
      <c r="U11" s="580"/>
    </row>
    <row r="12" spans="1:31" x14ac:dyDescent="0.2">
      <c r="A12" s="260"/>
      <c r="B12" s="264"/>
      <c r="C12" s="275"/>
      <c r="D12" s="275"/>
      <c r="E12" s="252"/>
      <c r="F12" s="26"/>
      <c r="G12" s="26"/>
      <c r="H12" s="26"/>
      <c r="I12" s="26"/>
      <c r="J12" s="26"/>
      <c r="K12" s="26"/>
      <c r="L12" s="26"/>
      <c r="M12" s="26"/>
      <c r="N12" s="266"/>
      <c r="V12" s="582"/>
      <c r="X12" s="582"/>
      <c r="Y12" s="582"/>
      <c r="AE12" s="582"/>
    </row>
    <row r="13" spans="1:31" x14ac:dyDescent="0.2">
      <c r="A13" s="260"/>
      <c r="B13" s="267" t="s">
        <v>85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6"/>
    </row>
    <row r="14" spans="1:31" x14ac:dyDescent="0.2">
      <c r="A14" s="260"/>
      <c r="B14" s="264" t="s">
        <v>166</v>
      </c>
      <c r="C14" s="269">
        <v>5.7</v>
      </c>
      <c r="D14" s="270">
        <v>6</v>
      </c>
      <c r="E14" s="270">
        <v>6</v>
      </c>
      <c r="F14" s="270">
        <v>7.5</v>
      </c>
      <c r="G14" s="269">
        <v>7.1</v>
      </c>
      <c r="H14" s="269">
        <v>7.1</v>
      </c>
      <c r="I14" s="268">
        <v>6.6</v>
      </c>
      <c r="J14" s="269">
        <v>6.8</v>
      </c>
      <c r="K14" s="268">
        <v>6.8236271023071184</v>
      </c>
      <c r="L14" s="252">
        <v>7.5983624788067337</v>
      </c>
      <c r="M14" s="252">
        <v>7.765855001484212</v>
      </c>
      <c r="N14" s="276">
        <v>6.2536088851668312</v>
      </c>
    </row>
    <row r="15" spans="1:31" x14ac:dyDescent="0.2">
      <c r="A15" s="260"/>
      <c r="B15" s="264" t="s">
        <v>167</v>
      </c>
      <c r="C15" s="269">
        <v>17.8</v>
      </c>
      <c r="D15" s="270">
        <v>17.7</v>
      </c>
      <c r="E15" s="270">
        <v>17.7</v>
      </c>
      <c r="F15" s="270">
        <v>16.3</v>
      </c>
      <c r="G15" s="269">
        <v>17.8</v>
      </c>
      <c r="H15" s="269">
        <v>18.3</v>
      </c>
      <c r="I15" s="268">
        <v>19.100000000000001</v>
      </c>
      <c r="J15" s="269">
        <v>19.600000000000001</v>
      </c>
      <c r="K15" s="268">
        <v>19.617009218239655</v>
      </c>
      <c r="L15" s="252">
        <v>20.416829368497304</v>
      </c>
      <c r="M15" s="252">
        <v>19.545136971650237</v>
      </c>
      <c r="N15" s="276">
        <v>17.171658095694912</v>
      </c>
    </row>
    <row r="16" spans="1:31" x14ac:dyDescent="0.2">
      <c r="A16" s="260"/>
      <c r="B16" s="264" t="s">
        <v>207</v>
      </c>
      <c r="C16" s="269">
        <v>27.8</v>
      </c>
      <c r="D16" s="270">
        <v>25.7</v>
      </c>
      <c r="E16" s="270">
        <v>25.7</v>
      </c>
      <c r="F16" s="270">
        <v>25.5</v>
      </c>
      <c r="G16" s="269">
        <v>23.1</v>
      </c>
      <c r="H16" s="269">
        <v>23.1</v>
      </c>
      <c r="I16" s="268">
        <v>22.8</v>
      </c>
      <c r="J16" s="269">
        <v>21.4</v>
      </c>
      <c r="K16" s="268">
        <v>21.437335289666574</v>
      </c>
      <c r="L16" s="252">
        <v>20.032372846996786</v>
      </c>
      <c r="M16" s="252">
        <v>19.941448826933499</v>
      </c>
      <c r="N16" s="276">
        <v>20.402804193018078</v>
      </c>
    </row>
    <row r="17" spans="1:26" x14ac:dyDescent="0.2">
      <c r="A17" s="260"/>
      <c r="B17" s="264" t="s">
        <v>206</v>
      </c>
      <c r="C17" s="269">
        <v>34.9</v>
      </c>
      <c r="D17" s="270">
        <v>34.700000000000003</v>
      </c>
      <c r="E17" s="270">
        <v>34.700000000000003</v>
      </c>
      <c r="F17" s="270">
        <v>34.4</v>
      </c>
      <c r="G17" s="269">
        <v>33.5</v>
      </c>
      <c r="H17" s="269">
        <v>33.1</v>
      </c>
      <c r="I17" s="268">
        <v>34</v>
      </c>
      <c r="J17" s="268">
        <v>34</v>
      </c>
      <c r="K17" s="268">
        <v>34.023178980242413</v>
      </c>
      <c r="L17" s="252">
        <v>30.735124883714114</v>
      </c>
      <c r="M17" s="252">
        <v>30.390238170090896</v>
      </c>
      <c r="N17" s="276">
        <v>36.214264086957463</v>
      </c>
    </row>
    <row r="18" spans="1:26" x14ac:dyDescent="0.2">
      <c r="A18" s="260"/>
      <c r="B18" s="264" t="s">
        <v>168</v>
      </c>
      <c r="C18" s="269">
        <v>1.9</v>
      </c>
      <c r="D18" s="270">
        <v>1.8</v>
      </c>
      <c r="E18" s="270">
        <v>1.8</v>
      </c>
      <c r="F18" s="270">
        <v>1.5</v>
      </c>
      <c r="G18" s="269">
        <v>1.4</v>
      </c>
      <c r="H18" s="269">
        <v>1.2</v>
      </c>
      <c r="I18" s="268">
        <v>1.2</v>
      </c>
      <c r="J18" s="269">
        <v>1.3</v>
      </c>
      <c r="K18" s="268">
        <v>1.3174626506746312</v>
      </c>
      <c r="L18" s="252">
        <v>1.3858889002831469</v>
      </c>
      <c r="M18" s="252">
        <v>1.0912278482300373</v>
      </c>
      <c r="N18" s="276">
        <v>0.87249301749904873</v>
      </c>
    </row>
    <row r="19" spans="1:26" x14ac:dyDescent="0.2">
      <c r="A19" s="260"/>
      <c r="B19" s="264" t="s">
        <v>169</v>
      </c>
      <c r="C19" s="269">
        <v>4.5</v>
      </c>
      <c r="D19" s="270">
        <v>5</v>
      </c>
      <c r="E19" s="270">
        <v>5</v>
      </c>
      <c r="F19" s="270">
        <v>4.8</v>
      </c>
      <c r="G19" s="269">
        <v>5.3</v>
      </c>
      <c r="H19" s="269">
        <v>5.5</v>
      </c>
      <c r="I19" s="268">
        <v>5.7</v>
      </c>
      <c r="J19" s="269">
        <v>6.7</v>
      </c>
      <c r="K19" s="268">
        <v>6.6527061703465531</v>
      </c>
      <c r="L19" s="252">
        <v>7.3119688170963357</v>
      </c>
      <c r="M19" s="252">
        <v>7.2855269841111099</v>
      </c>
      <c r="N19" s="276">
        <v>5.7781233701957788</v>
      </c>
    </row>
    <row r="20" spans="1:26" x14ac:dyDescent="0.2">
      <c r="A20" s="260"/>
      <c r="B20" s="264" t="s">
        <v>170</v>
      </c>
      <c r="C20" s="269">
        <v>4.5</v>
      </c>
      <c r="D20" s="270">
        <v>5.5</v>
      </c>
      <c r="E20" s="270">
        <v>5.5</v>
      </c>
      <c r="F20" s="270">
        <v>6.6000000000000005</v>
      </c>
      <c r="G20" s="269">
        <v>8.1</v>
      </c>
      <c r="H20" s="269">
        <v>8.1</v>
      </c>
      <c r="I20" s="268">
        <v>7.1</v>
      </c>
      <c r="J20" s="269">
        <v>6.1</v>
      </c>
      <c r="K20" s="268">
        <v>6.0963003835702185</v>
      </c>
      <c r="L20" s="252">
        <v>8.3458235702662318</v>
      </c>
      <c r="M20" s="252">
        <v>6.4692788201777818</v>
      </c>
      <c r="N20" s="276">
        <v>4.6382280039704797</v>
      </c>
    </row>
    <row r="21" spans="1:26" x14ac:dyDescent="0.2">
      <c r="A21" s="260"/>
      <c r="B21" s="264" t="s">
        <v>171</v>
      </c>
      <c r="C21" s="269">
        <v>0.6</v>
      </c>
      <c r="D21" s="270">
        <v>1.1000000000000001</v>
      </c>
      <c r="E21" s="270">
        <v>0.8</v>
      </c>
      <c r="F21" s="270">
        <v>0.9</v>
      </c>
      <c r="G21" s="269">
        <v>1.4</v>
      </c>
      <c r="H21" s="269">
        <v>1.5</v>
      </c>
      <c r="I21" s="268">
        <v>1.6</v>
      </c>
      <c r="J21" s="269">
        <v>1.7</v>
      </c>
      <c r="K21" s="268">
        <v>1.7323417706789426</v>
      </c>
      <c r="L21" s="252">
        <v>2.0826931263623916</v>
      </c>
      <c r="M21" s="252">
        <v>2.3282773125241256</v>
      </c>
      <c r="N21" s="276">
        <v>2.6099436462029675</v>
      </c>
    </row>
    <row r="22" spans="1:26" ht="13.5" thickBot="1" x14ac:dyDescent="0.25">
      <c r="A22" s="260"/>
      <c r="B22" s="251" t="s">
        <v>62</v>
      </c>
      <c r="C22" s="277">
        <v>2.2999999999999998</v>
      </c>
      <c r="D22" s="277">
        <v>2.5</v>
      </c>
      <c r="E22" s="277">
        <v>2.8</v>
      </c>
      <c r="F22" s="277">
        <v>2.5</v>
      </c>
      <c r="G22" s="277">
        <v>2.2999999999999998</v>
      </c>
      <c r="H22" s="277">
        <v>2.2000000000000002</v>
      </c>
      <c r="I22" s="278">
        <v>1.9</v>
      </c>
      <c r="J22" s="277">
        <v>2.2999999999999998</v>
      </c>
      <c r="K22" s="278">
        <v>2.3000364152413875</v>
      </c>
      <c r="L22" s="279">
        <v>2.090933989705845</v>
      </c>
      <c r="M22" s="279">
        <v>5.1830100647980899</v>
      </c>
      <c r="N22" s="280">
        <v>6.0588767012944444</v>
      </c>
    </row>
    <row r="23" spans="1:26" x14ac:dyDescent="0.2">
      <c r="B23" s="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2"/>
    </row>
    <row r="24" spans="1:26" x14ac:dyDescent="0.2">
      <c r="B24" s="283"/>
      <c r="C24" s="284"/>
      <c r="D24" s="284"/>
      <c r="E24" s="284"/>
      <c r="F24" s="285"/>
      <c r="G24" s="285"/>
      <c r="H24" s="259"/>
      <c r="O24" s="282"/>
      <c r="P24" s="581"/>
      <c r="Q24" s="581"/>
      <c r="R24" s="581"/>
      <c r="S24" s="581"/>
      <c r="T24" s="581"/>
      <c r="U24" s="581"/>
      <c r="V24" s="281"/>
      <c r="W24" s="281"/>
      <c r="Y24" s="281"/>
      <c r="Z24" s="281"/>
    </row>
    <row r="25" spans="1:26" x14ac:dyDescent="0.2">
      <c r="B25" s="283"/>
      <c r="C25" s="284"/>
      <c r="D25" s="284"/>
      <c r="E25" s="284"/>
      <c r="F25" s="285"/>
      <c r="G25" s="285"/>
      <c r="H25" s="259"/>
      <c r="O25" s="282"/>
      <c r="P25" s="581"/>
      <c r="Q25" s="581"/>
      <c r="R25" s="581"/>
      <c r="S25" s="581"/>
      <c r="T25" s="581"/>
      <c r="U25" s="581"/>
      <c r="V25" s="281"/>
      <c r="W25" s="281"/>
      <c r="Y25" s="281"/>
      <c r="Z25" s="281"/>
    </row>
    <row r="26" spans="1:26" x14ac:dyDescent="0.2">
      <c r="B26" s="283"/>
      <c r="C26" s="284"/>
      <c r="D26" s="284"/>
      <c r="E26" s="284"/>
      <c r="F26" s="285"/>
      <c r="G26" s="285"/>
      <c r="H26" s="259"/>
      <c r="O26" s="282"/>
      <c r="P26" s="581"/>
      <c r="Q26" s="581"/>
      <c r="R26" s="581"/>
      <c r="S26" s="581"/>
      <c r="T26" s="581"/>
      <c r="U26" s="581"/>
      <c r="V26" s="281"/>
      <c r="W26" s="281"/>
      <c r="Y26" s="281"/>
      <c r="Z26" s="281"/>
    </row>
    <row r="27" spans="1:26" x14ac:dyDescent="0.2">
      <c r="F27" s="259"/>
      <c r="G27" s="286"/>
      <c r="H27" s="259"/>
      <c r="O27" s="287"/>
      <c r="P27" s="581"/>
      <c r="Q27" s="581"/>
      <c r="R27" s="581"/>
      <c r="S27" s="581"/>
      <c r="T27" s="581"/>
      <c r="U27" s="581"/>
      <c r="V27" s="281"/>
      <c r="W27" s="281"/>
      <c r="Y27" s="281"/>
      <c r="Z27" s="281"/>
    </row>
    <row r="28" spans="1:26" ht="14.25" customHeight="1" x14ac:dyDescent="0.2"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7"/>
      <c r="P28" s="581"/>
      <c r="Q28" s="581"/>
      <c r="R28" s="581"/>
      <c r="S28" s="581"/>
      <c r="T28" s="581"/>
      <c r="U28" s="581"/>
      <c r="V28" s="281"/>
      <c r="W28" s="281"/>
      <c r="Y28" s="281"/>
      <c r="Z28" s="281"/>
    </row>
    <row r="29" spans="1:26" x14ac:dyDescent="0.2">
      <c r="P29" s="581"/>
      <c r="Q29" s="581"/>
      <c r="R29" s="581"/>
      <c r="S29" s="581"/>
      <c r="T29" s="581"/>
      <c r="U29" s="581"/>
      <c r="V29" s="281"/>
      <c r="W29" s="281"/>
      <c r="Y29" s="281"/>
      <c r="Z29" s="281"/>
    </row>
    <row r="30" spans="1:26" x14ac:dyDescent="0.2">
      <c r="P30" s="581"/>
      <c r="Q30" s="581"/>
      <c r="R30" s="581"/>
      <c r="S30" s="581"/>
      <c r="T30" s="581"/>
      <c r="U30" s="581"/>
      <c r="V30" s="281"/>
      <c r="W30" s="281"/>
      <c r="Y30" s="281"/>
      <c r="Z30" s="281"/>
    </row>
    <row r="31" spans="1:26" x14ac:dyDescent="0.2">
      <c r="P31" s="581"/>
      <c r="Q31" s="581"/>
      <c r="R31" s="581"/>
      <c r="S31" s="581"/>
      <c r="T31" s="581"/>
      <c r="U31" s="581"/>
      <c r="V31" s="281"/>
      <c r="W31" s="281"/>
      <c r="Y31" s="281"/>
      <c r="Z31" s="281"/>
    </row>
    <row r="32" spans="1:26" x14ac:dyDescent="0.2">
      <c r="P32" s="581"/>
      <c r="Q32" s="581"/>
      <c r="R32" s="581"/>
      <c r="S32" s="581"/>
      <c r="T32" s="581"/>
      <c r="U32" s="581"/>
      <c r="V32" s="281"/>
      <c r="W32" s="281"/>
      <c r="Y32" s="281"/>
      <c r="Z32" s="281"/>
    </row>
    <row r="33" spans="2:26" x14ac:dyDescent="0.2">
      <c r="P33" s="581"/>
      <c r="Q33" s="581"/>
      <c r="R33" s="581"/>
      <c r="S33" s="581"/>
      <c r="T33" s="581"/>
      <c r="U33" s="581"/>
      <c r="V33" s="281"/>
      <c r="W33" s="281"/>
      <c r="Y33" s="281"/>
      <c r="Z33" s="281"/>
    </row>
    <row r="34" spans="2:26" x14ac:dyDescent="0.2">
      <c r="P34" s="581"/>
      <c r="Q34" s="581"/>
      <c r="R34" s="581"/>
      <c r="S34" s="581"/>
      <c r="T34" s="581"/>
      <c r="U34" s="581"/>
    </row>
    <row r="37" spans="2:26" x14ac:dyDescent="0.2">
      <c r="P37" s="581"/>
      <c r="Q37" s="581"/>
      <c r="R37" s="581"/>
      <c r="S37" s="581"/>
      <c r="T37" s="581"/>
      <c r="U37" s="581"/>
    </row>
    <row r="38" spans="2:26" x14ac:dyDescent="0.2">
      <c r="P38" s="581"/>
      <c r="Q38" s="581"/>
      <c r="R38" s="581"/>
      <c r="S38" s="581"/>
      <c r="T38" s="581"/>
      <c r="U38" s="581"/>
    </row>
    <row r="39" spans="2:26" x14ac:dyDescent="0.2">
      <c r="P39" s="581"/>
      <c r="Q39" s="581"/>
      <c r="R39" s="581"/>
      <c r="S39" s="581"/>
      <c r="T39" s="581"/>
      <c r="U39" s="581"/>
    </row>
    <row r="40" spans="2:26" x14ac:dyDescent="0.2">
      <c r="B40" s="288" t="s">
        <v>110</v>
      </c>
      <c r="P40" s="581"/>
      <c r="Q40" s="581"/>
      <c r="R40" s="581"/>
      <c r="S40" s="581"/>
      <c r="T40" s="581"/>
      <c r="U40" s="581"/>
    </row>
    <row r="41" spans="2:26" x14ac:dyDescent="0.2">
      <c r="P41" s="581"/>
      <c r="Q41" s="581"/>
      <c r="R41" s="581"/>
      <c r="S41" s="581"/>
      <c r="T41" s="581"/>
      <c r="U41" s="581"/>
    </row>
    <row r="42" spans="2:26" x14ac:dyDescent="0.2">
      <c r="P42" s="581"/>
      <c r="Q42" s="581"/>
      <c r="R42" s="581"/>
      <c r="S42" s="581"/>
      <c r="T42" s="581"/>
      <c r="U42" s="581"/>
    </row>
    <row r="43" spans="2:26" x14ac:dyDescent="0.2">
      <c r="P43" s="581"/>
      <c r="Q43" s="581"/>
      <c r="R43" s="581"/>
      <c r="S43" s="581"/>
      <c r="T43" s="581"/>
      <c r="U43" s="581"/>
    </row>
    <row r="44" spans="2:26" x14ac:dyDescent="0.2">
      <c r="P44" s="581"/>
      <c r="Q44" s="581"/>
      <c r="R44" s="581"/>
      <c r="S44" s="581"/>
      <c r="T44" s="581"/>
      <c r="U44" s="581"/>
    </row>
    <row r="45" spans="2:26" x14ac:dyDescent="0.2">
      <c r="P45" s="581"/>
      <c r="Q45" s="581"/>
      <c r="R45" s="581"/>
      <c r="S45" s="581"/>
      <c r="T45" s="581"/>
      <c r="U45" s="581"/>
    </row>
    <row r="46" spans="2:26" x14ac:dyDescent="0.2">
      <c r="P46" s="581"/>
      <c r="Q46" s="581"/>
      <c r="R46" s="581"/>
      <c r="S46" s="581"/>
      <c r="T46" s="581"/>
      <c r="U46" s="581"/>
    </row>
    <row r="47" spans="2:26" x14ac:dyDescent="0.2">
      <c r="P47" s="581"/>
      <c r="Q47" s="581"/>
      <c r="R47" s="581"/>
      <c r="S47" s="581"/>
      <c r="T47" s="581"/>
      <c r="U47" s="581"/>
    </row>
    <row r="48" spans="2:26" x14ac:dyDescent="0.2">
      <c r="P48" s="581"/>
      <c r="Q48" s="581"/>
      <c r="R48" s="581"/>
      <c r="S48" s="581"/>
      <c r="T48" s="581"/>
      <c r="U48" s="581"/>
    </row>
    <row r="49" spans="16:21" x14ac:dyDescent="0.2">
      <c r="P49" s="581"/>
      <c r="Q49" s="581"/>
      <c r="R49" s="581"/>
      <c r="S49" s="581"/>
      <c r="T49" s="581"/>
      <c r="U49" s="581"/>
    </row>
    <row r="50" spans="16:21" x14ac:dyDescent="0.2">
      <c r="P50" s="581"/>
      <c r="Q50" s="581"/>
      <c r="R50" s="581"/>
      <c r="S50" s="581"/>
      <c r="T50" s="581"/>
      <c r="U50" s="581"/>
    </row>
    <row r="51" spans="16:21" x14ac:dyDescent="0.2">
      <c r="P51" s="581"/>
      <c r="Q51" s="581"/>
      <c r="R51" s="581"/>
      <c r="S51" s="581"/>
      <c r="T51" s="581"/>
      <c r="U51" s="581"/>
    </row>
    <row r="52" spans="16:21" x14ac:dyDescent="0.2">
      <c r="P52" s="581"/>
      <c r="Q52" s="581"/>
      <c r="R52" s="581"/>
      <c r="S52" s="581"/>
      <c r="T52" s="581"/>
      <c r="U52" s="581"/>
    </row>
    <row r="53" spans="16:21" x14ac:dyDescent="0.2">
      <c r="P53" s="581"/>
      <c r="Q53" s="581"/>
      <c r="R53" s="581"/>
      <c r="S53" s="581"/>
      <c r="T53" s="581"/>
      <c r="U53" s="581"/>
    </row>
    <row r="54" spans="16:21" x14ac:dyDescent="0.2">
      <c r="P54" s="581"/>
      <c r="Q54" s="581"/>
      <c r="R54" s="581"/>
      <c r="S54" s="581"/>
      <c r="T54" s="581"/>
      <c r="U54" s="581"/>
    </row>
    <row r="55" spans="16:21" x14ac:dyDescent="0.2">
      <c r="P55" s="581"/>
      <c r="Q55" s="581"/>
      <c r="R55" s="581"/>
      <c r="S55" s="581"/>
      <c r="T55" s="581"/>
      <c r="U55" s="581"/>
    </row>
    <row r="57" spans="16:21" x14ac:dyDescent="0.2">
      <c r="P57" s="581"/>
      <c r="Q57" s="581"/>
      <c r="R57" s="581"/>
      <c r="S57" s="581"/>
      <c r="T57" s="581"/>
      <c r="U57" s="581"/>
    </row>
  </sheetData>
  <mergeCells count="1">
    <mergeCell ref="B1:N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12"/>
  <sheetViews>
    <sheetView view="pageBreakPreview" zoomScale="80" zoomScaleNormal="85" zoomScaleSheetLayoutView="80" workbookViewId="0">
      <selection activeCell="J108" sqref="J108"/>
    </sheetView>
  </sheetViews>
  <sheetFormatPr defaultRowHeight="12.75" x14ac:dyDescent="0.2"/>
  <cols>
    <col min="1" max="1" width="3.7109375" style="34" customWidth="1"/>
    <col min="2" max="2" width="52.28515625" style="34" customWidth="1"/>
    <col min="3" max="3" width="19.140625" style="34" customWidth="1"/>
    <col min="4" max="4" width="18.28515625" style="34" customWidth="1"/>
    <col min="5" max="5" width="12.42578125" style="411" customWidth="1"/>
    <col min="6" max="6" width="12.85546875" style="34" customWidth="1"/>
    <col min="7" max="7" width="13.85546875" style="309" customWidth="1"/>
    <col min="8" max="8" width="15.140625" style="34" customWidth="1"/>
    <col min="9" max="9" width="18" style="101" customWidth="1"/>
    <col min="10" max="10" width="15.42578125" style="101" customWidth="1"/>
    <col min="11" max="16384" width="9.140625" style="34"/>
  </cols>
  <sheetData>
    <row r="1" spans="1:10" ht="18" customHeight="1" x14ac:dyDescent="0.2"/>
    <row r="2" spans="1:10" s="289" customFormat="1" ht="18" customHeight="1" x14ac:dyDescent="0.2">
      <c r="A2" s="678" t="s">
        <v>43</v>
      </c>
      <c r="B2" s="678"/>
      <c r="C2" s="678"/>
      <c r="D2" s="678"/>
      <c r="E2" s="678"/>
      <c r="F2" s="292"/>
      <c r="G2" s="294"/>
      <c r="I2" s="291"/>
      <c r="J2" s="291"/>
    </row>
    <row r="3" spans="1:10" ht="18" customHeight="1" thickBot="1" x14ac:dyDescent="0.25">
      <c r="A3" s="310"/>
      <c r="B3" s="310"/>
      <c r="C3" s="310"/>
      <c r="D3" s="310"/>
      <c r="E3" s="412"/>
      <c r="F3" s="310"/>
      <c r="G3" s="312"/>
    </row>
    <row r="4" spans="1:10" ht="14.25" customHeight="1" thickBot="1" x14ac:dyDescent="0.25">
      <c r="A4" s="183" t="s">
        <v>3</v>
      </c>
      <c r="B4" s="183" t="s">
        <v>4</v>
      </c>
      <c r="C4" s="54" t="s">
        <v>5</v>
      </c>
      <c r="D4" s="313"/>
      <c r="E4" s="407" t="s">
        <v>6</v>
      </c>
      <c r="F4" s="314"/>
      <c r="G4" s="315"/>
    </row>
    <row r="5" spans="1:10" ht="18" customHeight="1" thickBot="1" x14ac:dyDescent="0.25">
      <c r="A5" s="316"/>
      <c r="B5" s="316"/>
      <c r="C5" s="404">
        <v>2015</v>
      </c>
      <c r="D5" s="183">
        <v>2016</v>
      </c>
      <c r="E5" s="15" t="s">
        <v>214</v>
      </c>
      <c r="G5" s="187"/>
    </row>
    <row r="6" spans="1:10" ht="18" customHeight="1" x14ac:dyDescent="0.2">
      <c r="A6" s="183" t="s">
        <v>7</v>
      </c>
      <c r="B6" s="317" t="s">
        <v>0</v>
      </c>
      <c r="C6" s="318">
        <f>+C41</f>
        <v>27525019.710479997</v>
      </c>
      <c r="D6" s="318">
        <f t="shared" ref="D6" si="0">+D41</f>
        <v>23856695.559080001</v>
      </c>
      <c r="E6" s="413">
        <f>+D6/C6</f>
        <v>0.86672764670161884</v>
      </c>
      <c r="F6" s="8"/>
      <c r="G6" s="9"/>
    </row>
    <row r="7" spans="1:10" ht="18" customHeight="1" thickBot="1" x14ac:dyDescent="0.25">
      <c r="A7" s="20" t="s">
        <v>8</v>
      </c>
      <c r="B7" s="320" t="s">
        <v>1</v>
      </c>
      <c r="C7" s="96">
        <f>+C81</f>
        <v>27576860.801179998</v>
      </c>
      <c r="D7" s="96">
        <f t="shared" ref="D7" si="1">+D81</f>
        <v>32182487.25186</v>
      </c>
      <c r="E7" s="21">
        <f>+D7/C7</f>
        <v>1.1670105413333678</v>
      </c>
      <c r="F7" s="8"/>
      <c r="G7" s="9"/>
    </row>
    <row r="8" spans="1:10" ht="18" customHeight="1" thickBot="1" x14ac:dyDescent="0.25">
      <c r="A8" s="59"/>
      <c r="B8" s="321" t="s">
        <v>2</v>
      </c>
      <c r="C8" s="12">
        <f>SUM(C6:C7)</f>
        <v>55101880.511659995</v>
      </c>
      <c r="D8" s="12">
        <f>SUM(D6:D7)</f>
        <v>56039182.810939997</v>
      </c>
      <c r="E8" s="184">
        <f>+D8/C8</f>
        <v>1.0170103504740036</v>
      </c>
      <c r="F8" s="8"/>
      <c r="G8" s="9"/>
      <c r="H8" s="322"/>
    </row>
    <row r="9" spans="1:10" ht="18" customHeight="1" x14ac:dyDescent="0.2">
      <c r="A9" s="323"/>
      <c r="C9" s="101"/>
      <c r="D9" s="322"/>
      <c r="E9" s="414"/>
      <c r="G9" s="315"/>
    </row>
    <row r="10" spans="1:10" s="289" customFormat="1" ht="18" customHeight="1" x14ac:dyDescent="0.2">
      <c r="A10" s="679" t="s">
        <v>80</v>
      </c>
      <c r="B10" s="679"/>
      <c r="C10" s="679"/>
      <c r="D10" s="679"/>
      <c r="E10" s="679"/>
      <c r="F10" s="292"/>
      <c r="G10" s="294"/>
      <c r="I10" s="291"/>
      <c r="J10" s="291"/>
    </row>
    <row r="11" spans="1:10" ht="18" customHeight="1" thickBot="1" x14ac:dyDescent="0.25">
      <c r="A11" s="310"/>
      <c r="B11" s="310"/>
      <c r="C11" s="310"/>
      <c r="D11" s="310"/>
      <c r="E11" s="412"/>
      <c r="F11" s="310"/>
      <c r="G11" s="312"/>
    </row>
    <row r="12" spans="1:10" ht="18" customHeight="1" thickBot="1" x14ac:dyDescent="0.25">
      <c r="A12" s="183" t="s">
        <v>3</v>
      </c>
      <c r="B12" s="183" t="s">
        <v>10</v>
      </c>
      <c r="C12" s="324" t="s">
        <v>5</v>
      </c>
      <c r="D12" s="324"/>
      <c r="E12" s="407" t="s">
        <v>6</v>
      </c>
      <c r="F12" s="325"/>
      <c r="G12" s="315"/>
      <c r="H12" s="101"/>
    </row>
    <row r="13" spans="1:10" ht="18" customHeight="1" thickBot="1" x14ac:dyDescent="0.25">
      <c r="A13" s="20"/>
      <c r="B13" s="326"/>
      <c r="C13" s="410" t="s">
        <v>208</v>
      </c>
      <c r="D13" s="410" t="s">
        <v>215</v>
      </c>
      <c r="E13" s="15" t="s">
        <v>214</v>
      </c>
      <c r="F13" s="101"/>
      <c r="G13" s="327"/>
      <c r="H13" s="327"/>
      <c r="I13" s="327"/>
      <c r="J13" s="327"/>
    </row>
    <row r="14" spans="1:10" ht="18" customHeight="1" x14ac:dyDescent="0.2">
      <c r="A14" s="183" t="s">
        <v>7</v>
      </c>
      <c r="B14" s="16" t="s">
        <v>116</v>
      </c>
      <c r="C14" s="162">
        <v>782500.20108000003</v>
      </c>
      <c r="D14" s="162">
        <v>454030.28506000002</v>
      </c>
      <c r="E14" s="21">
        <f>+IF(C14=0,"X",D14/C14)</f>
        <v>0.5802302471403219</v>
      </c>
      <c r="F14" s="8"/>
      <c r="G14" s="9"/>
      <c r="H14" s="188"/>
      <c r="I14" s="315"/>
      <c r="J14" s="315"/>
    </row>
    <row r="15" spans="1:10" ht="18" customHeight="1" x14ac:dyDescent="0.2">
      <c r="A15" s="20" t="s">
        <v>8</v>
      </c>
      <c r="B15" s="16" t="s">
        <v>172</v>
      </c>
      <c r="C15" s="162">
        <v>808654.86841999996</v>
      </c>
      <c r="D15" s="162">
        <v>591501.62393</v>
      </c>
      <c r="E15" s="21">
        <f t="shared" ref="E15:E41" si="2">+IF(C15=0,"X",D15/C15)</f>
        <v>0.73146362809354326</v>
      </c>
      <c r="F15" s="8"/>
      <c r="G15" s="9"/>
      <c r="H15" s="188"/>
      <c r="I15" s="315"/>
      <c r="J15" s="315"/>
    </row>
    <row r="16" spans="1:10" ht="18" customHeight="1" x14ac:dyDescent="0.2">
      <c r="A16" s="20" t="s">
        <v>9</v>
      </c>
      <c r="B16" s="16" t="s">
        <v>209</v>
      </c>
      <c r="C16" s="162">
        <v>2213725.7217100002</v>
      </c>
      <c r="D16" s="162">
        <v>1934165.6297500001</v>
      </c>
      <c r="E16" s="21">
        <f t="shared" si="2"/>
        <v>0.87371511781321631</v>
      </c>
      <c r="F16" s="8"/>
      <c r="G16" s="9"/>
      <c r="H16" s="188"/>
      <c r="I16" s="315"/>
      <c r="J16" s="315"/>
    </row>
    <row r="17" spans="1:10" ht="18" customHeight="1" x14ac:dyDescent="0.2">
      <c r="A17" s="20" t="s">
        <v>11</v>
      </c>
      <c r="B17" s="16" t="s">
        <v>117</v>
      </c>
      <c r="C17" s="162">
        <v>1266606.2723999999</v>
      </c>
      <c r="D17" s="162">
        <v>1093947.3888099999</v>
      </c>
      <c r="E17" s="21">
        <f t="shared" si="2"/>
        <v>0.86368385554980609</v>
      </c>
      <c r="F17" s="8"/>
      <c r="G17" s="9"/>
      <c r="H17" s="188"/>
      <c r="I17" s="315"/>
      <c r="J17" s="315"/>
    </row>
    <row r="18" spans="1:10" ht="18" customHeight="1" x14ac:dyDescent="0.2">
      <c r="A18" s="20" t="s">
        <v>12</v>
      </c>
      <c r="B18" s="16" t="s">
        <v>118</v>
      </c>
      <c r="C18" s="162">
        <v>244560.30197999999</v>
      </c>
      <c r="D18" s="162">
        <v>230732.39340999999</v>
      </c>
      <c r="E18" s="21">
        <f t="shared" si="2"/>
        <v>0.94345808187981861</v>
      </c>
      <c r="F18" s="8"/>
      <c r="G18" s="9"/>
      <c r="H18" s="188"/>
      <c r="I18" s="315"/>
      <c r="J18" s="315"/>
    </row>
    <row r="19" spans="1:10" ht="18" customHeight="1" x14ac:dyDescent="0.2">
      <c r="A19" s="20" t="s">
        <v>13</v>
      </c>
      <c r="B19" s="16" t="s">
        <v>119</v>
      </c>
      <c r="C19" s="162">
        <v>189732.23890999999</v>
      </c>
      <c r="D19" s="162">
        <v>264252.67082</v>
      </c>
      <c r="E19" s="21">
        <f t="shared" si="2"/>
        <v>1.3927663128739496</v>
      </c>
      <c r="F19" s="8"/>
      <c r="G19" s="9"/>
      <c r="H19" s="188"/>
      <c r="I19" s="315"/>
      <c r="J19" s="315"/>
    </row>
    <row r="20" spans="1:10" ht="18" customHeight="1" x14ac:dyDescent="0.2">
      <c r="A20" s="20" t="s">
        <v>14</v>
      </c>
      <c r="B20" s="16" t="s">
        <v>120</v>
      </c>
      <c r="C20" s="162">
        <v>590273.32192000002</v>
      </c>
      <c r="D20" s="162">
        <v>487512.85350999999</v>
      </c>
      <c r="E20" s="21">
        <f t="shared" si="2"/>
        <v>0.82591036288791109</v>
      </c>
      <c r="F20" s="8"/>
      <c r="G20" s="9"/>
      <c r="H20" s="188"/>
      <c r="I20" s="315"/>
      <c r="J20" s="315"/>
    </row>
    <row r="21" spans="1:10" ht="18" customHeight="1" x14ac:dyDescent="0.2">
      <c r="A21" s="20" t="s">
        <v>15</v>
      </c>
      <c r="B21" s="16" t="s">
        <v>173</v>
      </c>
      <c r="C21" s="162">
        <v>57827.419589999998</v>
      </c>
      <c r="D21" s="162">
        <v>59981.222430000002</v>
      </c>
      <c r="E21" s="21">
        <f t="shared" si="2"/>
        <v>1.0372453561869197</v>
      </c>
      <c r="F21" s="8"/>
      <c r="G21" s="9"/>
      <c r="H21" s="188"/>
      <c r="I21" s="315"/>
      <c r="J21" s="315"/>
    </row>
    <row r="22" spans="1:10" ht="18" customHeight="1" x14ac:dyDescent="0.2">
      <c r="A22" s="20" t="s">
        <v>16</v>
      </c>
      <c r="B22" s="16" t="s">
        <v>153</v>
      </c>
      <c r="C22" s="162">
        <v>1640244.45573</v>
      </c>
      <c r="D22" s="162">
        <v>904502.70348999999</v>
      </c>
      <c r="E22" s="21">
        <f t="shared" si="2"/>
        <v>0.55144384139219416</v>
      </c>
      <c r="F22" s="8"/>
      <c r="G22" s="9"/>
      <c r="H22" s="188"/>
      <c r="I22" s="315"/>
      <c r="J22" s="315"/>
    </row>
    <row r="23" spans="1:10" ht="18" customHeight="1" x14ac:dyDescent="0.2">
      <c r="A23" s="20" t="s">
        <v>17</v>
      </c>
      <c r="B23" s="16" t="s">
        <v>121</v>
      </c>
      <c r="C23" s="162">
        <v>1001203.97806</v>
      </c>
      <c r="D23" s="162">
        <v>1178567.8028800001</v>
      </c>
      <c r="E23" s="21">
        <f t="shared" si="2"/>
        <v>1.1771505394571764</v>
      </c>
      <c r="F23" s="8"/>
      <c r="G23" s="9"/>
      <c r="H23" s="188"/>
      <c r="I23" s="173"/>
      <c r="J23" s="315"/>
    </row>
    <row r="24" spans="1:10" ht="18" customHeight="1" x14ac:dyDescent="0.2">
      <c r="A24" s="20" t="s">
        <v>18</v>
      </c>
      <c r="B24" s="16" t="s">
        <v>122</v>
      </c>
      <c r="C24" s="162">
        <v>1381264.9486</v>
      </c>
      <c r="D24" s="162">
        <v>984577.03839</v>
      </c>
      <c r="E24" s="21">
        <f t="shared" si="2"/>
        <v>0.71280824101699791</v>
      </c>
      <c r="F24" s="8"/>
      <c r="G24" s="9"/>
      <c r="H24" s="188"/>
      <c r="I24" s="173"/>
      <c r="J24" s="315"/>
    </row>
    <row r="25" spans="1:10" ht="18" customHeight="1" x14ac:dyDescent="0.2">
      <c r="A25" s="20" t="s">
        <v>19</v>
      </c>
      <c r="B25" s="16" t="s">
        <v>123</v>
      </c>
      <c r="C25" s="162">
        <v>10285.60925</v>
      </c>
      <c r="D25" s="162">
        <v>11838.32166</v>
      </c>
      <c r="E25" s="21">
        <f t="shared" si="2"/>
        <v>1.1509596925432493</v>
      </c>
      <c r="F25" s="8"/>
      <c r="G25" s="9"/>
      <c r="H25" s="188"/>
      <c r="I25" s="315"/>
      <c r="J25" s="315"/>
    </row>
    <row r="26" spans="1:10" ht="18" customHeight="1" x14ac:dyDescent="0.2">
      <c r="A26" s="20" t="s">
        <v>20</v>
      </c>
      <c r="B26" s="16" t="s">
        <v>63</v>
      </c>
      <c r="C26" s="162">
        <v>17751.502260000001</v>
      </c>
      <c r="D26" s="162">
        <v>20981.234990000001</v>
      </c>
      <c r="E26" s="21">
        <f t="shared" si="2"/>
        <v>1.1819413750281662</v>
      </c>
      <c r="F26" s="8"/>
      <c r="G26" s="9"/>
      <c r="H26" s="188"/>
      <c r="I26" s="315"/>
      <c r="J26" s="315"/>
    </row>
    <row r="27" spans="1:10" ht="18" customHeight="1" x14ac:dyDescent="0.2">
      <c r="A27" s="20" t="s">
        <v>21</v>
      </c>
      <c r="B27" s="16" t="s">
        <v>124</v>
      </c>
      <c r="C27" s="162">
        <v>1913687.7507499999</v>
      </c>
      <c r="D27" s="162">
        <v>1375880.0380899999</v>
      </c>
      <c r="E27" s="21">
        <f t="shared" si="2"/>
        <v>0.71896788676772061</v>
      </c>
      <c r="F27" s="8"/>
      <c r="G27" s="9"/>
      <c r="H27" s="188"/>
      <c r="I27" s="315"/>
      <c r="J27" s="315"/>
    </row>
    <row r="28" spans="1:10" ht="18" customHeight="1" x14ac:dyDescent="0.2">
      <c r="A28" s="20" t="s">
        <v>22</v>
      </c>
      <c r="B28" s="16" t="s">
        <v>125</v>
      </c>
      <c r="C28" s="162">
        <v>1407542.78247</v>
      </c>
      <c r="D28" s="162">
        <v>1356344.9437299999</v>
      </c>
      <c r="E28" s="21">
        <f>+IF(C28=0,"X",D28/C28)</f>
        <v>0.96362608698106034</v>
      </c>
      <c r="F28" s="8"/>
      <c r="G28" s="9"/>
      <c r="H28" s="188"/>
      <c r="I28" s="315"/>
      <c r="J28" s="315"/>
    </row>
    <row r="29" spans="1:10" ht="18" customHeight="1" x14ac:dyDescent="0.2">
      <c r="A29" s="20" t="s">
        <v>23</v>
      </c>
      <c r="B29" s="16" t="s">
        <v>126</v>
      </c>
      <c r="C29" s="162">
        <v>1766714.7304</v>
      </c>
      <c r="D29" s="162">
        <v>1477775.3573700001</v>
      </c>
      <c r="E29" s="21">
        <f t="shared" si="2"/>
        <v>0.83645386091019835</v>
      </c>
      <c r="F29" s="8"/>
      <c r="G29" s="9"/>
      <c r="H29" s="188"/>
      <c r="I29" s="315"/>
      <c r="J29" s="315"/>
    </row>
    <row r="30" spans="1:10" ht="18" customHeight="1" x14ac:dyDescent="0.2">
      <c r="A30" s="20" t="s">
        <v>24</v>
      </c>
      <c r="B30" s="16" t="s">
        <v>210</v>
      </c>
      <c r="C30" s="162">
        <v>1069556.7390699999</v>
      </c>
      <c r="D30" s="162">
        <v>900597.10444999998</v>
      </c>
      <c r="E30" s="21">
        <f t="shared" si="2"/>
        <v>0.8420283576849662</v>
      </c>
      <c r="F30" s="8"/>
      <c r="G30" s="9"/>
      <c r="H30" s="188"/>
      <c r="I30" s="315"/>
      <c r="J30" s="315"/>
    </row>
    <row r="31" spans="1:10" ht="18" customHeight="1" x14ac:dyDescent="0.2">
      <c r="A31" s="20" t="s">
        <v>25</v>
      </c>
      <c r="B31" s="16" t="s">
        <v>211</v>
      </c>
      <c r="C31" s="162">
        <v>9023.7675099999997</v>
      </c>
      <c r="D31" s="162">
        <v>27150.330330000001</v>
      </c>
      <c r="E31" s="21">
        <f t="shared" si="2"/>
        <v>3.00875773892805</v>
      </c>
      <c r="F31" s="8"/>
      <c r="G31" s="9"/>
      <c r="H31" s="188"/>
      <c r="I31" s="315"/>
      <c r="J31" s="315"/>
    </row>
    <row r="32" spans="1:10" ht="18" customHeight="1" x14ac:dyDescent="0.2">
      <c r="A32" s="20" t="s">
        <v>26</v>
      </c>
      <c r="B32" s="16" t="s">
        <v>127</v>
      </c>
      <c r="C32" s="162">
        <v>257292.66651000001</v>
      </c>
      <c r="D32" s="162">
        <v>289157.22990999999</v>
      </c>
      <c r="E32" s="21">
        <f t="shared" si="2"/>
        <v>1.1238455951046764</v>
      </c>
      <c r="F32" s="8"/>
      <c r="G32" s="9"/>
      <c r="H32" s="188"/>
      <c r="I32" s="315"/>
      <c r="J32" s="315"/>
    </row>
    <row r="33" spans="1:10" ht="18" customHeight="1" x14ac:dyDescent="0.2">
      <c r="A33" s="20" t="s">
        <v>27</v>
      </c>
      <c r="B33" s="16" t="s">
        <v>212</v>
      </c>
      <c r="C33" s="162">
        <v>225999.37401</v>
      </c>
      <c r="D33" s="162">
        <v>248965.27906</v>
      </c>
      <c r="E33" s="21">
        <f t="shared" si="2"/>
        <v>1.1016193303658612</v>
      </c>
      <c r="F33" s="8"/>
      <c r="G33" s="9"/>
      <c r="H33" s="188"/>
      <c r="I33" s="315"/>
      <c r="J33" s="315"/>
    </row>
    <row r="34" spans="1:10" ht="18" customHeight="1" x14ac:dyDescent="0.2">
      <c r="A34" s="20" t="s">
        <v>28</v>
      </c>
      <c r="B34" s="16" t="s">
        <v>174</v>
      </c>
      <c r="C34" s="162">
        <v>8064004.6457700003</v>
      </c>
      <c r="D34" s="162">
        <v>8034417.4689100003</v>
      </c>
      <c r="E34" s="21">
        <f t="shared" si="2"/>
        <v>0.99633095736427679</v>
      </c>
      <c r="F34" s="8"/>
      <c r="G34" s="9"/>
      <c r="H34" s="188"/>
      <c r="I34" s="315"/>
      <c r="J34" s="315"/>
    </row>
    <row r="35" spans="1:10" ht="18" customHeight="1" x14ac:dyDescent="0.2">
      <c r="A35" s="20" t="s">
        <v>31</v>
      </c>
      <c r="B35" s="16" t="s">
        <v>155</v>
      </c>
      <c r="C35" s="162">
        <v>15984.025379999999</v>
      </c>
      <c r="D35" s="162">
        <v>16810.967949999998</v>
      </c>
      <c r="E35" s="21">
        <f t="shared" si="2"/>
        <v>1.051735564123585</v>
      </c>
      <c r="F35" s="8"/>
      <c r="G35" s="9"/>
      <c r="H35" s="188"/>
      <c r="I35" s="315"/>
      <c r="J35" s="315"/>
    </row>
    <row r="36" spans="1:10" ht="18" customHeight="1" x14ac:dyDescent="0.2">
      <c r="A36" s="20" t="s">
        <v>32</v>
      </c>
      <c r="B36" s="16" t="s">
        <v>175</v>
      </c>
      <c r="C36" s="162">
        <v>62184.093800000002</v>
      </c>
      <c r="D36" s="162">
        <v>39974.551180000002</v>
      </c>
      <c r="E36" s="21">
        <f t="shared" si="2"/>
        <v>0.64284206357607165</v>
      </c>
      <c r="F36" s="8"/>
      <c r="G36" s="9"/>
      <c r="H36" s="188"/>
      <c r="I36" s="315"/>
      <c r="J36" s="315"/>
    </row>
    <row r="37" spans="1:10" ht="18" customHeight="1" x14ac:dyDescent="0.2">
      <c r="A37" s="20" t="s">
        <v>33</v>
      </c>
      <c r="B37" s="16" t="s">
        <v>128</v>
      </c>
      <c r="C37" s="162">
        <v>61674.852529999996</v>
      </c>
      <c r="D37" s="162">
        <v>45090.819949999997</v>
      </c>
      <c r="E37" s="21">
        <f t="shared" si="2"/>
        <v>0.7311054360132736</v>
      </c>
      <c r="F37" s="8"/>
      <c r="G37" s="9"/>
      <c r="H37" s="188"/>
      <c r="I37" s="315"/>
      <c r="J37" s="315"/>
    </row>
    <row r="38" spans="1:10" ht="18" customHeight="1" x14ac:dyDescent="0.2">
      <c r="A38" s="20" t="s">
        <v>34</v>
      </c>
      <c r="B38" s="16" t="s">
        <v>129</v>
      </c>
      <c r="C38" s="162">
        <v>141699.41058</v>
      </c>
      <c r="D38" s="162">
        <v>329336.40201999998</v>
      </c>
      <c r="E38" s="21">
        <f t="shared" si="2"/>
        <v>2.324190345407716</v>
      </c>
      <c r="F38" s="8"/>
      <c r="G38" s="9"/>
      <c r="H38" s="188"/>
      <c r="I38" s="315"/>
      <c r="J38" s="315"/>
    </row>
    <row r="39" spans="1:10" ht="18" customHeight="1" x14ac:dyDescent="0.2">
      <c r="A39" s="20" t="s">
        <v>35</v>
      </c>
      <c r="B39" s="16" t="s">
        <v>213</v>
      </c>
      <c r="C39" s="162">
        <v>677754.83556000004</v>
      </c>
      <c r="D39" s="162">
        <v>755341.97577999998</v>
      </c>
      <c r="E39" s="21">
        <f t="shared" si="2"/>
        <v>1.1144767047746593</v>
      </c>
      <c r="F39" s="8"/>
      <c r="G39" s="9"/>
      <c r="H39" s="188"/>
      <c r="I39" s="315"/>
      <c r="J39" s="315"/>
    </row>
    <row r="40" spans="1:10" ht="18" customHeight="1" thickBot="1" x14ac:dyDescent="0.25">
      <c r="A40" s="20" t="s">
        <v>36</v>
      </c>
      <c r="B40" s="16" t="s">
        <v>176</v>
      </c>
      <c r="C40" s="162">
        <v>1647269.1962299999</v>
      </c>
      <c r="D40" s="162">
        <v>743261.92122000002</v>
      </c>
      <c r="E40" s="21">
        <f t="shared" si="2"/>
        <v>0.45120853526615823</v>
      </c>
      <c r="F40" s="8"/>
      <c r="G40" s="9"/>
      <c r="H40" s="188"/>
      <c r="I40" s="315"/>
      <c r="J40" s="315"/>
    </row>
    <row r="41" spans="1:10" ht="18" customHeight="1" thickBot="1" x14ac:dyDescent="0.25">
      <c r="A41" s="59"/>
      <c r="B41" s="56" t="s">
        <v>2</v>
      </c>
      <c r="C41" s="12">
        <f>SUM(C14:C40)</f>
        <v>27525019.710479997</v>
      </c>
      <c r="D41" s="12">
        <f>SUM(D14:D40)</f>
        <v>23856695.559080001</v>
      </c>
      <c r="E41" s="184">
        <f t="shared" si="2"/>
        <v>0.86672764670161884</v>
      </c>
      <c r="F41" s="8"/>
      <c r="G41" s="9"/>
      <c r="H41" s="188"/>
      <c r="I41" s="315"/>
      <c r="J41" s="315"/>
    </row>
    <row r="42" spans="1:10" ht="18" customHeight="1" x14ac:dyDescent="0.2">
      <c r="A42" s="323"/>
      <c r="C42" s="25"/>
      <c r="D42" s="25"/>
      <c r="E42" s="415"/>
      <c r="F42" s="328"/>
      <c r="G42" s="187"/>
      <c r="H42" s="188"/>
      <c r="I42" s="315"/>
      <c r="J42" s="315"/>
    </row>
    <row r="43" spans="1:10" s="289" customFormat="1" ht="18" customHeight="1" x14ac:dyDescent="0.2">
      <c r="A43" s="679" t="s">
        <v>182</v>
      </c>
      <c r="B43" s="679"/>
      <c r="C43" s="679"/>
      <c r="D43" s="679"/>
      <c r="E43" s="679"/>
      <c r="F43" s="296"/>
      <c r="G43" s="296"/>
      <c r="H43" s="302"/>
      <c r="I43" s="295"/>
      <c r="J43" s="295"/>
    </row>
    <row r="44" spans="1:10" ht="18" customHeight="1" thickBot="1" x14ac:dyDescent="0.25">
      <c r="A44" s="310"/>
      <c r="B44" s="310"/>
      <c r="C44" s="310"/>
      <c r="D44" s="310"/>
      <c r="E44" s="416"/>
      <c r="F44" s="328"/>
      <c r="G44" s="187"/>
      <c r="H44" s="188"/>
      <c r="I44" s="315"/>
      <c r="J44" s="315"/>
    </row>
    <row r="45" spans="1:10" ht="18" customHeight="1" thickBot="1" x14ac:dyDescent="0.25">
      <c r="A45" s="183" t="s">
        <v>3</v>
      </c>
      <c r="B45" s="183" t="s">
        <v>10</v>
      </c>
      <c r="C45" s="313" t="s">
        <v>5</v>
      </c>
      <c r="D45" s="313"/>
      <c r="E45" s="407" t="s">
        <v>6</v>
      </c>
      <c r="F45" s="328"/>
      <c r="G45" s="187"/>
      <c r="H45" s="188"/>
      <c r="I45" s="315"/>
      <c r="J45" s="315"/>
    </row>
    <row r="46" spans="1:10" ht="18" customHeight="1" thickBot="1" x14ac:dyDescent="0.25">
      <c r="A46" s="20"/>
      <c r="B46" s="326"/>
      <c r="C46" s="410" t="s">
        <v>208</v>
      </c>
      <c r="D46" s="410" t="s">
        <v>215</v>
      </c>
      <c r="E46" s="15" t="s">
        <v>214</v>
      </c>
      <c r="F46" s="328"/>
      <c r="G46" s="187"/>
      <c r="H46" s="188"/>
      <c r="I46" s="327"/>
      <c r="J46" s="315"/>
    </row>
    <row r="47" spans="1:10" ht="18" customHeight="1" x14ac:dyDescent="0.2">
      <c r="A47" s="433" t="s">
        <v>7</v>
      </c>
      <c r="B47" s="16" t="s">
        <v>130</v>
      </c>
      <c r="C47" s="162">
        <v>1712311.6345599999</v>
      </c>
      <c r="D47" s="162">
        <v>1760291.0893000001</v>
      </c>
      <c r="E47" s="21">
        <f t="shared" ref="E47:E81" si="3">+IF(C47=0,"X",D47/C47)</f>
        <v>1.0280202819227642</v>
      </c>
      <c r="F47" s="8"/>
      <c r="G47" s="9"/>
      <c r="H47"/>
      <c r="I47" s="315"/>
      <c r="J47" s="315"/>
    </row>
    <row r="48" spans="1:10" ht="18" customHeight="1" x14ac:dyDescent="0.2">
      <c r="A48" s="434" t="s">
        <v>8</v>
      </c>
      <c r="B48" s="16" t="s">
        <v>131</v>
      </c>
      <c r="C48" s="162">
        <v>418146.51889000001</v>
      </c>
      <c r="D48" s="162">
        <v>494823.28324999998</v>
      </c>
      <c r="E48" s="21">
        <f t="shared" si="3"/>
        <v>1.1833729587503059</v>
      </c>
      <c r="F48" s="8"/>
      <c r="G48" s="9"/>
      <c r="H48"/>
      <c r="I48" s="315"/>
      <c r="J48" s="315"/>
    </row>
    <row r="49" spans="1:10" ht="18" customHeight="1" x14ac:dyDescent="0.2">
      <c r="A49" s="434" t="s">
        <v>9</v>
      </c>
      <c r="B49" s="16" t="s">
        <v>132</v>
      </c>
      <c r="C49" s="162">
        <v>321333.55372999999</v>
      </c>
      <c r="D49" s="162">
        <v>423324.87052</v>
      </c>
      <c r="E49" s="21">
        <f t="shared" si="3"/>
        <v>1.3174001457553919</v>
      </c>
      <c r="F49" s="8"/>
      <c r="G49" s="9"/>
      <c r="H49"/>
      <c r="I49" s="315"/>
      <c r="J49" s="315"/>
    </row>
    <row r="50" spans="1:10" ht="18" customHeight="1" x14ac:dyDescent="0.2">
      <c r="A50" s="434" t="s">
        <v>11</v>
      </c>
      <c r="B50" s="16" t="s">
        <v>177</v>
      </c>
      <c r="C50" s="162">
        <v>595190.00113999995</v>
      </c>
      <c r="D50" s="162">
        <v>903715.26841999998</v>
      </c>
      <c r="E50" s="21">
        <f t="shared" si="3"/>
        <v>1.5183643318756443</v>
      </c>
      <c r="F50" s="8"/>
      <c r="G50" s="9"/>
      <c r="H50"/>
      <c r="I50" s="315"/>
      <c r="J50" s="315"/>
    </row>
    <row r="51" spans="1:10" ht="18" customHeight="1" x14ac:dyDescent="0.2">
      <c r="A51" s="434" t="s">
        <v>12</v>
      </c>
      <c r="B51" s="16" t="s">
        <v>133</v>
      </c>
      <c r="C51" s="162">
        <v>229008.05609999999</v>
      </c>
      <c r="D51" s="162">
        <v>220672.61042000001</v>
      </c>
      <c r="E51" s="21">
        <f t="shared" si="3"/>
        <v>0.96360195435063567</v>
      </c>
      <c r="F51" s="8"/>
      <c r="G51" s="9"/>
      <c r="H51"/>
      <c r="I51" s="315"/>
      <c r="J51" s="315"/>
    </row>
    <row r="52" spans="1:10" ht="18" customHeight="1" x14ac:dyDescent="0.2">
      <c r="A52" s="434" t="s">
        <v>13</v>
      </c>
      <c r="B52" s="16" t="s">
        <v>134</v>
      </c>
      <c r="C52" s="162">
        <v>1191874.8176500001</v>
      </c>
      <c r="D52" s="162">
        <v>1193824.20529</v>
      </c>
      <c r="E52" s="21">
        <f t="shared" si="3"/>
        <v>1.0016355640803314</v>
      </c>
      <c r="F52" s="8"/>
      <c r="G52" s="9"/>
      <c r="H52"/>
      <c r="I52" s="315"/>
      <c r="J52" s="315"/>
    </row>
    <row r="53" spans="1:10" ht="18" customHeight="1" x14ac:dyDescent="0.2">
      <c r="A53" s="434" t="s">
        <v>14</v>
      </c>
      <c r="B53" s="16" t="s">
        <v>156</v>
      </c>
      <c r="C53" s="162">
        <v>341077.09966000001</v>
      </c>
      <c r="D53" s="162">
        <v>364328.5955</v>
      </c>
      <c r="E53" s="21">
        <f t="shared" si="3"/>
        <v>1.0681707914813925</v>
      </c>
      <c r="F53" s="8"/>
      <c r="G53" s="9"/>
      <c r="H53"/>
      <c r="I53" s="315"/>
      <c r="J53" s="315"/>
    </row>
    <row r="54" spans="1:10" ht="18" customHeight="1" x14ac:dyDescent="0.2">
      <c r="A54" s="434" t="s">
        <v>15</v>
      </c>
      <c r="B54" s="16" t="s">
        <v>135</v>
      </c>
      <c r="C54" s="162">
        <v>4991.8397999999997</v>
      </c>
      <c r="D54" s="162">
        <v>11924.954530000001</v>
      </c>
      <c r="E54" s="21">
        <f t="shared" si="3"/>
        <v>2.388889669496205</v>
      </c>
      <c r="F54" s="8"/>
      <c r="G54" s="9"/>
      <c r="H54"/>
      <c r="I54" s="315"/>
      <c r="J54" s="315"/>
    </row>
    <row r="55" spans="1:10" ht="18" customHeight="1" x14ac:dyDescent="0.2">
      <c r="A55" s="434" t="s">
        <v>16</v>
      </c>
      <c r="B55" s="16" t="s">
        <v>157</v>
      </c>
      <c r="C55" s="162">
        <v>45482.085939999997</v>
      </c>
      <c r="D55" s="162">
        <v>48347.575709999997</v>
      </c>
      <c r="E55" s="21">
        <f t="shared" si="3"/>
        <v>1.0630026022504806</v>
      </c>
      <c r="F55" s="8"/>
      <c r="G55" s="9"/>
      <c r="H55"/>
      <c r="I55" s="315"/>
      <c r="J55" s="315"/>
    </row>
    <row r="56" spans="1:10" ht="18" customHeight="1" x14ac:dyDescent="0.2">
      <c r="A56" s="434" t="s">
        <v>17</v>
      </c>
      <c r="B56" s="16" t="s">
        <v>136</v>
      </c>
      <c r="C56" s="162">
        <v>19915.643889999999</v>
      </c>
      <c r="D56" s="162">
        <v>15824.19392</v>
      </c>
      <c r="E56" s="21">
        <f t="shared" si="3"/>
        <v>0.7945609997548515</v>
      </c>
      <c r="F56" s="8"/>
      <c r="G56" s="9"/>
      <c r="H56"/>
      <c r="I56" s="315"/>
      <c r="J56" s="315"/>
    </row>
    <row r="57" spans="1:10" ht="18" customHeight="1" x14ac:dyDescent="0.2">
      <c r="A57" s="434" t="s">
        <v>18</v>
      </c>
      <c r="B57" s="16" t="s">
        <v>178</v>
      </c>
      <c r="C57" s="162">
        <v>3723740.5132200001</v>
      </c>
      <c r="D57" s="162">
        <v>4285447.4666600004</v>
      </c>
      <c r="E57" s="21">
        <f t="shared" si="3"/>
        <v>1.1508448162394322</v>
      </c>
      <c r="F57" s="8"/>
      <c r="G57" s="9"/>
      <c r="H57"/>
      <c r="I57" s="315"/>
      <c r="J57" s="315"/>
    </row>
    <row r="58" spans="1:10" ht="18" customHeight="1" x14ac:dyDescent="0.2">
      <c r="A58" s="434" t="s">
        <v>19</v>
      </c>
      <c r="B58" s="16" t="s">
        <v>137</v>
      </c>
      <c r="C58" s="162">
        <v>263644.00936999999</v>
      </c>
      <c r="D58" s="162">
        <v>287284.81046000001</v>
      </c>
      <c r="E58" s="21">
        <f t="shared" si="3"/>
        <v>1.0896694036268517</v>
      </c>
      <c r="F58" s="8"/>
      <c r="G58" s="9"/>
      <c r="H58"/>
      <c r="I58" s="315"/>
      <c r="J58" s="315"/>
    </row>
    <row r="59" spans="1:10" ht="18" customHeight="1" x14ac:dyDescent="0.2">
      <c r="A59" s="434" t="s">
        <v>20</v>
      </c>
      <c r="B59" s="16" t="s">
        <v>138</v>
      </c>
      <c r="C59" s="162">
        <v>637286.54593000002</v>
      </c>
      <c r="D59" s="162">
        <v>296501.24508999998</v>
      </c>
      <c r="E59" s="21">
        <f t="shared" si="3"/>
        <v>0.46525577384865718</v>
      </c>
      <c r="F59" s="8"/>
      <c r="G59" s="9"/>
      <c r="H59"/>
      <c r="I59" s="315"/>
      <c r="J59" s="315"/>
    </row>
    <row r="60" spans="1:10" ht="18" customHeight="1" x14ac:dyDescent="0.2">
      <c r="A60" s="434" t="s">
        <v>21</v>
      </c>
      <c r="B60" s="16" t="s">
        <v>179</v>
      </c>
      <c r="C60" s="162">
        <v>887184.72811999999</v>
      </c>
      <c r="D60" s="162">
        <v>1418786.0754499999</v>
      </c>
      <c r="E60" s="21">
        <f t="shared" si="3"/>
        <v>1.5992002910786083</v>
      </c>
      <c r="F60" s="8"/>
      <c r="G60" s="9"/>
      <c r="H60"/>
      <c r="I60" s="315"/>
      <c r="J60" s="315"/>
    </row>
    <row r="61" spans="1:10" ht="18" customHeight="1" x14ac:dyDescent="0.2">
      <c r="A61" s="434" t="s">
        <v>22</v>
      </c>
      <c r="B61" s="16" t="s">
        <v>139</v>
      </c>
      <c r="C61" s="162">
        <v>598767.25763999997</v>
      </c>
      <c r="D61" s="162">
        <v>619054.99679999996</v>
      </c>
      <c r="E61" s="21">
        <f t="shared" si="3"/>
        <v>1.0338825126142714</v>
      </c>
      <c r="F61" s="8"/>
      <c r="G61" s="9"/>
      <c r="H61"/>
      <c r="I61" s="315"/>
      <c r="J61" s="315"/>
    </row>
    <row r="62" spans="1:10" ht="18" customHeight="1" x14ac:dyDescent="0.2">
      <c r="A62" s="434" t="s">
        <v>23</v>
      </c>
      <c r="B62" s="16" t="s">
        <v>180</v>
      </c>
      <c r="C62" s="162">
        <v>113254.57855999999</v>
      </c>
      <c r="D62" s="162">
        <v>115575.60746</v>
      </c>
      <c r="E62" s="21">
        <f t="shared" si="3"/>
        <v>1.0204939078800277</v>
      </c>
      <c r="F62" s="8"/>
      <c r="G62" s="9"/>
      <c r="H62"/>
      <c r="I62" s="315"/>
      <c r="J62" s="315"/>
    </row>
    <row r="63" spans="1:10" ht="18" customHeight="1" x14ac:dyDescent="0.2">
      <c r="A63" s="434" t="s">
        <v>24</v>
      </c>
      <c r="B63" s="16" t="s">
        <v>140</v>
      </c>
      <c r="C63" s="162">
        <v>815513.35945999995</v>
      </c>
      <c r="D63" s="162">
        <v>870416.52073999995</v>
      </c>
      <c r="E63" s="21">
        <f t="shared" si="3"/>
        <v>1.0673234357759076</v>
      </c>
      <c r="F63" s="8"/>
      <c r="G63" s="9"/>
      <c r="H63"/>
      <c r="I63" s="315"/>
      <c r="J63" s="315"/>
    </row>
    <row r="64" spans="1:10" ht="18" customHeight="1" x14ac:dyDescent="0.2">
      <c r="A64" s="434" t="s">
        <v>25</v>
      </c>
      <c r="B64" s="16" t="s">
        <v>141</v>
      </c>
      <c r="C64" s="162">
        <v>48721.757360000003</v>
      </c>
      <c r="D64" s="162">
        <v>45396.739560000002</v>
      </c>
      <c r="E64" s="21">
        <f t="shared" si="3"/>
        <v>0.9317549698498806</v>
      </c>
      <c r="F64" s="8"/>
      <c r="G64" s="9"/>
      <c r="H64"/>
      <c r="I64" s="315"/>
      <c r="J64" s="315"/>
    </row>
    <row r="65" spans="1:10" ht="18" customHeight="1" x14ac:dyDescent="0.2">
      <c r="A65" s="434" t="s">
        <v>26</v>
      </c>
      <c r="B65" s="16" t="s">
        <v>142</v>
      </c>
      <c r="C65" s="162">
        <v>493184.80300999997</v>
      </c>
      <c r="D65" s="162">
        <v>729270.40582999995</v>
      </c>
      <c r="E65" s="21">
        <f t="shared" si="3"/>
        <v>1.4786960210029283</v>
      </c>
      <c r="F65" s="8"/>
      <c r="G65" s="9"/>
      <c r="H65"/>
      <c r="I65" s="315"/>
      <c r="J65" s="315"/>
    </row>
    <row r="66" spans="1:10" ht="18" customHeight="1" x14ac:dyDescent="0.2">
      <c r="A66" s="434" t="s">
        <v>27</v>
      </c>
      <c r="B66" s="16" t="s">
        <v>216</v>
      </c>
      <c r="C66" s="162">
        <v>0</v>
      </c>
      <c r="D66" s="162">
        <v>464.68229000000002</v>
      </c>
      <c r="E66" s="21" t="str">
        <f t="shared" si="3"/>
        <v>X</v>
      </c>
      <c r="F66" s="8"/>
      <c r="G66" s="9"/>
      <c r="H66"/>
      <c r="I66" s="315"/>
      <c r="J66" s="315"/>
    </row>
    <row r="67" spans="1:10" ht="18" customHeight="1" x14ac:dyDescent="0.2">
      <c r="A67" s="437" t="s">
        <v>28</v>
      </c>
      <c r="B67" s="16" t="s">
        <v>143</v>
      </c>
      <c r="C67" s="162">
        <v>2081.25</v>
      </c>
      <c r="D67" s="162">
        <v>670.88</v>
      </c>
      <c r="E67" s="21">
        <f t="shared" si="3"/>
        <v>0.32234474474474473</v>
      </c>
      <c r="F67" s="8"/>
      <c r="G67" s="9"/>
      <c r="H67"/>
      <c r="I67" s="315"/>
      <c r="J67" s="315"/>
    </row>
    <row r="68" spans="1:10" ht="18" customHeight="1" x14ac:dyDescent="0.2">
      <c r="A68" s="437" t="s">
        <v>31</v>
      </c>
      <c r="B68" s="16" t="s">
        <v>217</v>
      </c>
      <c r="C68" s="162">
        <v>0</v>
      </c>
      <c r="D68" s="162">
        <v>365675.84130999999</v>
      </c>
      <c r="E68" s="21" t="str">
        <f t="shared" si="3"/>
        <v>X</v>
      </c>
      <c r="F68" s="8"/>
      <c r="G68" s="9"/>
      <c r="H68"/>
      <c r="I68" s="315"/>
      <c r="J68" s="315"/>
    </row>
    <row r="69" spans="1:10" ht="18" customHeight="1" x14ac:dyDescent="0.2">
      <c r="A69" s="437" t="s">
        <v>32</v>
      </c>
      <c r="B69" s="16" t="s">
        <v>181</v>
      </c>
      <c r="C69" s="162">
        <v>82520.199859999993</v>
      </c>
      <c r="D69" s="162">
        <v>97035.163860000001</v>
      </c>
      <c r="E69" s="21">
        <f t="shared" si="3"/>
        <v>1.1758958900320822</v>
      </c>
      <c r="F69" s="8"/>
      <c r="G69" s="9"/>
      <c r="H69"/>
      <c r="I69" s="315"/>
      <c r="J69" s="315"/>
    </row>
    <row r="70" spans="1:10" ht="18" customHeight="1" x14ac:dyDescent="0.2">
      <c r="A70" s="437" t="s">
        <v>33</v>
      </c>
      <c r="B70" s="16" t="s">
        <v>223</v>
      </c>
      <c r="C70" s="162">
        <v>0</v>
      </c>
      <c r="D70" s="162">
        <v>20.335999999999999</v>
      </c>
      <c r="E70" s="21" t="str">
        <f t="shared" si="3"/>
        <v>X</v>
      </c>
      <c r="F70" s="8"/>
      <c r="G70" s="9"/>
      <c r="H70"/>
      <c r="I70" s="315"/>
      <c r="J70" s="315"/>
    </row>
    <row r="71" spans="1:10" ht="18" customHeight="1" x14ac:dyDescent="0.2">
      <c r="A71" s="437" t="s">
        <v>34</v>
      </c>
      <c r="B71" s="16" t="s">
        <v>144</v>
      </c>
      <c r="C71" s="162">
        <v>429108.49670000002</v>
      </c>
      <c r="D71" s="162">
        <v>263190.24602999998</v>
      </c>
      <c r="E71" s="21">
        <f t="shared" si="3"/>
        <v>0.61334195909432798</v>
      </c>
      <c r="F71" s="8"/>
      <c r="G71" s="9"/>
      <c r="H71"/>
      <c r="I71" s="315"/>
      <c r="J71" s="315"/>
    </row>
    <row r="72" spans="1:10" ht="18" customHeight="1" x14ac:dyDescent="0.2">
      <c r="A72" s="437" t="s">
        <v>35</v>
      </c>
      <c r="B72" s="16" t="s">
        <v>145</v>
      </c>
      <c r="C72" s="162">
        <v>8858036.4505700003</v>
      </c>
      <c r="D72" s="162">
        <v>10797180.922630001</v>
      </c>
      <c r="E72" s="21">
        <f t="shared" si="3"/>
        <v>1.218913580101064</v>
      </c>
      <c r="F72" s="8"/>
      <c r="G72" s="9"/>
      <c r="H72"/>
      <c r="I72" s="315"/>
      <c r="J72" s="315"/>
    </row>
    <row r="73" spans="1:10" ht="18" customHeight="1" x14ac:dyDescent="0.2">
      <c r="A73" s="437" t="s">
        <v>36</v>
      </c>
      <c r="B73" s="16" t="s">
        <v>218</v>
      </c>
      <c r="C73" s="162">
        <v>0</v>
      </c>
      <c r="D73" s="162">
        <v>137751.81399</v>
      </c>
      <c r="E73" s="21" t="str">
        <f t="shared" si="3"/>
        <v>X</v>
      </c>
      <c r="F73" s="8"/>
      <c r="G73" s="9"/>
      <c r="H73"/>
      <c r="I73" s="315"/>
      <c r="J73" s="315"/>
    </row>
    <row r="74" spans="1:10" ht="18" customHeight="1" x14ac:dyDescent="0.2">
      <c r="A74" s="437" t="s">
        <v>37</v>
      </c>
      <c r="B74" s="16" t="s">
        <v>146</v>
      </c>
      <c r="C74" s="162">
        <v>41684.797749999998</v>
      </c>
      <c r="D74" s="162">
        <v>48923.380319999997</v>
      </c>
      <c r="E74" s="21">
        <f t="shared" si="3"/>
        <v>1.1736504183950371</v>
      </c>
      <c r="F74" s="8"/>
      <c r="G74" s="9"/>
      <c r="H74"/>
      <c r="I74" s="315"/>
      <c r="J74" s="315"/>
    </row>
    <row r="75" spans="1:10" ht="18" customHeight="1" x14ac:dyDescent="0.2">
      <c r="A75" s="437" t="s">
        <v>38</v>
      </c>
      <c r="B75" s="16" t="s">
        <v>158</v>
      </c>
      <c r="C75" s="162">
        <v>195607.51427000001</v>
      </c>
      <c r="D75" s="162">
        <v>179557.81460000001</v>
      </c>
      <c r="E75" s="21">
        <f t="shared" si="3"/>
        <v>0.91794947280069028</v>
      </c>
      <c r="F75" s="8"/>
      <c r="G75" s="9"/>
      <c r="H75"/>
      <c r="I75" s="315"/>
      <c r="J75" s="315"/>
    </row>
    <row r="76" spans="1:10" ht="18" customHeight="1" x14ac:dyDescent="0.2">
      <c r="A76" s="437" t="s">
        <v>39</v>
      </c>
      <c r="B76" s="16" t="s">
        <v>159</v>
      </c>
      <c r="C76" s="162">
        <v>489474.25679000001</v>
      </c>
      <c r="D76" s="162">
        <v>666715.93813999998</v>
      </c>
      <c r="E76" s="21">
        <f t="shared" si="3"/>
        <v>1.362106237235766</v>
      </c>
      <c r="F76" s="8"/>
      <c r="G76" s="9"/>
      <c r="H76"/>
      <c r="I76" s="315"/>
      <c r="J76" s="315"/>
    </row>
    <row r="77" spans="1:10" ht="18" customHeight="1" x14ac:dyDescent="0.2">
      <c r="A77" s="437" t="s">
        <v>40</v>
      </c>
      <c r="B77" s="16" t="s">
        <v>160</v>
      </c>
      <c r="C77" s="162">
        <v>397933.94493</v>
      </c>
      <c r="D77" s="162">
        <v>257913.89035</v>
      </c>
      <c r="E77" s="21">
        <f t="shared" si="3"/>
        <v>0.64813241905102936</v>
      </c>
      <c r="F77" s="8"/>
      <c r="G77" s="9"/>
      <c r="H77"/>
      <c r="I77" s="315"/>
    </row>
    <row r="78" spans="1:10" ht="18" customHeight="1" x14ac:dyDescent="0.2">
      <c r="A78" s="437" t="s">
        <v>219</v>
      </c>
      <c r="B78" s="16" t="s">
        <v>147</v>
      </c>
      <c r="C78" s="162">
        <v>1008317.5930699999</v>
      </c>
      <c r="D78" s="162">
        <v>1112731.23731</v>
      </c>
      <c r="E78" s="21">
        <f t="shared" si="3"/>
        <v>1.1035523380308128</v>
      </c>
      <c r="F78" s="8"/>
      <c r="G78" s="9"/>
      <c r="H78"/>
      <c r="I78" s="315"/>
    </row>
    <row r="79" spans="1:10" ht="18" customHeight="1" x14ac:dyDescent="0.2">
      <c r="A79" s="437" t="s">
        <v>220</v>
      </c>
      <c r="B79" s="16" t="s">
        <v>148</v>
      </c>
      <c r="C79" s="162">
        <v>3588585.1635099999</v>
      </c>
      <c r="D79" s="162">
        <v>4119309.17197</v>
      </c>
      <c r="E79" s="21">
        <f t="shared" si="3"/>
        <v>1.1478922707078514</v>
      </c>
      <c r="F79" s="8"/>
      <c r="G79" s="9"/>
      <c r="H79"/>
      <c r="I79" s="315"/>
    </row>
    <row r="80" spans="1:10" ht="18" customHeight="1" thickBot="1" x14ac:dyDescent="0.25">
      <c r="A80" s="437" t="s">
        <v>222</v>
      </c>
      <c r="B80" s="16" t="s">
        <v>149</v>
      </c>
      <c r="C80" s="162">
        <v>22882.329699999998</v>
      </c>
      <c r="D80" s="162">
        <v>30535.418150000001</v>
      </c>
      <c r="E80" s="21">
        <f t="shared" si="3"/>
        <v>1.3344540765881896</v>
      </c>
      <c r="F80" s="8"/>
      <c r="G80" s="9"/>
      <c r="H80"/>
      <c r="I80" s="315"/>
    </row>
    <row r="81" spans="1:10" ht="18" customHeight="1" thickBot="1" x14ac:dyDescent="0.25">
      <c r="A81" s="59"/>
      <c r="B81" s="321" t="s">
        <v>2</v>
      </c>
      <c r="C81" s="381">
        <f>SUM(C47:C80)</f>
        <v>27576860.801179998</v>
      </c>
      <c r="D81" s="12">
        <f>+SUM(D47:D80)</f>
        <v>32182487.25186</v>
      </c>
      <c r="E81" s="184">
        <f t="shared" si="3"/>
        <v>1.1670105413333678</v>
      </c>
      <c r="F81" s="8"/>
      <c r="G81" s="9"/>
      <c r="H81"/>
      <c r="I81" s="315"/>
    </row>
    <row r="82" spans="1:10" x14ac:dyDescent="0.2">
      <c r="C82" s="25"/>
      <c r="D82" s="25"/>
      <c r="E82" s="415"/>
      <c r="H82"/>
    </row>
    <row r="83" spans="1:10" s="289" customFormat="1" ht="15" customHeight="1" x14ac:dyDescent="0.2">
      <c r="A83" s="679" t="s">
        <v>81</v>
      </c>
      <c r="B83" s="679"/>
      <c r="C83" s="679"/>
      <c r="D83" s="679"/>
      <c r="E83" s="679"/>
      <c r="F83" s="292"/>
      <c r="G83" s="293"/>
      <c r="H83"/>
      <c r="I83" s="291"/>
      <c r="J83" s="291"/>
    </row>
    <row r="84" spans="1:10" ht="15" customHeight="1" thickBot="1" x14ac:dyDescent="0.25">
      <c r="A84" s="310"/>
      <c r="B84" s="310"/>
      <c r="C84" s="310"/>
      <c r="D84" s="310"/>
      <c r="E84" s="412"/>
      <c r="F84" s="310"/>
      <c r="G84" s="311"/>
    </row>
    <row r="85" spans="1:10" ht="27.75" customHeight="1" x14ac:dyDescent="0.2">
      <c r="A85" s="683" t="s">
        <v>3</v>
      </c>
      <c r="B85" s="683" t="s">
        <v>30</v>
      </c>
      <c r="C85" s="686" t="s">
        <v>5</v>
      </c>
      <c r="D85" s="687"/>
      <c r="E85" s="690" t="s">
        <v>6</v>
      </c>
      <c r="F85" s="686" t="s">
        <v>115</v>
      </c>
      <c r="G85" s="687"/>
    </row>
    <row r="86" spans="1:10" ht="15" customHeight="1" thickBot="1" x14ac:dyDescent="0.25">
      <c r="A86" s="684"/>
      <c r="B86" s="684"/>
      <c r="C86" s="688"/>
      <c r="D86" s="689"/>
      <c r="E86" s="691"/>
      <c r="F86" s="688"/>
      <c r="G86" s="689"/>
    </row>
    <row r="87" spans="1:10" ht="15" customHeight="1" thickBot="1" x14ac:dyDescent="0.25">
      <c r="A87" s="685"/>
      <c r="B87" s="685"/>
      <c r="C87" s="408" t="s">
        <v>208</v>
      </c>
      <c r="D87" s="410" t="s">
        <v>215</v>
      </c>
      <c r="E87" s="15" t="s">
        <v>214</v>
      </c>
      <c r="F87" s="410" t="s">
        <v>208</v>
      </c>
      <c r="G87" s="410" t="s">
        <v>215</v>
      </c>
    </row>
    <row r="88" spans="1:10" ht="15" customHeight="1" x14ac:dyDescent="0.2">
      <c r="A88" s="183"/>
      <c r="B88" s="50"/>
      <c r="C88" s="104"/>
      <c r="D88" s="329"/>
      <c r="E88" s="55"/>
      <c r="F88" s="105"/>
      <c r="G88" s="105"/>
      <c r="H88" s="330"/>
      <c r="I88" s="9"/>
    </row>
    <row r="89" spans="1:10" x14ac:dyDescent="0.2">
      <c r="A89" s="575" t="s">
        <v>7</v>
      </c>
      <c r="B89" s="60" t="s">
        <v>183</v>
      </c>
      <c r="C89" s="96">
        <v>8432578.2597400006</v>
      </c>
      <c r="D89" s="96">
        <v>7814940.3076899992</v>
      </c>
      <c r="E89" s="21">
        <f t="shared" ref="E89:E94" si="4">+IF(C89=0,"X",D89/C89)</f>
        <v>0.92675574029371122</v>
      </c>
      <c r="F89" s="98">
        <f>+C89/$C$97</f>
        <v>0.30636048033280583</v>
      </c>
      <c r="G89" s="98">
        <f>+D89/$D$97</f>
        <v>0.3275784900023837</v>
      </c>
      <c r="H89" s="9"/>
      <c r="I89" s="9"/>
    </row>
    <row r="90" spans="1:10" x14ac:dyDescent="0.2">
      <c r="A90" s="575" t="s">
        <v>8</v>
      </c>
      <c r="B90" s="60" t="s">
        <v>184</v>
      </c>
      <c r="C90" s="96">
        <v>117259.198</v>
      </c>
      <c r="D90" s="96">
        <v>125994.35043000001</v>
      </c>
      <c r="E90" s="21">
        <f t="shared" si="4"/>
        <v>1.0744943900264439</v>
      </c>
      <c r="F90" s="98">
        <f t="shared" ref="F90:F94" si="5">+C90/$C$97</f>
        <v>4.2600949693204753E-3</v>
      </c>
      <c r="G90" s="98">
        <f t="shared" ref="G90:G94" si="6">+D90/$D$97</f>
        <v>5.2812993366152016E-3</v>
      </c>
      <c r="H90" s="9"/>
      <c r="I90" s="9"/>
    </row>
    <row r="91" spans="1:10" ht="25.5" x14ac:dyDescent="0.2">
      <c r="A91" s="575" t="s">
        <v>9</v>
      </c>
      <c r="B91" s="60" t="s">
        <v>114</v>
      </c>
      <c r="C91" s="96">
        <v>13411585.266340001</v>
      </c>
      <c r="D91" s="96">
        <v>10325116.193459999</v>
      </c>
      <c r="E91" s="21">
        <f t="shared" si="4"/>
        <v>0.76986545500878778</v>
      </c>
      <c r="F91" s="98">
        <f t="shared" si="5"/>
        <v>0.48725070526021885</v>
      </c>
      <c r="G91" s="98">
        <f t="shared" si="6"/>
        <v>0.43279741604994409</v>
      </c>
      <c r="H91" s="9"/>
      <c r="I91" s="9"/>
    </row>
    <row r="92" spans="1:10" x14ac:dyDescent="0.2">
      <c r="A92" s="575" t="s">
        <v>11</v>
      </c>
      <c r="B92" s="60" t="s">
        <v>185</v>
      </c>
      <c r="C92" s="96">
        <v>131151.24398</v>
      </c>
      <c r="D92" s="96">
        <v>137885.74437</v>
      </c>
      <c r="E92" s="21">
        <f t="shared" si="4"/>
        <v>1.0513491156136268</v>
      </c>
      <c r="F92" s="98">
        <f t="shared" si="5"/>
        <v>4.7648010921865613E-3</v>
      </c>
      <c r="G92" s="98">
        <f t="shared" si="6"/>
        <v>5.7797503442390992E-3</v>
      </c>
      <c r="H92" s="9"/>
      <c r="I92" s="9"/>
    </row>
    <row r="93" spans="1:10" ht="25.5" x14ac:dyDescent="0.2">
      <c r="A93" s="575" t="s">
        <v>12</v>
      </c>
      <c r="B93" s="60" t="s">
        <v>186</v>
      </c>
      <c r="C93" s="96">
        <v>5412214.3669799995</v>
      </c>
      <c r="D93" s="96">
        <v>5429259.13851</v>
      </c>
      <c r="E93" s="21">
        <f t="shared" si="4"/>
        <v>1.0031493156727107</v>
      </c>
      <c r="F93" s="98">
        <f t="shared" si="5"/>
        <v>0.19662890068253319</v>
      </c>
      <c r="G93" s="98">
        <f t="shared" si="6"/>
        <v>0.22757800320940058</v>
      </c>
      <c r="H93" s="9"/>
      <c r="I93" s="9"/>
    </row>
    <row r="94" spans="1:10" x14ac:dyDescent="0.2">
      <c r="A94" s="575" t="s">
        <v>13</v>
      </c>
      <c r="B94" s="61" t="s">
        <v>57</v>
      </c>
      <c r="C94" s="96">
        <v>20231.375660000002</v>
      </c>
      <c r="D94" s="96">
        <v>23499.824619999999</v>
      </c>
      <c r="E94" s="21">
        <f t="shared" si="4"/>
        <v>1.1615534709516633</v>
      </c>
      <c r="F94" s="98">
        <f t="shared" si="5"/>
        <v>7.3501766293505367E-4</v>
      </c>
      <c r="G94" s="98">
        <f t="shared" si="6"/>
        <v>9.8504105741735177E-4</v>
      </c>
      <c r="H94" s="9"/>
      <c r="I94" s="9"/>
    </row>
    <row r="95" spans="1:10" ht="15" customHeight="1" thickBot="1" x14ac:dyDescent="0.25">
      <c r="A95" s="20"/>
      <c r="B95" s="35"/>
      <c r="C95" s="99"/>
      <c r="D95" s="99"/>
      <c r="E95" s="55"/>
      <c r="F95" s="105"/>
      <c r="G95" s="105"/>
      <c r="H95" s="9"/>
      <c r="I95" s="9"/>
    </row>
    <row r="96" spans="1:10" ht="15" customHeight="1" x14ac:dyDescent="0.2">
      <c r="A96" s="183"/>
      <c r="B96" s="37"/>
      <c r="C96" s="96"/>
      <c r="D96" s="96"/>
      <c r="E96" s="413"/>
      <c r="F96" s="331"/>
      <c r="G96" s="331"/>
      <c r="H96" s="9"/>
      <c r="I96" s="9"/>
    </row>
    <row r="97" spans="1:10" ht="15" customHeight="1" x14ac:dyDescent="0.2">
      <c r="A97" s="332"/>
      <c r="B97" s="39" t="s">
        <v>2</v>
      </c>
      <c r="C97" s="333">
        <f>SUM(C89:C94)</f>
        <v>27525019.710700002</v>
      </c>
      <c r="D97" s="333">
        <f>SUM(D89:D94)</f>
        <v>23856695.559079997</v>
      </c>
      <c r="E97" s="417">
        <f t="shared" ref="E97" si="7">+IF(C97=0,"X",D97/C97)</f>
        <v>0.86672764669469105</v>
      </c>
      <c r="F97" s="105">
        <f>SUM(F89:F94)</f>
        <v>1</v>
      </c>
      <c r="G97" s="105">
        <f>SUM(G89:G94)</f>
        <v>1</v>
      </c>
      <c r="H97" s="9"/>
      <c r="I97" s="9"/>
    </row>
    <row r="98" spans="1:10" ht="15" customHeight="1" thickBot="1" x14ac:dyDescent="0.25">
      <c r="A98" s="316"/>
      <c r="B98" s="41"/>
      <c r="C98" s="99"/>
      <c r="D98" s="247"/>
      <c r="E98" s="409"/>
      <c r="F98" s="335"/>
      <c r="G98" s="336"/>
      <c r="H98" s="9"/>
      <c r="I98" s="9"/>
    </row>
    <row r="99" spans="1:10" ht="15" customHeight="1" x14ac:dyDescent="0.2">
      <c r="C99" s="438"/>
      <c r="D99" s="438"/>
      <c r="E99" s="415"/>
      <c r="F99" s="16"/>
      <c r="G99" s="328"/>
      <c r="H99" s="9"/>
      <c r="I99" s="9"/>
    </row>
    <row r="100" spans="1:10" s="289" customFormat="1" ht="15" customHeight="1" x14ac:dyDescent="0.2">
      <c r="A100" s="679" t="s">
        <v>94</v>
      </c>
      <c r="B100" s="679"/>
      <c r="C100" s="679"/>
      <c r="D100" s="679"/>
      <c r="E100" s="679"/>
      <c r="F100" s="307"/>
      <c r="G100" s="307"/>
      <c r="H100" s="299"/>
      <c r="I100" s="299"/>
      <c r="J100" s="291"/>
    </row>
    <row r="101" spans="1:10" ht="15" customHeight="1" thickBot="1" x14ac:dyDescent="0.25">
      <c r="C101" s="322"/>
      <c r="D101" s="322"/>
      <c r="F101" s="309"/>
      <c r="H101" s="9"/>
      <c r="I101" s="9"/>
    </row>
    <row r="102" spans="1:10" ht="27.75" customHeight="1" x14ac:dyDescent="0.2">
      <c r="A102" s="680" t="s">
        <v>3</v>
      </c>
      <c r="B102" s="683" t="s">
        <v>30</v>
      </c>
      <c r="C102" s="686" t="s">
        <v>5</v>
      </c>
      <c r="D102" s="687"/>
      <c r="E102" s="690" t="s">
        <v>6</v>
      </c>
      <c r="F102" s="686" t="s">
        <v>115</v>
      </c>
      <c r="G102" s="687"/>
      <c r="H102" s="9"/>
      <c r="I102" s="9"/>
    </row>
    <row r="103" spans="1:10" ht="15" customHeight="1" thickBot="1" x14ac:dyDescent="0.25">
      <c r="A103" s="681"/>
      <c r="B103" s="684"/>
      <c r="C103" s="688"/>
      <c r="D103" s="689"/>
      <c r="E103" s="691"/>
      <c r="F103" s="688"/>
      <c r="G103" s="689"/>
      <c r="H103" s="9"/>
      <c r="I103" s="9"/>
    </row>
    <row r="104" spans="1:10" ht="15" customHeight="1" thickBot="1" x14ac:dyDescent="0.25">
      <c r="A104" s="682"/>
      <c r="B104" s="685"/>
      <c r="C104" s="408" t="s">
        <v>208</v>
      </c>
      <c r="D104" s="410" t="s">
        <v>215</v>
      </c>
      <c r="E104" s="15" t="s">
        <v>214</v>
      </c>
      <c r="F104" s="410" t="s">
        <v>208</v>
      </c>
      <c r="G104" s="410" t="s">
        <v>215</v>
      </c>
      <c r="H104" s="9"/>
      <c r="I104" s="9"/>
    </row>
    <row r="105" spans="1:10" ht="15" customHeight="1" x14ac:dyDescent="0.2">
      <c r="A105" s="104"/>
      <c r="B105" s="47"/>
      <c r="C105" s="337"/>
      <c r="D105" s="337"/>
      <c r="E105" s="413"/>
      <c r="F105" s="319"/>
      <c r="G105" s="319"/>
      <c r="H105" s="9"/>
      <c r="I105" s="9"/>
    </row>
    <row r="106" spans="1:10" ht="25.5" x14ac:dyDescent="0.2">
      <c r="A106" s="575" t="s">
        <v>7</v>
      </c>
      <c r="B106" s="64" t="s">
        <v>187</v>
      </c>
      <c r="C106" s="96">
        <v>1530420.3317</v>
      </c>
      <c r="D106" s="96">
        <v>1394871.6929899999</v>
      </c>
      <c r="E106" s="21">
        <f t="shared" ref="E106:E124" si="8">+IF(C106=0,"X",D106/C106)</f>
        <v>0.91143045090139918</v>
      </c>
      <c r="F106" s="98">
        <f>+C106/$C$127</f>
        <v>5.5496539027207512E-2</v>
      </c>
      <c r="G106" s="98">
        <f>+D106/$D$127</f>
        <v>4.3342569580584016E-2</v>
      </c>
      <c r="H106" s="9"/>
      <c r="I106" s="9"/>
    </row>
    <row r="107" spans="1:10" x14ac:dyDescent="0.2">
      <c r="A107" s="575" t="s">
        <v>8</v>
      </c>
      <c r="B107" s="64" t="s">
        <v>188</v>
      </c>
      <c r="C107" s="96">
        <v>611158.69208000007</v>
      </c>
      <c r="D107" s="96">
        <v>617695.18926000001</v>
      </c>
      <c r="E107" s="21">
        <f t="shared" si="8"/>
        <v>1.0106952535645919</v>
      </c>
      <c r="F107" s="98">
        <f t="shared" ref="F107:F124" si="9">+C107/$C$127</f>
        <v>2.2162010987634619E-2</v>
      </c>
      <c r="G107" s="98">
        <f t="shared" ref="G107:G124" si="10">+D107/$D$127</f>
        <v>1.919351927108431E-2</v>
      </c>
      <c r="H107" s="9"/>
      <c r="I107" s="9"/>
    </row>
    <row r="108" spans="1:10" ht="25.5" x14ac:dyDescent="0.2">
      <c r="A108" s="575" t="s">
        <v>9</v>
      </c>
      <c r="B108" s="64" t="s">
        <v>189</v>
      </c>
      <c r="C108" s="96">
        <v>5499225.5847399998</v>
      </c>
      <c r="D108" s="96">
        <v>6566129.8584399996</v>
      </c>
      <c r="E108" s="21">
        <f t="shared" si="8"/>
        <v>1.1940099123521304</v>
      </c>
      <c r="F108" s="98">
        <f t="shared" si="9"/>
        <v>0.199414488269335</v>
      </c>
      <c r="G108" s="98">
        <f t="shared" si="10"/>
        <v>0.20402804193018079</v>
      </c>
      <c r="H108" s="9"/>
      <c r="I108" s="9"/>
    </row>
    <row r="109" spans="1:10" x14ac:dyDescent="0.2">
      <c r="A109" s="575" t="s">
        <v>11</v>
      </c>
      <c r="B109" s="64" t="s">
        <v>190</v>
      </c>
      <c r="C109" s="96">
        <v>27619.221920000004</v>
      </c>
      <c r="D109" s="96">
        <v>27388.71542</v>
      </c>
      <c r="E109" s="21">
        <f t="shared" si="8"/>
        <v>0.99165412766993677</v>
      </c>
      <c r="F109" s="98">
        <f t="shared" si="9"/>
        <v>1.0015361109857799E-3</v>
      </c>
      <c r="G109" s="98">
        <f t="shared" si="10"/>
        <v>8.5104408511548662E-4</v>
      </c>
      <c r="H109" s="9"/>
      <c r="I109" s="9"/>
    </row>
    <row r="110" spans="1:10" x14ac:dyDescent="0.2">
      <c r="A110" s="575" t="s">
        <v>12</v>
      </c>
      <c r="B110" s="64" t="s">
        <v>191</v>
      </c>
      <c r="C110" s="96">
        <v>27078.617190000001</v>
      </c>
      <c r="D110" s="96">
        <v>17627.881359999999</v>
      </c>
      <c r="E110" s="21">
        <f t="shared" si="8"/>
        <v>0.65098897910155795</v>
      </c>
      <c r="F110" s="98">
        <f t="shared" si="9"/>
        <v>9.8193254791535721E-4</v>
      </c>
      <c r="G110" s="98">
        <f t="shared" si="10"/>
        <v>5.4774763746643577E-4</v>
      </c>
      <c r="H110" s="9"/>
      <c r="I110" s="9"/>
    </row>
    <row r="111" spans="1:10" x14ac:dyDescent="0.2">
      <c r="A111" s="575" t="s">
        <v>13</v>
      </c>
      <c r="B111" s="64" t="s">
        <v>192</v>
      </c>
      <c r="C111" s="96">
        <v>82198.980180000013</v>
      </c>
      <c r="D111" s="96">
        <v>68311.530879999991</v>
      </c>
      <c r="E111" s="21">
        <f t="shared" si="8"/>
        <v>0.83105083214427755</v>
      </c>
      <c r="F111" s="98">
        <f t="shared" si="9"/>
        <v>2.9807228883902753E-3</v>
      </c>
      <c r="G111" s="98">
        <f t="shared" si="10"/>
        <v>2.1226305582099439E-3</v>
      </c>
      <c r="H111" s="9"/>
      <c r="I111" s="9"/>
    </row>
    <row r="112" spans="1:10" x14ac:dyDescent="0.2">
      <c r="A112" s="575" t="s">
        <v>14</v>
      </c>
      <c r="B112" s="64" t="s">
        <v>193</v>
      </c>
      <c r="C112" s="96">
        <v>116017.25518000001</v>
      </c>
      <c r="D112" s="96">
        <v>120127.95726000001</v>
      </c>
      <c r="E112" s="21">
        <f t="shared" si="8"/>
        <v>1.035431816358888</v>
      </c>
      <c r="F112" s="98">
        <f t="shared" si="9"/>
        <v>4.2070508320902773E-3</v>
      </c>
      <c r="G112" s="98">
        <f t="shared" si="10"/>
        <v>3.7327120281250847E-3</v>
      </c>
      <c r="H112" s="9"/>
      <c r="I112" s="9"/>
    </row>
    <row r="113" spans="1:9" ht="25.5" x14ac:dyDescent="0.2">
      <c r="A113" s="575" t="s">
        <v>15</v>
      </c>
      <c r="B113" s="64" t="s">
        <v>194</v>
      </c>
      <c r="C113" s="96">
        <v>2921096.9254299998</v>
      </c>
      <c r="D113" s="96">
        <v>2973852.3095200001</v>
      </c>
      <c r="E113" s="21">
        <f t="shared" si="8"/>
        <v>1.0180601279028885</v>
      </c>
      <c r="F113" s="98">
        <f t="shared" si="9"/>
        <v>0.10592565072910932</v>
      </c>
      <c r="G113" s="98">
        <f t="shared" si="10"/>
        <v>9.2405918978438362E-2</v>
      </c>
      <c r="H113" s="9"/>
      <c r="I113" s="9"/>
    </row>
    <row r="114" spans="1:9" ht="25.5" x14ac:dyDescent="0.2">
      <c r="A114" s="575" t="s">
        <v>16</v>
      </c>
      <c r="B114" s="64" t="s">
        <v>195</v>
      </c>
      <c r="C114" s="96">
        <v>2468838.2906399998</v>
      </c>
      <c r="D114" s="96">
        <v>2552414.3680599998</v>
      </c>
      <c r="E114" s="21">
        <f t="shared" si="8"/>
        <v>1.0338523903071573</v>
      </c>
      <c r="F114" s="98">
        <f t="shared" si="9"/>
        <v>8.9525718987393033E-2</v>
      </c>
      <c r="G114" s="98">
        <f t="shared" si="10"/>
        <v>7.9310661978510763E-2</v>
      </c>
      <c r="H114" s="9"/>
      <c r="I114" s="9"/>
    </row>
    <row r="115" spans="1:9" ht="25.5" x14ac:dyDescent="0.2">
      <c r="A115" s="575" t="s">
        <v>17</v>
      </c>
      <c r="B115" s="64" t="s">
        <v>196</v>
      </c>
      <c r="C115" s="96">
        <v>8380673.6773100002</v>
      </c>
      <c r="D115" s="96">
        <v>11654650.923139999</v>
      </c>
      <c r="E115" s="21">
        <f t="shared" si="8"/>
        <v>1.3906580033886808</v>
      </c>
      <c r="F115" s="98">
        <f t="shared" si="9"/>
        <v>0.30390238170090894</v>
      </c>
      <c r="G115" s="98">
        <f t="shared" si="10"/>
        <v>0.36214264086957465</v>
      </c>
      <c r="H115" s="9"/>
      <c r="I115" s="9"/>
    </row>
    <row r="116" spans="1:9" ht="38.25" x14ac:dyDescent="0.2">
      <c r="A116" s="575" t="s">
        <v>18</v>
      </c>
      <c r="B116" s="64" t="s">
        <v>197</v>
      </c>
      <c r="C116" s="96">
        <v>24632.694589999999</v>
      </c>
      <c r="D116" s="96">
        <v>24327.017749999999</v>
      </c>
      <c r="E116" s="21">
        <f t="shared" si="8"/>
        <v>0.98759060488152628</v>
      </c>
      <c r="F116" s="98">
        <f t="shared" si="9"/>
        <v>8.9323780424474238E-4</v>
      </c>
      <c r="G116" s="98">
        <f t="shared" si="10"/>
        <v>7.5590856479230062E-4</v>
      </c>
      <c r="H116" s="9"/>
      <c r="I116" s="9"/>
    </row>
    <row r="117" spans="1:9" ht="25.5" x14ac:dyDescent="0.2">
      <c r="A117" s="575" t="s">
        <v>19</v>
      </c>
      <c r="B117" s="64" t="s">
        <v>198</v>
      </c>
      <c r="C117" s="96">
        <v>23379.615670000003</v>
      </c>
      <c r="D117" s="96">
        <v>23006.851460000002</v>
      </c>
      <c r="E117" s="21">
        <f t="shared" si="8"/>
        <v>0.98405601634939099</v>
      </c>
      <c r="F117" s="98">
        <f t="shared" si="9"/>
        <v>8.4779829867394027E-4</v>
      </c>
      <c r="G117" s="98">
        <f t="shared" si="10"/>
        <v>7.1488730128123682E-4</v>
      </c>
      <c r="H117" s="9"/>
      <c r="I117" s="9"/>
    </row>
    <row r="118" spans="1:9" ht="25.5" x14ac:dyDescent="0.2">
      <c r="A118" s="575" t="s">
        <v>20</v>
      </c>
      <c r="B118" s="64" t="s">
        <v>199</v>
      </c>
      <c r="C118" s="96">
        <v>2009119.6350399998</v>
      </c>
      <c r="D118" s="96">
        <v>1859543.8170099999</v>
      </c>
      <c r="E118" s="21">
        <f t="shared" si="8"/>
        <v>0.92555156227567204</v>
      </c>
      <c r="F118" s="98">
        <f t="shared" si="9"/>
        <v>7.2855269841111098E-2</v>
      </c>
      <c r="G118" s="98">
        <f t="shared" si="10"/>
        <v>5.7781233701957792E-2</v>
      </c>
      <c r="H118" s="9"/>
      <c r="I118" s="9"/>
    </row>
    <row r="119" spans="1:9" x14ac:dyDescent="0.2">
      <c r="A119" s="575" t="s">
        <v>21</v>
      </c>
      <c r="B119" s="64" t="s">
        <v>200</v>
      </c>
      <c r="C119" s="96">
        <v>395907.66686</v>
      </c>
      <c r="D119" s="96">
        <v>414361.65752000001</v>
      </c>
      <c r="E119" s="21">
        <f t="shared" si="8"/>
        <v>1.0466118547447218</v>
      </c>
      <c r="F119" s="98">
        <f t="shared" si="9"/>
        <v>1.4356516853550019E-2</v>
      </c>
      <c r="G119" s="98">
        <f t="shared" si="10"/>
        <v>1.2875377042091483E-2</v>
      </c>
      <c r="H119" s="9"/>
      <c r="I119" s="9"/>
    </row>
    <row r="120" spans="1:9" x14ac:dyDescent="0.2">
      <c r="A120" s="575" t="s">
        <v>22</v>
      </c>
      <c r="B120" s="64" t="s">
        <v>201</v>
      </c>
      <c r="C120" s="96">
        <v>356747.00310000003</v>
      </c>
      <c r="D120" s="96">
        <v>336296.95601999998</v>
      </c>
      <c r="E120" s="21">
        <f t="shared" si="8"/>
        <v>0.94267633111898164</v>
      </c>
      <c r="F120" s="98">
        <f t="shared" si="9"/>
        <v>1.2936461683298787E-2</v>
      </c>
      <c r="G120" s="98">
        <f t="shared" si="10"/>
        <v>1.0449688160773329E-2</v>
      </c>
      <c r="H120" s="9"/>
      <c r="I120" s="9"/>
    </row>
    <row r="121" spans="1:9" x14ac:dyDescent="0.2">
      <c r="A121" s="575" t="s">
        <v>23</v>
      </c>
      <c r="B121" s="64" t="s">
        <v>202</v>
      </c>
      <c r="C121" s="96">
        <v>855016.25376999995</v>
      </c>
      <c r="D121" s="96">
        <v>667475.86297000002</v>
      </c>
      <c r="E121" s="21">
        <f t="shared" si="8"/>
        <v>0.78065868341907751</v>
      </c>
      <c r="F121" s="98">
        <f t="shared" si="9"/>
        <v>3.1004843514810945E-2</v>
      </c>
      <c r="G121" s="98">
        <f t="shared" si="10"/>
        <v>2.0740344204794894E-2</v>
      </c>
      <c r="H121" s="9"/>
      <c r="I121" s="9"/>
    </row>
    <row r="122" spans="1:9" x14ac:dyDescent="0.2">
      <c r="A122" s="575" t="s">
        <v>24</v>
      </c>
      <c r="B122" s="64" t="s">
        <v>203</v>
      </c>
      <c r="C122" s="96">
        <v>176353.09135</v>
      </c>
      <c r="D122" s="96">
        <v>74562.659579999992</v>
      </c>
      <c r="E122" s="21">
        <f t="shared" si="8"/>
        <v>0.42280324665258551</v>
      </c>
      <c r="F122" s="98">
        <f t="shared" si="9"/>
        <v>6.3949661501180683E-3</v>
      </c>
      <c r="G122" s="98">
        <f t="shared" si="10"/>
        <v>2.316870632045092E-3</v>
      </c>
      <c r="H122" s="9"/>
      <c r="I122" s="9"/>
    </row>
    <row r="123" spans="1:9" ht="38.25" x14ac:dyDescent="0.2">
      <c r="A123" s="575" t="s">
        <v>25</v>
      </c>
      <c r="B123" s="64" t="s">
        <v>204</v>
      </c>
      <c r="C123" s="96">
        <v>642065.79353999998</v>
      </c>
      <c r="D123" s="96">
        <v>839944.78122</v>
      </c>
      <c r="E123" s="21">
        <f t="shared" si="8"/>
        <v>1.3081911381526858</v>
      </c>
      <c r="F123" s="98">
        <f t="shared" si="9"/>
        <v>2.3282773125241255E-2</v>
      </c>
      <c r="G123" s="98">
        <f t="shared" si="10"/>
        <v>2.6099436462029675E-2</v>
      </c>
      <c r="H123" s="9"/>
      <c r="I123" s="9"/>
    </row>
    <row r="124" spans="1:9" x14ac:dyDescent="0.2">
      <c r="A124" s="575" t="s">
        <v>26</v>
      </c>
      <c r="B124" s="64" t="s">
        <v>44</v>
      </c>
      <c r="C124" s="96">
        <v>1429311.4708800002</v>
      </c>
      <c r="D124" s="96">
        <v>1949897.2220000001</v>
      </c>
      <c r="E124" s="21">
        <f t="shared" si="8"/>
        <v>1.3642213483387811</v>
      </c>
      <c r="F124" s="98">
        <f t="shared" si="9"/>
        <v>5.1830100647980888E-2</v>
      </c>
      <c r="G124" s="98">
        <f t="shared" si="10"/>
        <v>6.0588767012944446E-2</v>
      </c>
      <c r="H124" s="9"/>
      <c r="I124" s="9"/>
    </row>
    <row r="125" spans="1:9" ht="15" customHeight="1" thickBot="1" x14ac:dyDescent="0.25">
      <c r="A125" s="316"/>
      <c r="C125" s="96"/>
      <c r="D125" s="96"/>
      <c r="E125" s="55"/>
      <c r="F125" s="98"/>
      <c r="G125" s="98"/>
      <c r="H125" s="338"/>
    </row>
    <row r="126" spans="1:9" ht="15" customHeight="1" x14ac:dyDescent="0.2">
      <c r="A126" s="339"/>
      <c r="B126" s="50"/>
      <c r="C126" s="340"/>
      <c r="D126" s="340"/>
      <c r="E126" s="413"/>
      <c r="F126" s="319"/>
      <c r="G126" s="319"/>
    </row>
    <row r="127" spans="1:9" ht="15" customHeight="1" x14ac:dyDescent="0.2">
      <c r="A127" s="332"/>
      <c r="B127" s="51" t="s">
        <v>2</v>
      </c>
      <c r="C127" s="341">
        <f>+SUM(C106:C124)</f>
        <v>27576860.801170003</v>
      </c>
      <c r="D127" s="341">
        <f>+SUM(D106:D124)</f>
        <v>32182487.251859996</v>
      </c>
      <c r="E127" s="417">
        <f t="shared" ref="E127" si="11">+IF(C127=0,"X",D127/C127)</f>
        <v>1.1670105413337906</v>
      </c>
      <c r="F127" s="105">
        <f>SUM(F106:F124)</f>
        <v>0.99999999999999989</v>
      </c>
      <c r="G127" s="105">
        <f>SUM(G106:G124)</f>
        <v>1</v>
      </c>
      <c r="H127" s="309"/>
    </row>
    <row r="128" spans="1:9" ht="15" customHeight="1" thickBot="1" x14ac:dyDescent="0.25">
      <c r="A128" s="106"/>
      <c r="B128" s="53"/>
      <c r="C128" s="246"/>
      <c r="D128" s="246"/>
      <c r="E128" s="409"/>
      <c r="F128" s="334"/>
      <c r="G128" s="334"/>
    </row>
    <row r="129" spans="1:10" x14ac:dyDescent="0.2">
      <c r="C129" s="45"/>
      <c r="D129" s="45"/>
      <c r="E129" s="418"/>
      <c r="F129" s="309"/>
      <c r="H129" s="309"/>
    </row>
    <row r="130" spans="1:10" s="289" customFormat="1" ht="18" customHeight="1" x14ac:dyDescent="0.2">
      <c r="A130" s="678" t="s">
        <v>95</v>
      </c>
      <c r="B130" s="678"/>
      <c r="C130" s="678"/>
      <c r="D130" s="678"/>
      <c r="E130" s="678"/>
      <c r="G130" s="290"/>
      <c r="I130" s="291"/>
      <c r="J130" s="291"/>
    </row>
    <row r="131" spans="1:10" ht="18" customHeight="1" thickBot="1" x14ac:dyDescent="0.25">
      <c r="A131" s="310"/>
      <c r="B131" s="310"/>
      <c r="C131" s="310"/>
      <c r="D131" s="310"/>
      <c r="E131" s="419"/>
    </row>
    <row r="132" spans="1:10" ht="18" customHeight="1" thickBot="1" x14ac:dyDescent="0.25">
      <c r="A132" s="183" t="s">
        <v>3</v>
      </c>
      <c r="B132" s="404" t="s">
        <v>4</v>
      </c>
      <c r="C132" s="54" t="s">
        <v>5</v>
      </c>
      <c r="D132" s="313"/>
      <c r="E132" s="407" t="s">
        <v>6</v>
      </c>
    </row>
    <row r="133" spans="1:10" ht="18" customHeight="1" thickBot="1" x14ac:dyDescent="0.25">
      <c r="A133" s="316"/>
      <c r="B133" s="406"/>
      <c r="C133" s="404">
        <v>2015</v>
      </c>
      <c r="D133" s="404">
        <v>2016</v>
      </c>
      <c r="E133" s="15" t="s">
        <v>214</v>
      </c>
    </row>
    <row r="134" spans="1:10" ht="18" customHeight="1" x14ac:dyDescent="0.2">
      <c r="A134" s="183" t="s">
        <v>7</v>
      </c>
      <c r="B134" s="317" t="s">
        <v>0</v>
      </c>
      <c r="C134" s="318">
        <f>+C169</f>
        <v>27232483.164799999</v>
      </c>
      <c r="D134" s="318">
        <f t="shared" ref="D134" si="12">+D169</f>
        <v>23670149.657480005</v>
      </c>
      <c r="E134" s="413">
        <f>+D134/C134</f>
        <v>0.86918807639530371</v>
      </c>
      <c r="F134" s="8"/>
      <c r="G134" s="9"/>
    </row>
    <row r="135" spans="1:10" ht="18" customHeight="1" thickBot="1" x14ac:dyDescent="0.25">
      <c r="A135" s="20" t="s">
        <v>8</v>
      </c>
      <c r="B135" s="320" t="s">
        <v>1</v>
      </c>
      <c r="C135" s="96">
        <f>+C209</f>
        <v>21769201.676270001</v>
      </c>
      <c r="D135" s="96">
        <f t="shared" ref="D135" si="13">+D209</f>
        <v>23945649.082190003</v>
      </c>
      <c r="E135" s="21">
        <f>+D135/C135</f>
        <v>1.0999782830021041</v>
      </c>
      <c r="F135" s="8"/>
      <c r="G135" s="9"/>
    </row>
    <row r="136" spans="1:10" ht="18" customHeight="1" thickBot="1" x14ac:dyDescent="0.25">
      <c r="A136" s="59"/>
      <c r="B136" s="321" t="s">
        <v>2</v>
      </c>
      <c r="C136" s="12">
        <f>SUM(C134:C135)</f>
        <v>49001684.841069996</v>
      </c>
      <c r="D136" s="12">
        <f>SUM(D134:D135)</f>
        <v>47615798.739670008</v>
      </c>
      <c r="E136" s="184">
        <f>+D136/C136</f>
        <v>0.97171758265261876</v>
      </c>
      <c r="F136" s="8"/>
      <c r="G136" s="9"/>
    </row>
    <row r="137" spans="1:10" ht="18" customHeight="1" x14ac:dyDescent="0.2">
      <c r="A137" s="323"/>
      <c r="E137" s="420"/>
    </row>
    <row r="138" spans="1:10" s="289" customFormat="1" ht="18" customHeight="1" x14ac:dyDescent="0.2">
      <c r="A138" s="679" t="s">
        <v>96</v>
      </c>
      <c r="B138" s="679"/>
      <c r="C138" s="679"/>
      <c r="D138" s="679"/>
      <c r="E138" s="679"/>
      <c r="G138" s="290"/>
      <c r="I138" s="291"/>
      <c r="J138" s="291"/>
    </row>
    <row r="139" spans="1:10" ht="18" customHeight="1" thickBot="1" x14ac:dyDescent="0.25">
      <c r="A139" s="310"/>
      <c r="B139" s="310"/>
      <c r="C139" s="310"/>
      <c r="D139" s="310"/>
      <c r="E139" s="419"/>
    </row>
    <row r="140" spans="1:10" ht="18" customHeight="1" thickBot="1" x14ac:dyDescent="0.25">
      <c r="A140" s="183" t="s">
        <v>3</v>
      </c>
      <c r="B140" s="183" t="s">
        <v>10</v>
      </c>
      <c r="C140" s="54" t="s">
        <v>70</v>
      </c>
      <c r="D140" s="313"/>
      <c r="E140" s="407" t="s">
        <v>6</v>
      </c>
    </row>
    <row r="141" spans="1:10" ht="18" customHeight="1" thickBot="1" x14ac:dyDescent="0.25">
      <c r="A141" s="20"/>
      <c r="B141" s="316"/>
      <c r="C141" s="182">
        <v>2015</v>
      </c>
      <c r="D141" s="182">
        <v>2016</v>
      </c>
      <c r="E141" s="15" t="s">
        <v>214</v>
      </c>
    </row>
    <row r="142" spans="1:10" ht="18" customHeight="1" x14ac:dyDescent="0.2">
      <c r="A142" s="183" t="s">
        <v>7</v>
      </c>
      <c r="B142" s="16" t="s">
        <v>116</v>
      </c>
      <c r="C142" s="96">
        <v>782639.44108999998</v>
      </c>
      <c r="D142" s="96">
        <v>451149.14900999999</v>
      </c>
      <c r="E142" s="21">
        <f t="shared" ref="E142:E168" si="14">+IF(C142=0,"X",D142/C142)</f>
        <v>0.57644571091596686</v>
      </c>
      <c r="F142" s="8"/>
      <c r="G142" s="9"/>
    </row>
    <row r="143" spans="1:10" ht="18" customHeight="1" x14ac:dyDescent="0.2">
      <c r="A143" s="20" t="s">
        <v>8</v>
      </c>
      <c r="B143" s="16" t="s">
        <v>172</v>
      </c>
      <c r="C143" s="96">
        <v>799026.08571999997</v>
      </c>
      <c r="D143" s="96">
        <v>578052.76729999995</v>
      </c>
      <c r="E143" s="21">
        <f t="shared" si="14"/>
        <v>0.72344667793807804</v>
      </c>
      <c r="F143" s="8"/>
      <c r="G143" s="9"/>
    </row>
    <row r="144" spans="1:10" ht="18" customHeight="1" x14ac:dyDescent="0.2">
      <c r="A144" s="20" t="s">
        <v>9</v>
      </c>
      <c r="B144" s="16" t="s">
        <v>209</v>
      </c>
      <c r="C144" s="96">
        <v>2205941.0773200002</v>
      </c>
      <c r="D144" s="96">
        <v>1922502.6785200001</v>
      </c>
      <c r="E144" s="21">
        <f t="shared" si="14"/>
        <v>0.8715113464660853</v>
      </c>
      <c r="F144" s="8"/>
      <c r="G144" s="9"/>
    </row>
    <row r="145" spans="1:7" ht="18" customHeight="1" x14ac:dyDescent="0.2">
      <c r="A145" s="20" t="s">
        <v>11</v>
      </c>
      <c r="B145" s="16" t="s">
        <v>117</v>
      </c>
      <c r="C145" s="96">
        <v>1260200.5101000001</v>
      </c>
      <c r="D145" s="96">
        <v>1086144.1085600001</v>
      </c>
      <c r="E145" s="21">
        <f t="shared" si="14"/>
        <v>0.86188197818917867</v>
      </c>
      <c r="F145" s="8"/>
      <c r="G145" s="9"/>
    </row>
    <row r="146" spans="1:7" ht="18" customHeight="1" x14ac:dyDescent="0.2">
      <c r="A146" s="20" t="s">
        <v>12</v>
      </c>
      <c r="B146" s="16" t="s">
        <v>118</v>
      </c>
      <c r="C146" s="96">
        <v>240512.86087999999</v>
      </c>
      <c r="D146" s="96">
        <v>226022.86298000001</v>
      </c>
      <c r="E146" s="21">
        <f t="shared" si="14"/>
        <v>0.93975375018623419</v>
      </c>
      <c r="F146" s="8"/>
      <c r="G146" s="9"/>
    </row>
    <row r="147" spans="1:7" ht="18" customHeight="1" x14ac:dyDescent="0.2">
      <c r="A147" s="20" t="s">
        <v>13</v>
      </c>
      <c r="B147" s="16" t="s">
        <v>119</v>
      </c>
      <c r="C147" s="96">
        <v>192134.33134999999</v>
      </c>
      <c r="D147" s="96">
        <v>269781.56744000001</v>
      </c>
      <c r="E147" s="21">
        <f t="shared" si="14"/>
        <v>1.4041299415071975</v>
      </c>
      <c r="F147" s="8"/>
      <c r="G147" s="9"/>
    </row>
    <row r="148" spans="1:7" ht="18" customHeight="1" x14ac:dyDescent="0.2">
      <c r="A148" s="20" t="s">
        <v>14</v>
      </c>
      <c r="B148" s="16" t="s">
        <v>120</v>
      </c>
      <c r="C148" s="96">
        <v>574822.96592999995</v>
      </c>
      <c r="D148" s="96">
        <v>471758.04908000003</v>
      </c>
      <c r="E148" s="21">
        <f t="shared" si="14"/>
        <v>0.82070146295694313</v>
      </c>
      <c r="F148" s="8"/>
      <c r="G148" s="9"/>
    </row>
    <row r="149" spans="1:7" ht="18" customHeight="1" x14ac:dyDescent="0.2">
      <c r="A149" s="20" t="s">
        <v>15</v>
      </c>
      <c r="B149" s="16" t="s">
        <v>173</v>
      </c>
      <c r="C149" s="96">
        <v>56211.101000000002</v>
      </c>
      <c r="D149" s="96">
        <v>58366.468119999998</v>
      </c>
      <c r="E149" s="21">
        <f t="shared" si="14"/>
        <v>1.0383441541200198</v>
      </c>
      <c r="F149" s="8"/>
      <c r="G149" s="9"/>
    </row>
    <row r="150" spans="1:7" ht="18" customHeight="1" x14ac:dyDescent="0.2">
      <c r="A150" s="20" t="s">
        <v>16</v>
      </c>
      <c r="B150" s="16" t="s">
        <v>153</v>
      </c>
      <c r="C150" s="96">
        <v>1620802.5002299999</v>
      </c>
      <c r="D150" s="96">
        <v>883242.36222999997</v>
      </c>
      <c r="E150" s="21">
        <f t="shared" si="14"/>
        <v>0.54494138681589122</v>
      </c>
      <c r="F150" s="8"/>
      <c r="G150" s="9"/>
    </row>
    <row r="151" spans="1:7" ht="18" customHeight="1" x14ac:dyDescent="0.2">
      <c r="A151" s="20" t="s">
        <v>17</v>
      </c>
      <c r="B151" s="16" t="s">
        <v>121</v>
      </c>
      <c r="C151" s="96">
        <v>1011851.00804</v>
      </c>
      <c r="D151" s="96">
        <v>1164485.2212</v>
      </c>
      <c r="E151" s="21">
        <f t="shared" si="14"/>
        <v>1.1508465297234414</v>
      </c>
      <c r="F151" s="8"/>
      <c r="G151" s="9"/>
    </row>
    <row r="152" spans="1:7" ht="18" customHeight="1" x14ac:dyDescent="0.2">
      <c r="A152" s="20" t="s">
        <v>18</v>
      </c>
      <c r="B152" s="16" t="s">
        <v>122</v>
      </c>
      <c r="C152" s="96">
        <v>1325905.28009</v>
      </c>
      <c r="D152" s="96">
        <v>915518.21563999995</v>
      </c>
      <c r="E152" s="21">
        <f t="shared" si="14"/>
        <v>0.69048538337358178</v>
      </c>
      <c r="F152" s="8"/>
      <c r="G152" s="9"/>
    </row>
    <row r="153" spans="1:7" ht="18" customHeight="1" x14ac:dyDescent="0.2">
      <c r="A153" s="20" t="s">
        <v>19</v>
      </c>
      <c r="B153" s="16" t="s">
        <v>123</v>
      </c>
      <c r="C153" s="96">
        <v>9573.5947699999997</v>
      </c>
      <c r="D153" s="96">
        <v>10603.02729</v>
      </c>
      <c r="E153" s="21">
        <f t="shared" si="14"/>
        <v>1.1075283156151385</v>
      </c>
      <c r="F153" s="8"/>
      <c r="G153" s="9"/>
    </row>
    <row r="154" spans="1:7" ht="18" customHeight="1" x14ac:dyDescent="0.2">
      <c r="A154" s="20" t="s">
        <v>20</v>
      </c>
      <c r="B154" s="16" t="s">
        <v>63</v>
      </c>
      <c r="C154" s="96">
        <v>14592.334150000001</v>
      </c>
      <c r="D154" s="96">
        <v>18101.056369999998</v>
      </c>
      <c r="E154" s="21">
        <f t="shared" si="14"/>
        <v>1.2404496898119619</v>
      </c>
      <c r="F154" s="8"/>
      <c r="G154" s="9"/>
    </row>
    <row r="155" spans="1:7" ht="18" customHeight="1" x14ac:dyDescent="0.2">
      <c r="A155" s="20" t="s">
        <v>21</v>
      </c>
      <c r="B155" s="16" t="s">
        <v>124</v>
      </c>
      <c r="C155" s="96">
        <v>1746298.5380500001</v>
      </c>
      <c r="D155" s="96">
        <v>1333961.8129</v>
      </c>
      <c r="E155" s="21">
        <f t="shared" si="14"/>
        <v>0.76387959093727764</v>
      </c>
      <c r="F155" s="8"/>
      <c r="G155" s="9"/>
    </row>
    <row r="156" spans="1:7" ht="18" customHeight="1" x14ac:dyDescent="0.2">
      <c r="A156" s="20" t="s">
        <v>22</v>
      </c>
      <c r="B156" s="16" t="s">
        <v>125</v>
      </c>
      <c r="C156" s="96">
        <v>1399723.7258899999</v>
      </c>
      <c r="D156" s="96">
        <v>1342427.7232600001</v>
      </c>
      <c r="E156" s="21">
        <f t="shared" si="14"/>
        <v>0.95906620601607029</v>
      </c>
      <c r="F156" s="8"/>
      <c r="G156" s="9"/>
    </row>
    <row r="157" spans="1:7" ht="18" customHeight="1" x14ac:dyDescent="0.2">
      <c r="A157" s="20" t="s">
        <v>23</v>
      </c>
      <c r="B157" s="16" t="s">
        <v>126</v>
      </c>
      <c r="C157" s="96">
        <v>1767639.10788</v>
      </c>
      <c r="D157" s="96">
        <v>1477232.98498</v>
      </c>
      <c r="E157" s="21">
        <f t="shared" si="14"/>
        <v>0.83570960746150513</v>
      </c>
      <c r="F157" s="8"/>
      <c r="G157" s="9"/>
    </row>
    <row r="158" spans="1:7" ht="18" customHeight="1" x14ac:dyDescent="0.2">
      <c r="A158" s="20" t="s">
        <v>24</v>
      </c>
      <c r="B158" s="16" t="s">
        <v>210</v>
      </c>
      <c r="C158" s="96">
        <v>1090649.1081600001</v>
      </c>
      <c r="D158" s="96">
        <v>958117.97675000003</v>
      </c>
      <c r="E158" s="21">
        <f t="shared" si="14"/>
        <v>0.87848417018963221</v>
      </c>
      <c r="F158" s="8"/>
      <c r="G158" s="9"/>
    </row>
    <row r="159" spans="1:7" ht="18" customHeight="1" x14ac:dyDescent="0.2">
      <c r="A159" s="20" t="s">
        <v>25</v>
      </c>
      <c r="B159" s="16" t="s">
        <v>211</v>
      </c>
      <c r="C159" s="96">
        <v>8930.9639499999994</v>
      </c>
      <c r="D159" s="96">
        <v>27111.495180000002</v>
      </c>
      <c r="E159" s="21">
        <f t="shared" si="14"/>
        <v>3.0356740136656808</v>
      </c>
      <c r="F159" s="8"/>
      <c r="G159" s="9"/>
    </row>
    <row r="160" spans="1:7" ht="18" customHeight="1" x14ac:dyDescent="0.2">
      <c r="A160" s="20" t="s">
        <v>26</v>
      </c>
      <c r="B160" s="16" t="s">
        <v>127</v>
      </c>
      <c r="C160" s="96">
        <v>246497.61321000001</v>
      </c>
      <c r="D160" s="96">
        <v>276642.55969000002</v>
      </c>
      <c r="E160" s="21">
        <f t="shared" si="14"/>
        <v>1.122293056259001</v>
      </c>
      <c r="F160" s="8"/>
      <c r="G160" s="9"/>
    </row>
    <row r="161" spans="1:7" ht="18" customHeight="1" x14ac:dyDescent="0.2">
      <c r="A161" s="20" t="s">
        <v>27</v>
      </c>
      <c r="B161" s="16" t="s">
        <v>212</v>
      </c>
      <c r="C161" s="96">
        <v>219524.83011000001</v>
      </c>
      <c r="D161" s="96">
        <v>240814.58102000001</v>
      </c>
      <c r="E161" s="21">
        <f t="shared" si="14"/>
        <v>1.0969810608637396</v>
      </c>
      <c r="F161" s="8"/>
      <c r="G161" s="9"/>
    </row>
    <row r="162" spans="1:7" ht="18" customHeight="1" x14ac:dyDescent="0.2">
      <c r="A162" s="20" t="s">
        <v>28</v>
      </c>
      <c r="B162" s="16" t="s">
        <v>174</v>
      </c>
      <c r="C162" s="96">
        <v>8066906.6737099998</v>
      </c>
      <c r="D162" s="96">
        <v>8035732.9421100002</v>
      </c>
      <c r="E162" s="21">
        <f t="shared" si="14"/>
        <v>0.99613560279535718</v>
      </c>
      <c r="F162" s="8"/>
      <c r="G162" s="9"/>
    </row>
    <row r="163" spans="1:7" ht="18" customHeight="1" x14ac:dyDescent="0.2">
      <c r="A163" s="20" t="s">
        <v>31</v>
      </c>
      <c r="B163" s="16" t="s">
        <v>155</v>
      </c>
      <c r="C163" s="96">
        <v>15982.74944</v>
      </c>
      <c r="D163" s="96">
        <v>16819.694380000001</v>
      </c>
      <c r="E163" s="21">
        <f t="shared" si="14"/>
        <v>1.0523655171559769</v>
      </c>
      <c r="F163" s="8"/>
      <c r="G163" s="9"/>
    </row>
    <row r="164" spans="1:7" ht="18" customHeight="1" x14ac:dyDescent="0.2">
      <c r="A164" s="20" t="s">
        <v>32</v>
      </c>
      <c r="B164" s="16" t="s">
        <v>175</v>
      </c>
      <c r="C164" s="96">
        <v>62512.91416</v>
      </c>
      <c r="D164" s="96">
        <v>40498.537020000003</v>
      </c>
      <c r="E164" s="21">
        <f t="shared" si="14"/>
        <v>0.64784273080511279</v>
      </c>
      <c r="F164" s="8"/>
      <c r="G164" s="9"/>
    </row>
    <row r="165" spans="1:7" ht="18" customHeight="1" x14ac:dyDescent="0.2">
      <c r="A165" s="20" t="s">
        <v>33</v>
      </c>
      <c r="B165" s="16" t="s">
        <v>128</v>
      </c>
      <c r="C165" s="96">
        <v>76418.963919999995</v>
      </c>
      <c r="D165" s="96">
        <v>61964.796750000001</v>
      </c>
      <c r="E165" s="21">
        <f t="shared" si="14"/>
        <v>0.81085627927209936</v>
      </c>
      <c r="F165" s="8"/>
      <c r="G165" s="9"/>
    </row>
    <row r="166" spans="1:7" ht="18" customHeight="1" x14ac:dyDescent="0.2">
      <c r="A166" s="20" t="s">
        <v>34</v>
      </c>
      <c r="B166" s="16" t="s">
        <v>129</v>
      </c>
      <c r="C166" s="96">
        <v>127485.77193</v>
      </c>
      <c r="D166" s="96">
        <v>316994.09402000002</v>
      </c>
      <c r="E166" s="21">
        <f t="shared" si="14"/>
        <v>2.4865056642874266</v>
      </c>
      <c r="F166" s="8"/>
      <c r="G166" s="9"/>
    </row>
    <row r="167" spans="1:7" ht="18" customHeight="1" x14ac:dyDescent="0.2">
      <c r="A167" s="20" t="s">
        <v>35</v>
      </c>
      <c r="B167" s="16" t="s">
        <v>213</v>
      </c>
      <c r="C167" s="96">
        <v>676612.58603999997</v>
      </c>
      <c r="D167" s="96">
        <v>753777.93969000003</v>
      </c>
      <c r="E167" s="21">
        <f t="shared" si="14"/>
        <v>1.1140465832916655</v>
      </c>
      <c r="F167" s="8"/>
      <c r="G167" s="9"/>
    </row>
    <row r="168" spans="1:7" ht="18" customHeight="1" thickBot="1" x14ac:dyDescent="0.25">
      <c r="A168" s="20" t="s">
        <v>36</v>
      </c>
      <c r="B168" s="16" t="s">
        <v>176</v>
      </c>
      <c r="C168" s="96">
        <v>1633086.5276800001</v>
      </c>
      <c r="D168" s="96">
        <v>732324.98598999996</v>
      </c>
      <c r="E168" s="21">
        <f t="shared" si="14"/>
        <v>0.44842999656016852</v>
      </c>
      <c r="F168" s="8"/>
      <c r="G168" s="9"/>
    </row>
    <row r="169" spans="1:7" ht="18" customHeight="1" thickBot="1" x14ac:dyDescent="0.25">
      <c r="A169" s="59"/>
      <c r="B169" s="56" t="s">
        <v>2</v>
      </c>
      <c r="C169" s="149">
        <f>+SUM(C142:C168)</f>
        <v>27232483.164799999</v>
      </c>
      <c r="D169" s="149">
        <f>+SUM(D142:D168)</f>
        <v>23670149.657480005</v>
      </c>
      <c r="E169" s="184">
        <f>+D169/C169</f>
        <v>0.86918807639530371</v>
      </c>
      <c r="F169" s="8"/>
      <c r="G169" s="9"/>
    </row>
    <row r="170" spans="1:7" ht="18" customHeight="1" x14ac:dyDescent="0.2">
      <c r="A170" s="207"/>
      <c r="B170" s="39"/>
      <c r="C170" s="45"/>
      <c r="D170" s="45"/>
      <c r="E170" s="421"/>
    </row>
    <row r="171" spans="1:7" ht="18" customHeight="1" x14ac:dyDescent="0.2">
      <c r="A171" s="679" t="s">
        <v>97</v>
      </c>
      <c r="B171" s="679"/>
      <c r="C171" s="679"/>
      <c r="D171" s="679"/>
      <c r="E171" s="679"/>
    </row>
    <row r="172" spans="1:7" ht="18" customHeight="1" thickBot="1" x14ac:dyDescent="0.25">
      <c r="A172" s="310"/>
      <c r="B172" s="310"/>
      <c r="C172" s="310"/>
      <c r="D172" s="310"/>
      <c r="E172" s="412"/>
    </row>
    <row r="173" spans="1:7" ht="18" customHeight="1" thickBot="1" x14ac:dyDescent="0.25">
      <c r="A173" s="183" t="s">
        <v>3</v>
      </c>
      <c r="B173" s="183" t="s">
        <v>10</v>
      </c>
      <c r="C173" s="54" t="s">
        <v>76</v>
      </c>
      <c r="D173" s="313"/>
      <c r="E173" s="407" t="s">
        <v>6</v>
      </c>
    </row>
    <row r="174" spans="1:7" ht="18" customHeight="1" thickBot="1" x14ac:dyDescent="0.25">
      <c r="A174" s="316"/>
      <c r="B174" s="316"/>
      <c r="C174" s="182">
        <v>2015</v>
      </c>
      <c r="D174" s="182">
        <v>2016</v>
      </c>
      <c r="E174" s="15" t="s">
        <v>214</v>
      </c>
    </row>
    <row r="175" spans="1:7" ht="18" customHeight="1" x14ac:dyDescent="0.2">
      <c r="A175" s="183" t="s">
        <v>7</v>
      </c>
      <c r="B175" s="16" t="s">
        <v>130</v>
      </c>
      <c r="C175" s="96">
        <v>1449242.05219</v>
      </c>
      <c r="D175" s="96">
        <v>1510345.2209900001</v>
      </c>
      <c r="E175" s="21">
        <f t="shared" ref="E175:E207" si="15">+IF(C175=0,"X",D175/C175)</f>
        <v>1.0421621555265146</v>
      </c>
      <c r="F175" s="8"/>
      <c r="G175" s="9"/>
    </row>
    <row r="176" spans="1:7" ht="18" customHeight="1" x14ac:dyDescent="0.2">
      <c r="A176" s="20" t="s">
        <v>8</v>
      </c>
      <c r="B176" s="16" t="s">
        <v>131</v>
      </c>
      <c r="C176" s="96">
        <v>309525.75864999997</v>
      </c>
      <c r="D176" s="96">
        <v>373410.99906</v>
      </c>
      <c r="E176" s="21">
        <f t="shared" si="15"/>
        <v>1.2063971692974318</v>
      </c>
      <c r="F176" s="8"/>
      <c r="G176" s="9"/>
    </row>
    <row r="177" spans="1:7" ht="18" customHeight="1" x14ac:dyDescent="0.2">
      <c r="A177" s="405" t="s">
        <v>9</v>
      </c>
      <c r="B177" s="16" t="s">
        <v>132</v>
      </c>
      <c r="C177" s="96">
        <v>212359.29608</v>
      </c>
      <c r="D177" s="96">
        <v>221151.71650000001</v>
      </c>
      <c r="E177" s="21">
        <f t="shared" si="15"/>
        <v>1.0414035108530768</v>
      </c>
      <c r="F177" s="8"/>
      <c r="G177" s="9"/>
    </row>
    <row r="178" spans="1:7" ht="18" customHeight="1" x14ac:dyDescent="0.2">
      <c r="A178" s="405" t="s">
        <v>11</v>
      </c>
      <c r="B178" s="16" t="s">
        <v>177</v>
      </c>
      <c r="C178" s="96">
        <v>417687.50309000001</v>
      </c>
      <c r="D178" s="96">
        <v>612207.42151000001</v>
      </c>
      <c r="E178" s="21">
        <f t="shared" si="15"/>
        <v>1.4657068190476514</v>
      </c>
      <c r="F178" s="8"/>
      <c r="G178" s="9"/>
    </row>
    <row r="179" spans="1:7" ht="18" customHeight="1" x14ac:dyDescent="0.2">
      <c r="A179" s="405" t="s">
        <v>12</v>
      </c>
      <c r="B179" s="16" t="s">
        <v>133</v>
      </c>
      <c r="C179" s="96">
        <v>178769.18307999999</v>
      </c>
      <c r="D179" s="96">
        <v>181650.85451999999</v>
      </c>
      <c r="E179" s="21">
        <f t="shared" si="15"/>
        <v>1.0161195089128445</v>
      </c>
      <c r="F179" s="8"/>
      <c r="G179" s="9"/>
    </row>
    <row r="180" spans="1:7" ht="18" customHeight="1" x14ac:dyDescent="0.2">
      <c r="A180" s="20" t="s">
        <v>13</v>
      </c>
      <c r="B180" s="16" t="s">
        <v>134</v>
      </c>
      <c r="C180" s="96">
        <v>949715.72889999999</v>
      </c>
      <c r="D180" s="96">
        <v>888459.87569000002</v>
      </c>
      <c r="E180" s="21">
        <f t="shared" si="15"/>
        <v>0.93550085425988572</v>
      </c>
      <c r="F180" s="8"/>
      <c r="G180" s="9"/>
    </row>
    <row r="181" spans="1:7" ht="18" customHeight="1" x14ac:dyDescent="0.2">
      <c r="A181" s="20" t="s">
        <v>14</v>
      </c>
      <c r="B181" s="16" t="s">
        <v>156</v>
      </c>
      <c r="C181" s="96">
        <v>179082.16464999999</v>
      </c>
      <c r="D181" s="96">
        <v>176662.31692000001</v>
      </c>
      <c r="E181" s="21">
        <f t="shared" si="15"/>
        <v>0.98648750011074882</v>
      </c>
      <c r="F181" s="8"/>
      <c r="G181" s="9"/>
    </row>
    <row r="182" spans="1:7" ht="18" customHeight="1" x14ac:dyDescent="0.2">
      <c r="A182" s="20" t="s">
        <v>15</v>
      </c>
      <c r="B182" s="16" t="s">
        <v>135</v>
      </c>
      <c r="C182" s="96">
        <v>1558.3836200000001</v>
      </c>
      <c r="D182" s="96">
        <v>6764.0776400000004</v>
      </c>
      <c r="E182" s="21">
        <f t="shared" si="15"/>
        <v>4.3404445177625774</v>
      </c>
      <c r="F182" s="8"/>
      <c r="G182" s="9"/>
    </row>
    <row r="183" spans="1:7" ht="18" customHeight="1" x14ac:dyDescent="0.2">
      <c r="A183" s="20" t="s">
        <v>16</v>
      </c>
      <c r="B183" s="16" t="s">
        <v>157</v>
      </c>
      <c r="C183" s="96">
        <v>45352.181750000003</v>
      </c>
      <c r="D183" s="96">
        <v>46073.655570000003</v>
      </c>
      <c r="E183" s="21">
        <f t="shared" si="15"/>
        <v>1.015908249441605</v>
      </c>
      <c r="F183" s="8"/>
      <c r="G183" s="9"/>
    </row>
    <row r="184" spans="1:7" ht="18" customHeight="1" x14ac:dyDescent="0.2">
      <c r="A184" s="20" t="s">
        <v>17</v>
      </c>
      <c r="B184" s="16" t="s">
        <v>136</v>
      </c>
      <c r="C184" s="96">
        <v>7182.4499100000003</v>
      </c>
      <c r="D184" s="96">
        <v>7238.2119899999998</v>
      </c>
      <c r="E184" s="21">
        <f t="shared" si="15"/>
        <v>1.0077636573451578</v>
      </c>
      <c r="F184" s="8"/>
      <c r="G184" s="9"/>
    </row>
    <row r="185" spans="1:7" ht="18" customHeight="1" x14ac:dyDescent="0.2">
      <c r="A185" s="20" t="s">
        <v>18</v>
      </c>
      <c r="B185" s="16" t="s">
        <v>178</v>
      </c>
      <c r="C185" s="96">
        <v>3112704.35751</v>
      </c>
      <c r="D185" s="96">
        <v>3188067.6788900001</v>
      </c>
      <c r="E185" s="21">
        <f t="shared" si="15"/>
        <v>1.0242115256459134</v>
      </c>
      <c r="F185" s="8"/>
      <c r="G185" s="9"/>
    </row>
    <row r="186" spans="1:7" ht="18" customHeight="1" x14ac:dyDescent="0.2">
      <c r="A186" s="20" t="s">
        <v>19</v>
      </c>
      <c r="B186" s="16" t="s">
        <v>137</v>
      </c>
      <c r="C186" s="96">
        <v>55372.025609999997</v>
      </c>
      <c r="D186" s="96">
        <v>53588.169300000001</v>
      </c>
      <c r="E186" s="21">
        <f t="shared" si="15"/>
        <v>0.96778416013594715</v>
      </c>
      <c r="F186" s="8"/>
      <c r="G186" s="9"/>
    </row>
    <row r="187" spans="1:7" ht="18" customHeight="1" x14ac:dyDescent="0.2">
      <c r="A187" s="20" t="s">
        <v>20</v>
      </c>
      <c r="B187" s="16" t="s">
        <v>138</v>
      </c>
      <c r="C187" s="96">
        <v>507075.84944000002</v>
      </c>
      <c r="D187" s="96">
        <v>524085.10113999998</v>
      </c>
      <c r="E187" s="21">
        <f t="shared" si="15"/>
        <v>1.0335438016201808</v>
      </c>
      <c r="F187" s="8"/>
      <c r="G187" s="9"/>
    </row>
    <row r="188" spans="1:7" ht="18" customHeight="1" x14ac:dyDescent="0.2">
      <c r="A188" s="20" t="s">
        <v>21</v>
      </c>
      <c r="B188" s="16" t="s">
        <v>179</v>
      </c>
      <c r="C188" s="96">
        <v>423206.79460000002</v>
      </c>
      <c r="D188" s="96">
        <v>800517.09728999995</v>
      </c>
      <c r="E188" s="21">
        <f t="shared" si="15"/>
        <v>1.8915506733454508</v>
      </c>
      <c r="F188" s="8"/>
      <c r="G188" s="9"/>
    </row>
    <row r="189" spans="1:7" ht="18" customHeight="1" x14ac:dyDescent="0.2">
      <c r="A189" s="20" t="s">
        <v>22</v>
      </c>
      <c r="B189" s="16" t="s">
        <v>139</v>
      </c>
      <c r="C189" s="96">
        <v>188370.10852000001</v>
      </c>
      <c r="D189" s="96">
        <v>359417.15269000002</v>
      </c>
      <c r="E189" s="21">
        <f t="shared" si="15"/>
        <v>1.9080370846197143</v>
      </c>
      <c r="F189" s="8"/>
      <c r="G189" s="9"/>
    </row>
    <row r="190" spans="1:7" ht="18" customHeight="1" x14ac:dyDescent="0.2">
      <c r="A190" s="20" t="s">
        <v>23</v>
      </c>
      <c r="B190" s="16" t="s">
        <v>180</v>
      </c>
      <c r="C190" s="96">
        <v>83027.177330000006</v>
      </c>
      <c r="D190" s="96">
        <v>85516.942559999996</v>
      </c>
      <c r="E190" s="21">
        <f t="shared" si="15"/>
        <v>1.0299873524557406</v>
      </c>
      <c r="F190" s="8"/>
      <c r="G190" s="9"/>
    </row>
    <row r="191" spans="1:7" ht="18" customHeight="1" x14ac:dyDescent="0.2">
      <c r="A191" s="20" t="s">
        <v>24</v>
      </c>
      <c r="B191" s="16" t="s">
        <v>140</v>
      </c>
      <c r="C191" s="96">
        <v>630221.16477999999</v>
      </c>
      <c r="D191" s="96">
        <v>587916.79194999998</v>
      </c>
      <c r="E191" s="21">
        <f t="shared" si="15"/>
        <v>0.93287376687076551</v>
      </c>
      <c r="F191" s="8"/>
      <c r="G191" s="9"/>
    </row>
    <row r="192" spans="1:7" ht="18" customHeight="1" x14ac:dyDescent="0.2">
      <c r="A192" s="20" t="s">
        <v>25</v>
      </c>
      <c r="B192" s="16" t="s">
        <v>141</v>
      </c>
      <c r="C192" s="96">
        <v>25954.077560000002</v>
      </c>
      <c r="D192" s="96">
        <v>22219.271519999998</v>
      </c>
      <c r="E192" s="21">
        <f t="shared" si="15"/>
        <v>0.85609944983149677</v>
      </c>
      <c r="F192" s="8"/>
      <c r="G192" s="9"/>
    </row>
    <row r="193" spans="1:7" ht="18" customHeight="1" x14ac:dyDescent="0.2">
      <c r="A193" s="20" t="s">
        <v>26</v>
      </c>
      <c r="B193" s="16" t="s">
        <v>142</v>
      </c>
      <c r="C193" s="96">
        <v>369315.24005000002</v>
      </c>
      <c r="D193" s="96">
        <v>264113.81435</v>
      </c>
      <c r="E193" s="21">
        <f t="shared" si="15"/>
        <v>0.71514463988608423</v>
      </c>
      <c r="F193" s="8"/>
      <c r="G193" s="9"/>
    </row>
    <row r="194" spans="1:7" ht="18" customHeight="1" x14ac:dyDescent="0.2">
      <c r="A194" s="20" t="s">
        <v>27</v>
      </c>
      <c r="B194" s="16" t="s">
        <v>216</v>
      </c>
      <c r="C194" s="96">
        <v>0</v>
      </c>
      <c r="D194" s="96">
        <v>126.26553</v>
      </c>
      <c r="E194" s="21" t="str">
        <f t="shared" si="15"/>
        <v>X</v>
      </c>
      <c r="F194" s="8"/>
      <c r="G194" s="9"/>
    </row>
    <row r="195" spans="1:7" ht="18" customHeight="1" x14ac:dyDescent="0.2">
      <c r="A195" s="437" t="s">
        <v>28</v>
      </c>
      <c r="B195" s="16" t="s">
        <v>143</v>
      </c>
      <c r="C195" s="96">
        <v>2242.0972099999999</v>
      </c>
      <c r="D195" s="96">
        <v>269.54840000000002</v>
      </c>
      <c r="E195" s="21">
        <f t="shared" si="15"/>
        <v>0.12022154918073334</v>
      </c>
      <c r="F195" s="8"/>
      <c r="G195" s="9"/>
    </row>
    <row r="196" spans="1:7" ht="18" customHeight="1" x14ac:dyDescent="0.2">
      <c r="A196" s="437" t="s">
        <v>31</v>
      </c>
      <c r="B196" s="16" t="s">
        <v>217</v>
      </c>
      <c r="C196" s="96">
        <v>0</v>
      </c>
      <c r="D196" s="96">
        <v>8478.0309600000001</v>
      </c>
      <c r="E196" s="21" t="str">
        <f t="shared" si="15"/>
        <v>X</v>
      </c>
      <c r="F196" s="8"/>
      <c r="G196" s="9"/>
    </row>
    <row r="197" spans="1:7" ht="18" customHeight="1" x14ac:dyDescent="0.2">
      <c r="A197" s="437" t="s">
        <v>32</v>
      </c>
      <c r="B197" s="16" t="s">
        <v>181</v>
      </c>
      <c r="C197" s="96">
        <v>47883.055410000001</v>
      </c>
      <c r="D197" s="96">
        <v>64362.418660000003</v>
      </c>
      <c r="E197" s="21">
        <f t="shared" si="15"/>
        <v>1.3441585569027497</v>
      </c>
      <c r="F197" s="8"/>
      <c r="G197" s="9"/>
    </row>
    <row r="198" spans="1:7" ht="18" customHeight="1" x14ac:dyDescent="0.2">
      <c r="A198" s="437" t="s">
        <v>33</v>
      </c>
      <c r="B198" s="16" t="s">
        <v>223</v>
      </c>
      <c r="C198" s="96">
        <v>0</v>
      </c>
      <c r="D198" s="96">
        <v>0</v>
      </c>
      <c r="E198" s="21" t="str">
        <f t="shared" si="15"/>
        <v>X</v>
      </c>
      <c r="F198" s="8"/>
      <c r="G198" s="9"/>
    </row>
    <row r="199" spans="1:7" ht="18" customHeight="1" x14ac:dyDescent="0.2">
      <c r="A199" s="437" t="s">
        <v>34</v>
      </c>
      <c r="B199" s="16" t="s">
        <v>144</v>
      </c>
      <c r="C199" s="96">
        <v>300808.09425000002</v>
      </c>
      <c r="D199" s="96">
        <v>231598.26229000001</v>
      </c>
      <c r="E199" s="21">
        <f t="shared" si="15"/>
        <v>0.76992031370512226</v>
      </c>
      <c r="F199" s="8"/>
      <c r="G199" s="9"/>
    </row>
    <row r="200" spans="1:7" ht="18" customHeight="1" x14ac:dyDescent="0.2">
      <c r="A200" s="437" t="s">
        <v>35</v>
      </c>
      <c r="B200" s="16" t="s">
        <v>145</v>
      </c>
      <c r="C200" s="96">
        <v>7897960.3946399996</v>
      </c>
      <c r="D200" s="96">
        <v>9213681.5581899993</v>
      </c>
      <c r="E200" s="21">
        <f t="shared" si="15"/>
        <v>1.1665899925812393</v>
      </c>
      <c r="F200" s="8"/>
      <c r="G200" s="9"/>
    </row>
    <row r="201" spans="1:7" ht="18" customHeight="1" x14ac:dyDescent="0.2">
      <c r="A201" s="437" t="s">
        <v>36</v>
      </c>
      <c r="B201" s="16" t="s">
        <v>218</v>
      </c>
      <c r="C201" s="96">
        <v>0</v>
      </c>
      <c r="D201" s="96">
        <v>552.57887000000005</v>
      </c>
      <c r="E201" s="21" t="str">
        <f t="shared" si="15"/>
        <v>X</v>
      </c>
      <c r="F201" s="8"/>
      <c r="G201" s="9"/>
    </row>
    <row r="202" spans="1:7" ht="18" customHeight="1" x14ac:dyDescent="0.2">
      <c r="A202" s="437" t="s">
        <v>37</v>
      </c>
      <c r="B202" s="16" t="s">
        <v>146</v>
      </c>
      <c r="C202" s="96">
        <v>40937.93202</v>
      </c>
      <c r="D202" s="96">
        <v>46113.047380000004</v>
      </c>
      <c r="E202" s="21">
        <f t="shared" si="15"/>
        <v>1.1264136976306407</v>
      </c>
      <c r="F202" s="8"/>
      <c r="G202" s="9"/>
    </row>
    <row r="203" spans="1:7" ht="18" customHeight="1" x14ac:dyDescent="0.2">
      <c r="A203" s="437" t="s">
        <v>38</v>
      </c>
      <c r="B203" s="16" t="s">
        <v>158</v>
      </c>
      <c r="C203" s="96">
        <v>153136.52506000001</v>
      </c>
      <c r="D203" s="96">
        <v>157294.16352999999</v>
      </c>
      <c r="E203" s="21">
        <f t="shared" si="15"/>
        <v>1.027149881247279</v>
      </c>
      <c r="F203" s="8"/>
      <c r="G203" s="9"/>
    </row>
    <row r="204" spans="1:7" ht="18" customHeight="1" x14ac:dyDescent="0.2">
      <c r="A204" s="437" t="s">
        <v>39</v>
      </c>
      <c r="B204" s="16" t="s">
        <v>159</v>
      </c>
      <c r="C204" s="96">
        <v>390593.49245999998</v>
      </c>
      <c r="D204" s="96">
        <v>244834.03193</v>
      </c>
      <c r="E204" s="21">
        <f t="shared" si="15"/>
        <v>0.62682568106296099</v>
      </c>
      <c r="F204" s="8"/>
      <c r="G204" s="9"/>
    </row>
    <row r="205" spans="1:7" ht="18" customHeight="1" x14ac:dyDescent="0.2">
      <c r="A205" s="437" t="s">
        <v>40</v>
      </c>
      <c r="B205" s="16" t="s">
        <v>160</v>
      </c>
      <c r="C205" s="96">
        <v>176930.74169</v>
      </c>
      <c r="D205" s="96">
        <v>145859.07214</v>
      </c>
      <c r="E205" s="21">
        <f t="shared" si="15"/>
        <v>0.82438512802687169</v>
      </c>
      <c r="F205" s="8"/>
      <c r="G205" s="9"/>
    </row>
    <row r="206" spans="1:7" ht="18" customHeight="1" x14ac:dyDescent="0.2">
      <c r="A206" s="437" t="s">
        <v>219</v>
      </c>
      <c r="B206" s="16" t="s">
        <v>147</v>
      </c>
      <c r="C206" s="96">
        <v>573850.93339999998</v>
      </c>
      <c r="D206" s="96">
        <v>562111.23779000004</v>
      </c>
      <c r="E206" s="21">
        <f t="shared" si="15"/>
        <v>0.97954225579029108</v>
      </c>
      <c r="F206" s="8"/>
      <c r="G206" s="9"/>
    </row>
    <row r="207" spans="1:7" ht="18" customHeight="1" x14ac:dyDescent="0.2">
      <c r="A207" s="437" t="s">
        <v>220</v>
      </c>
      <c r="B207" s="16" t="s">
        <v>148</v>
      </c>
      <c r="C207" s="96">
        <v>3012604.6169799999</v>
      </c>
      <c r="D207" s="96">
        <v>3333315.6843099999</v>
      </c>
      <c r="E207" s="21">
        <f t="shared" si="15"/>
        <v>1.1064564083591886</v>
      </c>
      <c r="F207" s="8"/>
      <c r="G207" s="9"/>
    </row>
    <row r="208" spans="1:7" ht="18" customHeight="1" thickBot="1" x14ac:dyDescent="0.25">
      <c r="A208" s="437" t="s">
        <v>222</v>
      </c>
      <c r="B208" s="16" t="s">
        <v>149</v>
      </c>
      <c r="C208" s="96">
        <v>26532.295829999999</v>
      </c>
      <c r="D208" s="96">
        <v>27646.812129999998</v>
      </c>
      <c r="E208" s="21">
        <f t="shared" ref="E208" si="16">+IF(C208=0,"X",D208/C208)</f>
        <v>1.0420060256805903</v>
      </c>
      <c r="F208" s="8"/>
      <c r="G208" s="9"/>
    </row>
    <row r="209" spans="1:8" ht="18" customHeight="1" thickBot="1" x14ac:dyDescent="0.25">
      <c r="A209" s="59"/>
      <c r="B209" s="56" t="s">
        <v>2</v>
      </c>
      <c r="C209" s="12">
        <f>SUM(C175:C208)</f>
        <v>21769201.676270001</v>
      </c>
      <c r="D209" s="12">
        <f>SUM(D175:D208)</f>
        <v>23945649.082190003</v>
      </c>
      <c r="E209" s="184">
        <f>+D209/C209</f>
        <v>1.0999782830021041</v>
      </c>
      <c r="F209" s="8"/>
      <c r="G209" s="9"/>
    </row>
    <row r="210" spans="1:8" x14ac:dyDescent="0.2">
      <c r="C210" s="45"/>
      <c r="D210" s="45"/>
      <c r="E210" s="421"/>
      <c r="G210" s="315"/>
      <c r="H210" s="101"/>
    </row>
    <row r="211" spans="1:8" x14ac:dyDescent="0.2">
      <c r="C211" s="9"/>
      <c r="D211" s="9"/>
    </row>
    <row r="212" spans="1:8" x14ac:dyDescent="0.2">
      <c r="C212" s="322"/>
    </row>
  </sheetData>
  <sortState ref="B182:E210">
    <sortCondition ref="B182"/>
  </sortState>
  <mergeCells count="18">
    <mergeCell ref="F85:G86"/>
    <mergeCell ref="F102:G103"/>
    <mergeCell ref="B102:B104"/>
    <mergeCell ref="C102:D103"/>
    <mergeCell ref="E102:E103"/>
    <mergeCell ref="B85:B87"/>
    <mergeCell ref="C85:D86"/>
    <mergeCell ref="E85:E86"/>
    <mergeCell ref="A130:E130"/>
    <mergeCell ref="A138:E138"/>
    <mergeCell ref="A171:E171"/>
    <mergeCell ref="A2:E2"/>
    <mergeCell ref="A10:E10"/>
    <mergeCell ref="A43:E43"/>
    <mergeCell ref="A83:E83"/>
    <mergeCell ref="A100:E100"/>
    <mergeCell ref="A102:A104"/>
    <mergeCell ref="A85:A87"/>
  </mergeCells>
  <phoneticPr fontId="0" type="noConversion"/>
  <conditionalFormatting sqref="I88:I124 H89:H124 C211:D211 G134:G136 G142:G169 G6:G8 G14:G41 G47:G81 G175:G209">
    <cfRule type="cellIs" dxfId="0" priority="19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9" orientation="portrait" r:id="rId1"/>
  <headerFooter alignWithMargins="0">
    <oddHeader>&amp;C&amp;A</oddHeader>
  </headerFooter>
  <rowBreaks count="2" manualBreakCount="2">
    <brk id="82" max="6" man="1"/>
    <brk id="129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L317"/>
  <sheetViews>
    <sheetView view="pageBreakPreview" topLeftCell="A157" zoomScale="80" zoomScaleNormal="80" zoomScaleSheetLayoutView="80" workbookViewId="0">
      <selection activeCell="P8" sqref="P8"/>
    </sheetView>
  </sheetViews>
  <sheetFormatPr defaultRowHeight="12.75" x14ac:dyDescent="0.2"/>
  <cols>
    <col min="1" max="1" width="3.7109375" style="78" customWidth="1"/>
    <col min="2" max="2" width="52.28515625" style="46" customWidth="1"/>
    <col min="3" max="3" width="21.7109375" style="46" customWidth="1"/>
    <col min="4" max="4" width="21.5703125" style="46" customWidth="1"/>
    <col min="5" max="5" width="19" style="46" customWidth="1"/>
    <col min="6" max="6" width="14" style="46" customWidth="1"/>
    <col min="7" max="7" width="15.7109375" style="46" customWidth="1"/>
    <col min="8" max="9" width="13.28515625" style="46" customWidth="1"/>
    <col min="10" max="16384" width="9.140625" style="46"/>
  </cols>
  <sheetData>
    <row r="2" spans="1:7" s="65" customFormat="1" ht="18" customHeight="1" x14ac:dyDescent="0.2">
      <c r="A2" s="613" t="s">
        <v>98</v>
      </c>
      <c r="B2" s="613"/>
      <c r="C2" s="613"/>
      <c r="D2" s="613"/>
      <c r="E2" s="613"/>
    </row>
    <row r="3" spans="1:7" s="65" customFormat="1" ht="18" customHeight="1" thickBot="1" x14ac:dyDescent="0.25">
      <c r="A3" s="66"/>
      <c r="B3" s="66"/>
      <c r="C3" s="66"/>
      <c r="D3" s="66"/>
      <c r="E3" s="67"/>
    </row>
    <row r="4" spans="1:7" ht="18" customHeight="1" thickBot="1" x14ac:dyDescent="0.25">
      <c r="A4" s="68" t="s">
        <v>3</v>
      </c>
      <c r="B4" s="69" t="s">
        <v>4</v>
      </c>
      <c r="C4" s="70" t="s">
        <v>99</v>
      </c>
      <c r="D4" s="71"/>
      <c r="E4" s="72" t="s">
        <v>6</v>
      </c>
    </row>
    <row r="5" spans="1:7" ht="18" customHeight="1" thickBot="1" x14ac:dyDescent="0.25">
      <c r="A5" s="73"/>
      <c r="B5" s="5"/>
      <c r="C5" s="408" t="s">
        <v>208</v>
      </c>
      <c r="D5" s="410" t="s">
        <v>215</v>
      </c>
      <c r="E5" s="15" t="s">
        <v>214</v>
      </c>
    </row>
    <row r="6" spans="1:7" ht="18" customHeight="1" x14ac:dyDescent="0.2">
      <c r="A6" s="68" t="s">
        <v>7</v>
      </c>
      <c r="B6" s="74" t="s">
        <v>0</v>
      </c>
      <c r="C6" s="6">
        <f>+C41</f>
        <v>19364568.044689998</v>
      </c>
      <c r="D6" s="6">
        <f t="shared" ref="D6" si="0">+D41</f>
        <v>18284273.447180003</v>
      </c>
      <c r="E6" s="7">
        <f>+D6/C6</f>
        <v>0.94421282235592008</v>
      </c>
      <c r="F6" s="8"/>
      <c r="G6" s="9"/>
    </row>
    <row r="7" spans="1:7" ht="18" customHeight="1" thickBot="1" x14ac:dyDescent="0.25">
      <c r="A7" s="75" t="s">
        <v>8</v>
      </c>
      <c r="B7" s="33" t="s">
        <v>1</v>
      </c>
      <c r="C7" s="11">
        <f>+C81</f>
        <v>15678821.96979</v>
      </c>
      <c r="D7" s="11">
        <f t="shared" ref="D7" si="1">+D81</f>
        <v>18393064.923670001</v>
      </c>
      <c r="E7" s="31">
        <f>+D7/C7</f>
        <v>1.173115235258734</v>
      </c>
      <c r="F7" s="8"/>
      <c r="G7" s="9"/>
    </row>
    <row r="8" spans="1:7" s="65" customFormat="1" ht="18" customHeight="1" thickBot="1" x14ac:dyDescent="0.25">
      <c r="A8" s="76"/>
      <c r="B8" s="77" t="s">
        <v>41</v>
      </c>
      <c r="C8" s="24">
        <f>SUM(C6:C7)</f>
        <v>35043390.014479995</v>
      </c>
      <c r="D8" s="24">
        <f>SUM(D6:D7)</f>
        <v>36677338.370850004</v>
      </c>
      <c r="E8" s="13">
        <f>+D8/C8</f>
        <v>1.0466264352762349</v>
      </c>
      <c r="F8" s="8"/>
      <c r="G8" s="9"/>
    </row>
    <row r="9" spans="1:7" ht="18" customHeight="1" x14ac:dyDescent="0.2">
      <c r="C9" s="79"/>
      <c r="D9" s="79"/>
      <c r="F9" s="79"/>
      <c r="G9" s="9"/>
    </row>
    <row r="10" spans="1:7" s="80" customFormat="1" ht="18" customHeight="1" x14ac:dyDescent="0.2">
      <c r="A10" s="613" t="s">
        <v>100</v>
      </c>
      <c r="B10" s="613"/>
      <c r="C10" s="613"/>
      <c r="D10" s="613"/>
      <c r="E10" s="613"/>
      <c r="G10" s="9"/>
    </row>
    <row r="11" spans="1:7" s="65" customFormat="1" ht="18" customHeight="1" thickBot="1" x14ac:dyDescent="0.25">
      <c r="A11" s="66"/>
      <c r="B11" s="66"/>
      <c r="C11" s="66"/>
      <c r="D11" s="66"/>
      <c r="E11" s="67"/>
      <c r="G11" s="9"/>
    </row>
    <row r="12" spans="1:7" ht="18" customHeight="1" thickBot="1" x14ac:dyDescent="0.25">
      <c r="A12" s="68" t="s">
        <v>3</v>
      </c>
      <c r="B12" s="69" t="s">
        <v>10</v>
      </c>
      <c r="C12" s="81" t="s">
        <v>99</v>
      </c>
      <c r="D12" s="82"/>
      <c r="E12" s="72" t="s">
        <v>6</v>
      </c>
      <c r="G12" s="9"/>
    </row>
    <row r="13" spans="1:7" ht="18" customHeight="1" thickBot="1" x14ac:dyDescent="0.25">
      <c r="A13" s="5"/>
      <c r="B13" s="5"/>
      <c r="C13" s="410" t="s">
        <v>208</v>
      </c>
      <c r="D13" s="410" t="s">
        <v>215</v>
      </c>
      <c r="E13" s="15" t="s">
        <v>214</v>
      </c>
      <c r="G13" s="9"/>
    </row>
    <row r="14" spans="1:7" ht="18" customHeight="1" x14ac:dyDescent="0.2">
      <c r="A14" s="3" t="s">
        <v>7</v>
      </c>
      <c r="B14" s="18" t="s">
        <v>116</v>
      </c>
      <c r="C14" s="11">
        <v>1391312.0840499999</v>
      </c>
      <c r="D14" s="11">
        <v>714964.23211999994</v>
      </c>
      <c r="E14" s="21">
        <f>+IF(C14=0,"X",D14/C14)</f>
        <v>0.5138776844651527</v>
      </c>
      <c r="F14" s="8"/>
      <c r="G14" s="9"/>
    </row>
    <row r="15" spans="1:7" ht="18" customHeight="1" x14ac:dyDescent="0.2">
      <c r="A15" s="10" t="s">
        <v>8</v>
      </c>
      <c r="B15" s="18" t="s">
        <v>172</v>
      </c>
      <c r="C15" s="11">
        <v>482364.15623000002</v>
      </c>
      <c r="D15" s="11">
        <v>553789.76603000006</v>
      </c>
      <c r="E15" s="21">
        <f t="shared" ref="E15:E41" si="2">+IF(C15=0,"X",D15/C15)</f>
        <v>1.1480740409035348</v>
      </c>
      <c r="F15" s="8"/>
      <c r="G15" s="9"/>
    </row>
    <row r="16" spans="1:7" ht="18" customHeight="1" x14ac:dyDescent="0.2">
      <c r="A16" s="10" t="s">
        <v>9</v>
      </c>
      <c r="B16" s="18" t="s">
        <v>209</v>
      </c>
      <c r="C16" s="11">
        <v>1520507.94065</v>
      </c>
      <c r="D16" s="11">
        <v>1409752.86234</v>
      </c>
      <c r="E16" s="21">
        <f t="shared" si="2"/>
        <v>0.92715915823323258</v>
      </c>
      <c r="F16" s="8"/>
      <c r="G16" s="9"/>
    </row>
    <row r="17" spans="1:7" ht="18" customHeight="1" x14ac:dyDescent="0.2">
      <c r="A17" s="10" t="s">
        <v>11</v>
      </c>
      <c r="B17" s="18" t="s">
        <v>117</v>
      </c>
      <c r="C17" s="11">
        <v>603743.26658000005</v>
      </c>
      <c r="D17" s="11">
        <v>745717.68565999996</v>
      </c>
      <c r="E17" s="21">
        <f t="shared" si="2"/>
        <v>1.2351569399427618</v>
      </c>
      <c r="F17" s="8"/>
      <c r="G17" s="9"/>
    </row>
    <row r="18" spans="1:7" ht="18" customHeight="1" x14ac:dyDescent="0.2">
      <c r="A18" s="10" t="s">
        <v>12</v>
      </c>
      <c r="B18" s="18" t="s">
        <v>118</v>
      </c>
      <c r="C18" s="11">
        <v>195076.58369999999</v>
      </c>
      <c r="D18" s="11">
        <v>123090.74416</v>
      </c>
      <c r="E18" s="21">
        <f t="shared" si="2"/>
        <v>0.63098677363191902</v>
      </c>
      <c r="F18" s="8"/>
      <c r="G18" s="9"/>
    </row>
    <row r="19" spans="1:7" ht="18" customHeight="1" x14ac:dyDescent="0.2">
      <c r="A19" s="10" t="s">
        <v>13</v>
      </c>
      <c r="B19" s="18" t="s">
        <v>119</v>
      </c>
      <c r="C19" s="11">
        <v>40745.549570000003</v>
      </c>
      <c r="D19" s="11">
        <v>32843.444430000003</v>
      </c>
      <c r="E19" s="21">
        <f t="shared" si="2"/>
        <v>0.80606212890994766</v>
      </c>
      <c r="F19" s="8"/>
      <c r="G19" s="9"/>
    </row>
    <row r="20" spans="1:7" ht="18" customHeight="1" x14ac:dyDescent="0.2">
      <c r="A20" s="10" t="s">
        <v>14</v>
      </c>
      <c r="B20" s="18" t="s">
        <v>120</v>
      </c>
      <c r="C20" s="11">
        <v>570854.49988000002</v>
      </c>
      <c r="D20" s="11">
        <v>285955.03678999998</v>
      </c>
      <c r="E20" s="21">
        <f t="shared" si="2"/>
        <v>0.50092455581958439</v>
      </c>
      <c r="F20" s="8"/>
      <c r="G20" s="9"/>
    </row>
    <row r="21" spans="1:7" ht="18" customHeight="1" x14ac:dyDescent="0.2">
      <c r="A21" s="10" t="s">
        <v>15</v>
      </c>
      <c r="B21" s="18" t="s">
        <v>173</v>
      </c>
      <c r="C21" s="11">
        <v>16904.034520000001</v>
      </c>
      <c r="D21" s="11">
        <v>19543.82473</v>
      </c>
      <c r="E21" s="21">
        <f t="shared" si="2"/>
        <v>1.156163323428897</v>
      </c>
      <c r="F21" s="8"/>
      <c r="G21" s="9"/>
    </row>
    <row r="22" spans="1:7" ht="18" customHeight="1" x14ac:dyDescent="0.2">
      <c r="A22" s="10" t="s">
        <v>16</v>
      </c>
      <c r="B22" s="18" t="s">
        <v>153</v>
      </c>
      <c r="C22" s="11">
        <v>280238.87069000001</v>
      </c>
      <c r="D22" s="11">
        <v>520235.18138999998</v>
      </c>
      <c r="E22" s="21">
        <f t="shared" si="2"/>
        <v>1.8563990787897646</v>
      </c>
      <c r="F22" s="8"/>
      <c r="G22" s="9"/>
    </row>
    <row r="23" spans="1:7" ht="18" customHeight="1" x14ac:dyDescent="0.2">
      <c r="A23" s="10" t="s">
        <v>17</v>
      </c>
      <c r="B23" s="18" t="s">
        <v>121</v>
      </c>
      <c r="C23" s="11">
        <v>907822.92617999995</v>
      </c>
      <c r="D23" s="11">
        <v>792683.07525999995</v>
      </c>
      <c r="E23" s="21">
        <f t="shared" si="2"/>
        <v>0.87316926286000129</v>
      </c>
      <c r="F23" s="8"/>
      <c r="G23" s="9"/>
    </row>
    <row r="24" spans="1:7" ht="18" customHeight="1" x14ac:dyDescent="0.2">
      <c r="A24" s="10" t="s">
        <v>18</v>
      </c>
      <c r="B24" s="18" t="s">
        <v>122</v>
      </c>
      <c r="C24" s="11">
        <v>402435.05455</v>
      </c>
      <c r="D24" s="11">
        <v>622693.29732999997</v>
      </c>
      <c r="E24" s="21">
        <f t="shared" si="2"/>
        <v>1.5473137597973197</v>
      </c>
      <c r="F24" s="8"/>
      <c r="G24" s="9"/>
    </row>
    <row r="25" spans="1:7" ht="18" customHeight="1" x14ac:dyDescent="0.2">
      <c r="A25" s="10" t="s">
        <v>19</v>
      </c>
      <c r="B25" s="18" t="s">
        <v>123</v>
      </c>
      <c r="C25" s="11">
        <v>6669.2829499999998</v>
      </c>
      <c r="D25" s="11">
        <v>9089.6204300000009</v>
      </c>
      <c r="E25" s="21">
        <f t="shared" si="2"/>
        <v>1.362908201398173</v>
      </c>
      <c r="F25" s="8"/>
      <c r="G25" s="9"/>
    </row>
    <row r="26" spans="1:7" ht="18" customHeight="1" x14ac:dyDescent="0.2">
      <c r="A26" s="10" t="s">
        <v>20</v>
      </c>
      <c r="B26" s="18" t="s">
        <v>63</v>
      </c>
      <c r="C26" s="11">
        <v>6226.1162800000002</v>
      </c>
      <c r="D26" s="11">
        <v>5998.3606300000001</v>
      </c>
      <c r="E26" s="21">
        <f t="shared" si="2"/>
        <v>0.96341930671426523</v>
      </c>
      <c r="F26" s="8"/>
      <c r="G26" s="9"/>
    </row>
    <row r="27" spans="1:7" ht="18" customHeight="1" x14ac:dyDescent="0.2">
      <c r="A27" s="10" t="s">
        <v>21</v>
      </c>
      <c r="B27" s="18" t="s">
        <v>124</v>
      </c>
      <c r="C27" s="11">
        <v>1104453.3656299999</v>
      </c>
      <c r="D27" s="11">
        <v>1131795.38051</v>
      </c>
      <c r="E27" s="21">
        <f t="shared" si="2"/>
        <v>1.0247561515323953</v>
      </c>
      <c r="F27" s="8"/>
      <c r="G27" s="9"/>
    </row>
    <row r="28" spans="1:7" ht="18" customHeight="1" x14ac:dyDescent="0.2">
      <c r="A28" s="10" t="s">
        <v>22</v>
      </c>
      <c r="B28" s="18" t="s">
        <v>125</v>
      </c>
      <c r="C28" s="11">
        <v>1455472.6118399999</v>
      </c>
      <c r="D28" s="11">
        <v>998234.76618000004</v>
      </c>
      <c r="E28" s="21">
        <f>+IF(C28=0,"X",D28/C28)</f>
        <v>0.68584922729534392</v>
      </c>
      <c r="F28" s="8"/>
      <c r="G28" s="9"/>
    </row>
    <row r="29" spans="1:7" ht="18" customHeight="1" x14ac:dyDescent="0.2">
      <c r="A29" s="10" t="s">
        <v>23</v>
      </c>
      <c r="B29" s="18" t="s">
        <v>126</v>
      </c>
      <c r="C29" s="11">
        <v>731373.39966999996</v>
      </c>
      <c r="D29" s="11">
        <v>1513545.93374</v>
      </c>
      <c r="E29" s="21">
        <f t="shared" si="2"/>
        <v>2.0694571807272744</v>
      </c>
      <c r="F29" s="8"/>
      <c r="G29" s="9"/>
    </row>
    <row r="30" spans="1:7" ht="18" customHeight="1" x14ac:dyDescent="0.2">
      <c r="A30" s="10" t="s">
        <v>24</v>
      </c>
      <c r="B30" s="18" t="s">
        <v>210</v>
      </c>
      <c r="C30" s="11">
        <v>838256.02295000001</v>
      </c>
      <c r="D30" s="11">
        <v>551237.16255000001</v>
      </c>
      <c r="E30" s="21">
        <f t="shared" si="2"/>
        <v>0.65760000221660198</v>
      </c>
      <c r="F30" s="8"/>
      <c r="G30" s="9"/>
    </row>
    <row r="31" spans="1:7" ht="18" customHeight="1" x14ac:dyDescent="0.2">
      <c r="A31" s="10" t="s">
        <v>25</v>
      </c>
      <c r="B31" s="18" t="s">
        <v>211</v>
      </c>
      <c r="C31" s="11">
        <v>3229.3569299999999</v>
      </c>
      <c r="D31" s="11">
        <v>11401.79052</v>
      </c>
      <c r="E31" s="21">
        <f t="shared" si="2"/>
        <v>3.5306690363273039</v>
      </c>
      <c r="F31" s="8"/>
      <c r="G31" s="9"/>
    </row>
    <row r="32" spans="1:7" ht="18" customHeight="1" x14ac:dyDescent="0.2">
      <c r="A32" s="10" t="s">
        <v>26</v>
      </c>
      <c r="B32" s="18" t="s">
        <v>127</v>
      </c>
      <c r="C32" s="11">
        <v>208627.53335000001</v>
      </c>
      <c r="D32" s="11">
        <v>234089.94467999999</v>
      </c>
      <c r="E32" s="21">
        <f t="shared" si="2"/>
        <v>1.1220472241661577</v>
      </c>
      <c r="F32" s="8"/>
      <c r="G32" s="9"/>
    </row>
    <row r="33" spans="1:7" ht="18" customHeight="1" x14ac:dyDescent="0.2">
      <c r="A33" s="10" t="s">
        <v>27</v>
      </c>
      <c r="B33" s="18" t="s">
        <v>212</v>
      </c>
      <c r="C33" s="11">
        <v>69060.243329999998</v>
      </c>
      <c r="D33" s="11">
        <v>80543.276719999994</v>
      </c>
      <c r="E33" s="21">
        <f t="shared" si="2"/>
        <v>1.1662755999154109</v>
      </c>
      <c r="F33" s="8"/>
      <c r="G33" s="9"/>
    </row>
    <row r="34" spans="1:7" ht="18" customHeight="1" x14ac:dyDescent="0.2">
      <c r="A34" s="10" t="s">
        <v>28</v>
      </c>
      <c r="B34" s="18" t="s">
        <v>174</v>
      </c>
      <c r="C34" s="11">
        <v>6257115.6342000002</v>
      </c>
      <c r="D34" s="11">
        <v>6201313.77685</v>
      </c>
      <c r="E34" s="21">
        <f t="shared" si="2"/>
        <v>0.99108185614390765</v>
      </c>
      <c r="F34" s="8"/>
      <c r="G34" s="9"/>
    </row>
    <row r="35" spans="1:7" ht="18" customHeight="1" x14ac:dyDescent="0.2">
      <c r="A35" s="10" t="s">
        <v>31</v>
      </c>
      <c r="B35" s="18" t="s">
        <v>155</v>
      </c>
      <c r="C35" s="11">
        <v>7701.0939399999997</v>
      </c>
      <c r="D35" s="11">
        <v>8362.9398600000004</v>
      </c>
      <c r="E35" s="21">
        <f t="shared" si="2"/>
        <v>1.0859418058209014</v>
      </c>
      <c r="F35" s="8"/>
      <c r="G35" s="9"/>
    </row>
    <row r="36" spans="1:7" ht="18" customHeight="1" x14ac:dyDescent="0.2">
      <c r="A36" s="10" t="s">
        <v>32</v>
      </c>
      <c r="B36" s="18" t="s">
        <v>175</v>
      </c>
      <c r="C36" s="11">
        <v>16215.987440000001</v>
      </c>
      <c r="D36" s="11">
        <v>16460.866730000002</v>
      </c>
      <c r="E36" s="21">
        <f t="shared" si="2"/>
        <v>1.0151011025943419</v>
      </c>
      <c r="F36" s="8"/>
      <c r="G36" s="9"/>
    </row>
    <row r="37" spans="1:7" ht="18" customHeight="1" x14ac:dyDescent="0.2">
      <c r="A37" s="10" t="s">
        <v>33</v>
      </c>
      <c r="B37" s="18" t="s">
        <v>128</v>
      </c>
      <c r="C37" s="11">
        <v>28546.710319999998</v>
      </c>
      <c r="D37" s="11">
        <v>22886.387419999999</v>
      </c>
      <c r="E37" s="21">
        <f t="shared" si="2"/>
        <v>0.80171715631855689</v>
      </c>
      <c r="F37" s="8"/>
      <c r="G37" s="9"/>
    </row>
    <row r="38" spans="1:7" s="65" customFormat="1" ht="18" customHeight="1" x14ac:dyDescent="0.2">
      <c r="A38" s="10" t="s">
        <v>34</v>
      </c>
      <c r="B38" s="18" t="s">
        <v>129</v>
      </c>
      <c r="C38" s="11">
        <v>159220.74596</v>
      </c>
      <c r="D38" s="11">
        <v>170320.20749</v>
      </c>
      <c r="E38" s="21">
        <f t="shared" si="2"/>
        <v>1.0697111514148316</v>
      </c>
      <c r="F38" s="8"/>
      <c r="G38" s="9"/>
    </row>
    <row r="39" spans="1:7" s="65" customFormat="1" ht="18" customHeight="1" x14ac:dyDescent="0.2">
      <c r="A39" s="10" t="s">
        <v>35</v>
      </c>
      <c r="B39" s="18" t="s">
        <v>213</v>
      </c>
      <c r="C39" s="11">
        <v>237302.40851000001</v>
      </c>
      <c r="D39" s="11">
        <v>331464.62660999998</v>
      </c>
      <c r="E39" s="21">
        <f t="shared" si="2"/>
        <v>1.3968026228272856</v>
      </c>
      <c r="F39" s="8"/>
      <c r="G39" s="9"/>
    </row>
    <row r="40" spans="1:7" s="65" customFormat="1" ht="18" customHeight="1" thickBot="1" x14ac:dyDescent="0.25">
      <c r="A40" s="10" t="s">
        <v>36</v>
      </c>
      <c r="B40" s="18" t="s">
        <v>176</v>
      </c>
      <c r="C40" s="11">
        <v>1823092.56479</v>
      </c>
      <c r="D40" s="11">
        <v>1176259.25602</v>
      </c>
      <c r="E40" s="21">
        <f t="shared" si="2"/>
        <v>0.64519996336855889</v>
      </c>
      <c r="F40" s="8"/>
      <c r="G40" s="9"/>
    </row>
    <row r="41" spans="1:7" s="65" customFormat="1" ht="18" customHeight="1" thickBot="1" x14ac:dyDescent="0.25">
      <c r="A41" s="22"/>
      <c r="B41" s="23" t="s">
        <v>2</v>
      </c>
      <c r="C41" s="24">
        <f>SUM(C14:C40)</f>
        <v>19364568.044689998</v>
      </c>
      <c r="D41" s="24">
        <f>SUM(D14:D40)</f>
        <v>18284273.447180003</v>
      </c>
      <c r="E41" s="184">
        <f t="shared" si="2"/>
        <v>0.94421282235592008</v>
      </c>
      <c r="F41" s="8"/>
      <c r="G41" s="45"/>
    </row>
    <row r="42" spans="1:7" s="65" customFormat="1" ht="18" customHeight="1" x14ac:dyDescent="0.2">
      <c r="A42" s="83"/>
      <c r="B42" s="67"/>
      <c r="C42" s="459"/>
      <c r="D42" s="459"/>
      <c r="E42" s="84"/>
      <c r="F42" s="85"/>
      <c r="G42" s="423"/>
    </row>
    <row r="43" spans="1:7" s="65" customFormat="1" ht="18" customHeight="1" x14ac:dyDescent="0.2">
      <c r="A43" s="621" t="s">
        <v>101</v>
      </c>
      <c r="B43" s="621"/>
      <c r="C43" s="621"/>
      <c r="D43" s="621"/>
      <c r="E43" s="621"/>
      <c r="F43" s="85"/>
      <c r="G43" s="45"/>
    </row>
    <row r="44" spans="1:7" s="65" customFormat="1" ht="18" customHeight="1" thickBot="1" x14ac:dyDescent="0.25">
      <c r="A44" s="87"/>
      <c r="B44" s="87"/>
      <c r="C44" s="87"/>
      <c r="D44" s="87"/>
      <c r="E44" s="87"/>
      <c r="F44" s="85"/>
      <c r="G44" s="9"/>
    </row>
    <row r="45" spans="1:7" s="65" customFormat="1" ht="18" customHeight="1" thickBot="1" x14ac:dyDescent="0.25">
      <c r="A45" s="68" t="s">
        <v>3</v>
      </c>
      <c r="B45" s="88" t="s">
        <v>10</v>
      </c>
      <c r="C45" s="81" t="s">
        <v>99</v>
      </c>
      <c r="D45" s="82"/>
      <c r="E45" s="72" t="s">
        <v>6</v>
      </c>
      <c r="F45" s="85"/>
      <c r="G45" s="9"/>
    </row>
    <row r="46" spans="1:7" ht="18" customHeight="1" thickBot="1" x14ac:dyDescent="0.25">
      <c r="A46" s="10"/>
      <c r="B46" s="89"/>
      <c r="C46" s="410" t="s">
        <v>208</v>
      </c>
      <c r="D46" s="410" t="s">
        <v>215</v>
      </c>
      <c r="E46" s="15" t="s">
        <v>214</v>
      </c>
      <c r="G46" s="9"/>
    </row>
    <row r="47" spans="1:7" ht="18" customHeight="1" x14ac:dyDescent="0.2">
      <c r="A47" s="433" t="s">
        <v>7</v>
      </c>
      <c r="B47" s="16" t="s">
        <v>130</v>
      </c>
      <c r="C47" s="11">
        <v>1056069.41968</v>
      </c>
      <c r="D47" s="11">
        <v>1063047.7684800001</v>
      </c>
      <c r="E47" s="21">
        <f t="shared" ref="E47:E81" si="3">+IF(C47=0,"X",D47/C47)</f>
        <v>1.0066078504594087</v>
      </c>
      <c r="F47" s="8"/>
      <c r="G47" s="9"/>
    </row>
    <row r="48" spans="1:7" ht="18" customHeight="1" x14ac:dyDescent="0.2">
      <c r="A48" s="434" t="s">
        <v>8</v>
      </c>
      <c r="B48" s="16" t="s">
        <v>131</v>
      </c>
      <c r="C48" s="11">
        <v>178709.06748</v>
      </c>
      <c r="D48" s="11">
        <v>211596.83454000001</v>
      </c>
      <c r="E48" s="21">
        <f t="shared" si="3"/>
        <v>1.1840296495513896</v>
      </c>
      <c r="F48" s="8"/>
      <c r="G48" s="9"/>
    </row>
    <row r="49" spans="1:7" ht="18" customHeight="1" x14ac:dyDescent="0.2">
      <c r="A49" s="434" t="s">
        <v>9</v>
      </c>
      <c r="B49" s="16" t="s">
        <v>132</v>
      </c>
      <c r="C49" s="11">
        <v>108619.22039</v>
      </c>
      <c r="D49" s="11">
        <v>147298.59357</v>
      </c>
      <c r="E49" s="21">
        <f t="shared" si="3"/>
        <v>1.3561006333973007</v>
      </c>
      <c r="F49" s="8"/>
      <c r="G49" s="9"/>
    </row>
    <row r="50" spans="1:7" ht="18" customHeight="1" x14ac:dyDescent="0.2">
      <c r="A50" s="434" t="s">
        <v>11</v>
      </c>
      <c r="B50" s="16" t="s">
        <v>177</v>
      </c>
      <c r="C50" s="11">
        <v>257551.03451</v>
      </c>
      <c r="D50" s="11">
        <v>376003.81127000001</v>
      </c>
      <c r="E50" s="21">
        <f t="shared" si="3"/>
        <v>1.4599196310174434</v>
      </c>
      <c r="F50" s="8"/>
      <c r="G50" s="9"/>
    </row>
    <row r="51" spans="1:7" ht="18" customHeight="1" x14ac:dyDescent="0.2">
      <c r="A51" s="434" t="s">
        <v>12</v>
      </c>
      <c r="B51" s="16" t="s">
        <v>133</v>
      </c>
      <c r="C51" s="11">
        <v>18721.04074</v>
      </c>
      <c r="D51" s="11">
        <v>17102.71603</v>
      </c>
      <c r="E51" s="21">
        <f t="shared" si="3"/>
        <v>0.91355583631938608</v>
      </c>
      <c r="F51" s="8"/>
      <c r="G51" s="9"/>
    </row>
    <row r="52" spans="1:7" ht="18" customHeight="1" x14ac:dyDescent="0.2">
      <c r="A52" s="434" t="s">
        <v>13</v>
      </c>
      <c r="B52" s="16" t="s">
        <v>134</v>
      </c>
      <c r="C52" s="11">
        <v>943726.55235999997</v>
      </c>
      <c r="D52" s="11">
        <v>859803.95247000002</v>
      </c>
      <c r="E52" s="21">
        <f t="shared" si="3"/>
        <v>0.91107318144208971</v>
      </c>
      <c r="F52" s="8"/>
      <c r="G52" s="9"/>
    </row>
    <row r="53" spans="1:7" ht="18" customHeight="1" x14ac:dyDescent="0.2">
      <c r="A53" s="434" t="s">
        <v>14</v>
      </c>
      <c r="B53" s="16" t="s">
        <v>156</v>
      </c>
      <c r="C53" s="11">
        <v>154723.01011999999</v>
      </c>
      <c r="D53" s="11">
        <v>299479.44559000002</v>
      </c>
      <c r="E53" s="21">
        <f t="shared" si="3"/>
        <v>1.9355844056920164</v>
      </c>
      <c r="F53" s="8"/>
      <c r="G53" s="9"/>
    </row>
    <row r="54" spans="1:7" ht="18" customHeight="1" x14ac:dyDescent="0.2">
      <c r="A54" s="434" t="s">
        <v>15</v>
      </c>
      <c r="B54" s="16" t="s">
        <v>135</v>
      </c>
      <c r="C54" s="11">
        <v>180.94380000000001</v>
      </c>
      <c r="D54" s="11">
        <v>810.13374999999996</v>
      </c>
      <c r="E54" s="21">
        <f t="shared" si="3"/>
        <v>4.4772672509364781</v>
      </c>
      <c r="F54" s="8"/>
      <c r="G54" s="9"/>
    </row>
    <row r="55" spans="1:7" ht="18" customHeight="1" x14ac:dyDescent="0.2">
      <c r="A55" s="434" t="s">
        <v>16</v>
      </c>
      <c r="B55" s="16" t="s">
        <v>157</v>
      </c>
      <c r="C55" s="11">
        <v>5994.3976000000002</v>
      </c>
      <c r="D55" s="11">
        <v>17202.595140000001</v>
      </c>
      <c r="E55" s="21">
        <f t="shared" si="3"/>
        <v>2.8697787981231011</v>
      </c>
      <c r="F55" s="8"/>
      <c r="G55" s="9"/>
    </row>
    <row r="56" spans="1:7" ht="18" customHeight="1" x14ac:dyDescent="0.2">
      <c r="A56" s="434" t="s">
        <v>17</v>
      </c>
      <c r="B56" s="16" t="s">
        <v>136</v>
      </c>
      <c r="C56" s="11">
        <v>5104.3564699999997</v>
      </c>
      <c r="D56" s="11">
        <v>5899.5338000000002</v>
      </c>
      <c r="E56" s="21">
        <f t="shared" si="3"/>
        <v>1.1557840512655262</v>
      </c>
      <c r="F56" s="8"/>
      <c r="G56" s="9"/>
    </row>
    <row r="57" spans="1:7" ht="18" customHeight="1" x14ac:dyDescent="0.2">
      <c r="A57" s="434" t="s">
        <v>18</v>
      </c>
      <c r="B57" s="16" t="s">
        <v>178</v>
      </c>
      <c r="C57" s="11">
        <v>2125290.6203200002</v>
      </c>
      <c r="D57" s="11">
        <v>2401463.5048699998</v>
      </c>
      <c r="E57" s="21">
        <f t="shared" si="3"/>
        <v>1.1299459386445778</v>
      </c>
      <c r="F57" s="8"/>
      <c r="G57" s="9"/>
    </row>
    <row r="58" spans="1:7" ht="18" customHeight="1" x14ac:dyDescent="0.2">
      <c r="A58" s="434" t="s">
        <v>19</v>
      </c>
      <c r="B58" s="16" t="s">
        <v>137</v>
      </c>
      <c r="C58" s="11">
        <v>130766.28877</v>
      </c>
      <c r="D58" s="11">
        <v>129929.65148</v>
      </c>
      <c r="E58" s="21">
        <f t="shared" si="3"/>
        <v>0.99360204149043696</v>
      </c>
      <c r="F58" s="8"/>
      <c r="G58" s="9"/>
    </row>
    <row r="59" spans="1:7" ht="18" customHeight="1" x14ac:dyDescent="0.2">
      <c r="A59" s="434" t="s">
        <v>20</v>
      </c>
      <c r="B59" s="16" t="s">
        <v>138</v>
      </c>
      <c r="C59" s="11">
        <v>62633.166360000003</v>
      </c>
      <c r="D59" s="11">
        <v>66256.388030000002</v>
      </c>
      <c r="E59" s="21">
        <f t="shared" si="3"/>
        <v>1.0578482915772549</v>
      </c>
      <c r="F59" s="8"/>
      <c r="G59" s="9"/>
    </row>
    <row r="60" spans="1:7" ht="18" customHeight="1" x14ac:dyDescent="0.2">
      <c r="A60" s="434" t="s">
        <v>21</v>
      </c>
      <c r="B60" s="16" t="s">
        <v>179</v>
      </c>
      <c r="C60" s="11">
        <v>454759.44858000003</v>
      </c>
      <c r="D60" s="11">
        <v>825200.07083999994</v>
      </c>
      <c r="E60" s="21">
        <f t="shared" si="3"/>
        <v>1.8145858726337887</v>
      </c>
      <c r="F60" s="8"/>
      <c r="G60" s="9"/>
    </row>
    <row r="61" spans="1:7" ht="18" customHeight="1" x14ac:dyDescent="0.2">
      <c r="A61" s="434" t="s">
        <v>22</v>
      </c>
      <c r="B61" s="16" t="s">
        <v>139</v>
      </c>
      <c r="C61" s="11">
        <v>388108.88143000001</v>
      </c>
      <c r="D61" s="11">
        <v>433330.43612000003</v>
      </c>
      <c r="E61" s="21">
        <f t="shared" si="3"/>
        <v>1.1165177012269849</v>
      </c>
      <c r="F61" s="8"/>
      <c r="G61" s="9"/>
    </row>
    <row r="62" spans="1:7" ht="18" customHeight="1" x14ac:dyDescent="0.2">
      <c r="A62" s="434" t="s">
        <v>23</v>
      </c>
      <c r="B62" s="16" t="s">
        <v>180</v>
      </c>
      <c r="C62" s="11">
        <v>37891.171589999998</v>
      </c>
      <c r="D62" s="11">
        <v>38326.880899999996</v>
      </c>
      <c r="E62" s="21">
        <f t="shared" si="3"/>
        <v>1.0114989664271818</v>
      </c>
      <c r="F62" s="8"/>
      <c r="G62" s="9"/>
    </row>
    <row r="63" spans="1:7" ht="18" customHeight="1" x14ac:dyDescent="0.2">
      <c r="A63" s="434" t="s">
        <v>24</v>
      </c>
      <c r="B63" s="16" t="s">
        <v>140</v>
      </c>
      <c r="C63" s="11">
        <v>579969.56732999999</v>
      </c>
      <c r="D63" s="11">
        <v>581631.55524000002</v>
      </c>
      <c r="E63" s="21">
        <f t="shared" si="3"/>
        <v>1.0028656467573829</v>
      </c>
      <c r="F63" s="8"/>
      <c r="G63" s="9"/>
    </row>
    <row r="64" spans="1:7" ht="18" customHeight="1" x14ac:dyDescent="0.2">
      <c r="A64" s="434" t="s">
        <v>25</v>
      </c>
      <c r="B64" s="16" t="s">
        <v>141</v>
      </c>
      <c r="C64" s="11">
        <v>16674.358759999999</v>
      </c>
      <c r="D64" s="11">
        <v>19213.399460000001</v>
      </c>
      <c r="E64" s="21">
        <f t="shared" si="3"/>
        <v>1.1522721644979168</v>
      </c>
      <c r="F64" s="8"/>
      <c r="G64" s="9"/>
    </row>
    <row r="65" spans="1:7" ht="18" customHeight="1" x14ac:dyDescent="0.2">
      <c r="A65" s="434" t="s">
        <v>26</v>
      </c>
      <c r="B65" s="16" t="s">
        <v>142</v>
      </c>
      <c r="C65" s="11">
        <v>275437.93187999999</v>
      </c>
      <c r="D65" s="11">
        <v>337457.43369999999</v>
      </c>
      <c r="E65" s="21">
        <f t="shared" si="3"/>
        <v>1.22516688749689</v>
      </c>
      <c r="F65" s="8"/>
      <c r="G65" s="9"/>
    </row>
    <row r="66" spans="1:7" ht="18" customHeight="1" x14ac:dyDescent="0.2">
      <c r="A66" s="434" t="s">
        <v>27</v>
      </c>
      <c r="B66" s="16" t="s">
        <v>216</v>
      </c>
      <c r="C66" s="11">
        <v>0</v>
      </c>
      <c r="D66" s="11">
        <v>0</v>
      </c>
      <c r="E66" s="21" t="str">
        <f t="shared" si="3"/>
        <v>X</v>
      </c>
      <c r="F66" s="8"/>
      <c r="G66" s="9"/>
    </row>
    <row r="67" spans="1:7" ht="18" customHeight="1" x14ac:dyDescent="0.2">
      <c r="A67" s="437" t="s">
        <v>28</v>
      </c>
      <c r="B67" s="16" t="s">
        <v>143</v>
      </c>
      <c r="C67" s="11">
        <v>3810.78125</v>
      </c>
      <c r="D67" s="11">
        <v>2446.5253499999999</v>
      </c>
      <c r="E67" s="21">
        <f t="shared" si="3"/>
        <v>0.64200099389068843</v>
      </c>
      <c r="F67" s="8"/>
      <c r="G67" s="9"/>
    </row>
    <row r="68" spans="1:7" ht="18" customHeight="1" x14ac:dyDescent="0.2">
      <c r="A68" s="437" t="s">
        <v>31</v>
      </c>
      <c r="B68" s="16" t="s">
        <v>217</v>
      </c>
      <c r="C68" s="11">
        <v>0</v>
      </c>
      <c r="D68" s="11">
        <v>2034.08124</v>
      </c>
      <c r="E68" s="21" t="str">
        <f t="shared" si="3"/>
        <v>X</v>
      </c>
      <c r="F68" s="8"/>
      <c r="G68" s="9"/>
    </row>
    <row r="69" spans="1:7" ht="18" customHeight="1" x14ac:dyDescent="0.2">
      <c r="A69" s="437" t="s">
        <v>32</v>
      </c>
      <c r="B69" s="16" t="s">
        <v>181</v>
      </c>
      <c r="C69" s="11">
        <v>43131.306559999997</v>
      </c>
      <c r="D69" s="11">
        <v>47935.436800000003</v>
      </c>
      <c r="E69" s="21">
        <f t="shared" si="3"/>
        <v>1.1113838328388448</v>
      </c>
      <c r="F69" s="8"/>
      <c r="G69" s="9"/>
    </row>
    <row r="70" spans="1:7" ht="18" customHeight="1" x14ac:dyDescent="0.2">
      <c r="A70" s="437" t="s">
        <v>33</v>
      </c>
      <c r="B70" s="16" t="s">
        <v>223</v>
      </c>
      <c r="C70" s="11">
        <v>0</v>
      </c>
      <c r="D70" s="11">
        <v>0</v>
      </c>
      <c r="E70" s="21" t="str">
        <f t="shared" si="3"/>
        <v>X</v>
      </c>
      <c r="F70" s="8"/>
      <c r="G70" s="9"/>
    </row>
    <row r="71" spans="1:7" ht="18" customHeight="1" x14ac:dyDescent="0.2">
      <c r="A71" s="437" t="s">
        <v>34</v>
      </c>
      <c r="B71" s="16" t="s">
        <v>144</v>
      </c>
      <c r="C71" s="11">
        <v>180636.05903999999</v>
      </c>
      <c r="D71" s="11">
        <v>206663.74239</v>
      </c>
      <c r="E71" s="21">
        <f t="shared" si="3"/>
        <v>1.1440890788269271</v>
      </c>
      <c r="F71" s="8"/>
      <c r="G71" s="9"/>
    </row>
    <row r="72" spans="1:7" ht="18" customHeight="1" x14ac:dyDescent="0.2">
      <c r="A72" s="437" t="s">
        <v>35</v>
      </c>
      <c r="B72" s="16" t="s">
        <v>145</v>
      </c>
      <c r="C72" s="11">
        <v>5135220.1068200003</v>
      </c>
      <c r="D72" s="11">
        <v>6393045.16897</v>
      </c>
      <c r="E72" s="21">
        <f t="shared" si="3"/>
        <v>1.2449408274592755</v>
      </c>
      <c r="F72" s="8"/>
      <c r="G72" s="9"/>
    </row>
    <row r="73" spans="1:7" ht="18" customHeight="1" x14ac:dyDescent="0.2">
      <c r="A73" s="437" t="s">
        <v>36</v>
      </c>
      <c r="B73" s="16" t="s">
        <v>218</v>
      </c>
      <c r="C73" s="11">
        <v>0</v>
      </c>
      <c r="D73" s="11">
        <v>1043.90023</v>
      </c>
      <c r="E73" s="21" t="str">
        <f t="shared" si="3"/>
        <v>X</v>
      </c>
      <c r="F73" s="8"/>
      <c r="G73" s="9"/>
    </row>
    <row r="74" spans="1:7" ht="18" customHeight="1" x14ac:dyDescent="0.2">
      <c r="A74" s="437" t="s">
        <v>37</v>
      </c>
      <c r="B74" s="16" t="s">
        <v>146</v>
      </c>
      <c r="C74" s="11">
        <v>24261.884409999999</v>
      </c>
      <c r="D74" s="11">
        <v>25688.838640000002</v>
      </c>
      <c r="E74" s="21">
        <f t="shared" si="3"/>
        <v>1.0588146495913506</v>
      </c>
      <c r="F74" s="8"/>
      <c r="G74" s="9"/>
    </row>
    <row r="75" spans="1:7" ht="18" customHeight="1" x14ac:dyDescent="0.2">
      <c r="A75" s="437" t="s">
        <v>38</v>
      </c>
      <c r="B75" s="16" t="s">
        <v>158</v>
      </c>
      <c r="C75" s="11">
        <v>24530.593219999999</v>
      </c>
      <c r="D75" s="11">
        <v>25597.67596</v>
      </c>
      <c r="E75" s="21">
        <f t="shared" si="3"/>
        <v>1.0435000788782394</v>
      </c>
      <c r="F75" s="8"/>
      <c r="G75" s="9"/>
    </row>
    <row r="76" spans="1:7" ht="18" customHeight="1" x14ac:dyDescent="0.2">
      <c r="A76" s="437" t="s">
        <v>39</v>
      </c>
      <c r="B76" s="16" t="s">
        <v>159</v>
      </c>
      <c r="C76" s="11">
        <v>311748.05194999999</v>
      </c>
      <c r="D76" s="11">
        <v>397754.26789999998</v>
      </c>
      <c r="E76" s="21">
        <f t="shared" si="3"/>
        <v>1.2758837317892662</v>
      </c>
      <c r="F76" s="8"/>
      <c r="G76" s="9"/>
    </row>
    <row r="77" spans="1:7" ht="18" customHeight="1" x14ac:dyDescent="0.2">
      <c r="A77" s="437" t="s">
        <v>40</v>
      </c>
      <c r="B77" s="16" t="s">
        <v>160</v>
      </c>
      <c r="C77" s="11">
        <v>160576.24762000001</v>
      </c>
      <c r="D77" s="11">
        <v>244339.60021999999</v>
      </c>
      <c r="E77" s="21">
        <f t="shared" si="3"/>
        <v>1.5216422343995983</v>
      </c>
      <c r="F77" s="8"/>
      <c r="G77" s="9"/>
    </row>
    <row r="78" spans="1:7" ht="18" customHeight="1" x14ac:dyDescent="0.2">
      <c r="A78" s="437" t="s">
        <v>219</v>
      </c>
      <c r="B78" s="16" t="s">
        <v>147</v>
      </c>
      <c r="C78" s="11">
        <v>684914.71805999998</v>
      </c>
      <c r="D78" s="11">
        <v>706930.09198999999</v>
      </c>
      <c r="E78" s="21">
        <f t="shared" si="3"/>
        <v>1.0321432338209315</v>
      </c>
      <c r="F78" s="8"/>
      <c r="G78" s="9"/>
    </row>
    <row r="79" spans="1:7" ht="18" customHeight="1" x14ac:dyDescent="0.2">
      <c r="A79" s="437" t="s">
        <v>220</v>
      </c>
      <c r="B79" s="16" t="s">
        <v>148</v>
      </c>
      <c r="C79" s="11">
        <v>2288745.5713800001</v>
      </c>
      <c r="D79" s="11">
        <v>2488850.4115800001</v>
      </c>
      <c r="E79" s="21">
        <f t="shared" si="3"/>
        <v>1.0874299191234902</v>
      </c>
      <c r="F79" s="8"/>
      <c r="G79" s="9"/>
    </row>
    <row r="80" spans="1:7" ht="18" customHeight="1" thickBot="1" x14ac:dyDescent="0.25">
      <c r="A80" s="437" t="s">
        <v>222</v>
      </c>
      <c r="B80" s="16" t="s">
        <v>149</v>
      </c>
      <c r="C80" s="11">
        <v>20316.171310000002</v>
      </c>
      <c r="D80" s="11">
        <v>19680.47712</v>
      </c>
      <c r="E80" s="21">
        <f t="shared" si="3"/>
        <v>0.9687099414402407</v>
      </c>
      <c r="F80" s="8"/>
      <c r="G80" s="9"/>
    </row>
    <row r="81" spans="1:12" s="92" customFormat="1" ht="18" customHeight="1" thickBot="1" x14ac:dyDescent="0.25">
      <c r="A81" s="22"/>
      <c r="B81" s="90" t="s">
        <v>2</v>
      </c>
      <c r="C81" s="91">
        <f>SUM(C47:C80)</f>
        <v>15678821.96979</v>
      </c>
      <c r="D81" s="91">
        <f>SUM(D47:D80)</f>
        <v>18393064.923670001</v>
      </c>
      <c r="E81" s="184">
        <f t="shared" si="3"/>
        <v>1.173115235258734</v>
      </c>
    </row>
    <row r="82" spans="1:12" ht="18" customHeight="1" x14ac:dyDescent="0.2">
      <c r="C82" s="460"/>
      <c r="D82" s="460"/>
      <c r="E82" s="93"/>
    </row>
    <row r="83" spans="1:12" ht="18" customHeight="1" x14ac:dyDescent="0.2">
      <c r="A83" s="621" t="s">
        <v>332</v>
      </c>
      <c r="B83" s="621"/>
      <c r="C83" s="621"/>
      <c r="D83" s="621"/>
      <c r="E83" s="621"/>
      <c r="F83" s="621"/>
      <c r="G83" s="94"/>
    </row>
    <row r="84" spans="1:12" ht="18" customHeight="1" thickBot="1" x14ac:dyDescent="0.25">
      <c r="A84" s="46"/>
    </row>
    <row r="85" spans="1:12" ht="18" customHeight="1" x14ac:dyDescent="0.2">
      <c r="A85" s="68"/>
      <c r="B85" s="68"/>
      <c r="C85" s="615" t="s">
        <v>99</v>
      </c>
      <c r="D85" s="616"/>
      <c r="E85" s="619" t="s">
        <v>150</v>
      </c>
      <c r="F85" s="624" t="s">
        <v>151</v>
      </c>
      <c r="G85" s="625"/>
    </row>
    <row r="86" spans="1:12" ht="36" customHeight="1" thickBot="1" x14ac:dyDescent="0.25">
      <c r="A86" s="95" t="s">
        <v>3</v>
      </c>
      <c r="B86" s="75" t="s">
        <v>30</v>
      </c>
      <c r="C86" s="617"/>
      <c r="D86" s="618"/>
      <c r="E86" s="620"/>
      <c r="F86" s="626"/>
      <c r="G86" s="627"/>
    </row>
    <row r="87" spans="1:12" ht="18" customHeight="1" thickBot="1" x14ac:dyDescent="0.25">
      <c r="A87" s="5"/>
      <c r="B87" s="5"/>
      <c r="C87" s="408" t="s">
        <v>208</v>
      </c>
      <c r="D87" s="410" t="s">
        <v>215</v>
      </c>
      <c r="E87" s="15" t="s">
        <v>214</v>
      </c>
      <c r="F87" s="410" t="s">
        <v>208</v>
      </c>
      <c r="G87" s="410" t="s">
        <v>215</v>
      </c>
    </row>
    <row r="88" spans="1:12" ht="18" customHeight="1" x14ac:dyDescent="0.2">
      <c r="A88" s="3"/>
      <c r="B88" s="29"/>
      <c r="C88" s="28"/>
      <c r="D88" s="30"/>
      <c r="E88" s="31"/>
      <c r="F88" s="32"/>
      <c r="G88" s="32"/>
    </row>
    <row r="89" spans="1:12" x14ac:dyDescent="0.2">
      <c r="A89" s="576" t="s">
        <v>7</v>
      </c>
      <c r="B89" s="60" t="s">
        <v>183</v>
      </c>
      <c r="C89" s="96">
        <v>7489847.9620200004</v>
      </c>
      <c r="D89" s="96">
        <v>6229237.7886300003</v>
      </c>
      <c r="E89" s="21">
        <f t="shared" ref="E89:E94" si="4">+IF(C89=0,"X",D89/C89)</f>
        <v>0.83169081938880696</v>
      </c>
      <c r="F89" s="98">
        <f>+C89/$C$97</f>
        <v>0.38678105004679114</v>
      </c>
      <c r="G89" s="98">
        <f>+D89/$D$97</f>
        <v>0.34068828639113002</v>
      </c>
      <c r="H89" s="8"/>
      <c r="I89" s="8"/>
      <c r="J89" s="9"/>
      <c r="K89" s="8"/>
      <c r="L89" s="9"/>
    </row>
    <row r="90" spans="1:12" x14ac:dyDescent="0.2">
      <c r="A90" s="576" t="s">
        <v>8</v>
      </c>
      <c r="B90" s="60" t="s">
        <v>184</v>
      </c>
      <c r="C90" s="96">
        <v>119265.19714</v>
      </c>
      <c r="D90" s="96">
        <v>121304.11382</v>
      </c>
      <c r="E90" s="21">
        <f t="shared" si="4"/>
        <v>1.0170956551357275</v>
      </c>
      <c r="F90" s="98">
        <f t="shared" ref="F90:F94" si="5">+C90/$C$97</f>
        <v>6.1589391957971992E-3</v>
      </c>
      <c r="G90" s="98">
        <f t="shared" ref="G90:G94" si="6">+D90/$D$97</f>
        <v>6.6343414831526986E-3</v>
      </c>
      <c r="H90" s="8"/>
      <c r="I90" s="8"/>
      <c r="J90" s="9"/>
      <c r="K90" s="8"/>
      <c r="L90" s="9"/>
    </row>
    <row r="91" spans="1:12" ht="25.5" x14ac:dyDescent="0.2">
      <c r="A91" s="576" t="s">
        <v>9</v>
      </c>
      <c r="B91" s="60" t="s">
        <v>114</v>
      </c>
      <c r="C91" s="96">
        <v>9562409.4709300008</v>
      </c>
      <c r="D91" s="96">
        <v>9599759.1226499993</v>
      </c>
      <c r="E91" s="21">
        <f t="shared" si="4"/>
        <v>1.0039058829088572</v>
      </c>
      <c r="F91" s="98">
        <f t="shared" si="5"/>
        <v>0.49380959331865942</v>
      </c>
      <c r="G91" s="98">
        <f t="shared" si="6"/>
        <v>0.52502819706655224</v>
      </c>
      <c r="H91" s="8"/>
      <c r="I91" s="8"/>
      <c r="J91" s="9"/>
      <c r="K91" s="8"/>
      <c r="L91" s="9"/>
    </row>
    <row r="92" spans="1:12" x14ac:dyDescent="0.2">
      <c r="A92" s="576" t="s">
        <v>11</v>
      </c>
      <c r="B92" s="60" t="s">
        <v>185</v>
      </c>
      <c r="C92" s="96">
        <v>79491.051749999999</v>
      </c>
      <c r="D92" s="96">
        <v>83390.595799999996</v>
      </c>
      <c r="E92" s="21">
        <f t="shared" si="4"/>
        <v>1.0490563901741305</v>
      </c>
      <c r="F92" s="98">
        <f t="shared" si="5"/>
        <v>4.1049741758572046E-3</v>
      </c>
      <c r="G92" s="98">
        <f t="shared" si="6"/>
        <v>4.5607825785834444E-3</v>
      </c>
      <c r="H92" s="8"/>
      <c r="I92" s="8"/>
      <c r="J92" s="9"/>
      <c r="K92" s="8"/>
      <c r="L92" s="9"/>
    </row>
    <row r="93" spans="1:12" ht="25.5" x14ac:dyDescent="0.2">
      <c r="A93" s="576" t="s">
        <v>12</v>
      </c>
      <c r="B93" s="60" t="s">
        <v>186</v>
      </c>
      <c r="C93" s="96">
        <v>2105046.8442100002</v>
      </c>
      <c r="D93" s="96">
        <v>2241375.1632900001</v>
      </c>
      <c r="E93" s="21">
        <f t="shared" si="4"/>
        <v>1.0647626058560051</v>
      </c>
      <c r="F93" s="98">
        <f t="shared" si="5"/>
        <v>0.10870610897976646</v>
      </c>
      <c r="G93" s="98">
        <f t="shared" si="6"/>
        <v>0.12258486342176554</v>
      </c>
      <c r="H93" s="8"/>
      <c r="I93" s="8"/>
      <c r="J93" s="9"/>
      <c r="K93" s="8"/>
      <c r="L93" s="9"/>
    </row>
    <row r="94" spans="1:12" x14ac:dyDescent="0.2">
      <c r="A94" s="576" t="s">
        <v>13</v>
      </c>
      <c r="B94" s="61" t="s">
        <v>57</v>
      </c>
      <c r="C94" s="96">
        <v>8507.5186199999989</v>
      </c>
      <c r="D94" s="96">
        <v>9206.6630000000005</v>
      </c>
      <c r="E94" s="21">
        <f t="shared" si="4"/>
        <v>1.082179588576675</v>
      </c>
      <c r="F94" s="98">
        <f t="shared" si="5"/>
        <v>4.3933428312859527E-4</v>
      </c>
      <c r="G94" s="98">
        <f t="shared" si="6"/>
        <v>5.0352905881611166E-4</v>
      </c>
      <c r="H94" s="8"/>
      <c r="I94" s="8"/>
      <c r="J94" s="9"/>
      <c r="K94" s="8"/>
      <c r="L94" s="9"/>
    </row>
    <row r="95" spans="1:12" ht="18" customHeight="1" thickBot="1" x14ac:dyDescent="0.25">
      <c r="A95" s="10"/>
      <c r="B95" s="35"/>
      <c r="C95" s="99"/>
      <c r="D95" s="97"/>
      <c r="E95" s="55"/>
      <c r="F95" s="105"/>
      <c r="G95" s="105"/>
      <c r="J95" s="9"/>
      <c r="L95" s="9"/>
    </row>
    <row r="96" spans="1:12" ht="18" customHeight="1" x14ac:dyDescent="0.2">
      <c r="A96" s="3"/>
      <c r="B96" s="37"/>
      <c r="C96" s="11"/>
      <c r="D96" s="100"/>
      <c r="E96" s="413"/>
      <c r="F96" s="331"/>
      <c r="G96" s="331"/>
      <c r="J96" s="9"/>
      <c r="L96" s="9"/>
    </row>
    <row r="97" spans="1:12" ht="18" customHeight="1" x14ac:dyDescent="0.2">
      <c r="A97" s="38"/>
      <c r="B97" s="39" t="s">
        <v>2</v>
      </c>
      <c r="C97" s="40">
        <f>+SUM(C89:C94)</f>
        <v>19364568.044670001</v>
      </c>
      <c r="D97" s="40">
        <f t="shared" ref="D97" si="7">+SUM(D89:D94)</f>
        <v>18284273.447189998</v>
      </c>
      <c r="E97" s="417">
        <f t="shared" ref="E97" si="8">+IF(C97=0,"X",D97/C97)</f>
        <v>0.94421282235741122</v>
      </c>
      <c r="F97" s="105">
        <f>SUM(F89:F94)</f>
        <v>1</v>
      </c>
      <c r="G97" s="105">
        <f>SUM(G89:G94)</f>
        <v>1</v>
      </c>
      <c r="H97" s="8"/>
      <c r="I97" s="8"/>
      <c r="J97" s="9"/>
      <c r="K97" s="8"/>
      <c r="L97" s="9"/>
    </row>
    <row r="98" spans="1:12" ht="18" customHeight="1" thickBot="1" x14ac:dyDescent="0.25">
      <c r="A98" s="5"/>
      <c r="B98" s="41"/>
      <c r="C98" s="36"/>
      <c r="D98" s="42"/>
      <c r="E98" s="43"/>
      <c r="F98" s="44"/>
      <c r="G98" s="102"/>
    </row>
    <row r="99" spans="1:12" ht="18" customHeight="1" x14ac:dyDescent="0.2">
      <c r="C99" s="422"/>
      <c r="D99" s="422"/>
      <c r="E99" s="93"/>
    </row>
    <row r="100" spans="1:12" ht="18" customHeight="1" x14ac:dyDescent="0.2">
      <c r="A100" s="621" t="s">
        <v>102</v>
      </c>
      <c r="B100" s="621"/>
      <c r="C100" s="621"/>
      <c r="D100" s="621"/>
      <c r="E100" s="621"/>
      <c r="F100" s="621"/>
      <c r="G100" s="621"/>
    </row>
    <row r="101" spans="1:12" ht="18" customHeight="1" thickBot="1" x14ac:dyDescent="0.25">
      <c r="A101" s="46"/>
      <c r="C101" s="79"/>
      <c r="D101" s="79"/>
      <c r="F101" s="79"/>
      <c r="G101" s="79"/>
    </row>
    <row r="102" spans="1:12" ht="18" customHeight="1" x14ac:dyDescent="0.2">
      <c r="A102" s="68"/>
      <c r="B102" s="68"/>
      <c r="C102" s="615" t="s">
        <v>99</v>
      </c>
      <c r="D102" s="616"/>
      <c r="E102" s="619" t="s">
        <v>150</v>
      </c>
      <c r="F102" s="624" t="s">
        <v>151</v>
      </c>
      <c r="G102" s="625"/>
    </row>
    <row r="103" spans="1:12" ht="39" customHeight="1" thickBot="1" x14ac:dyDescent="0.25">
      <c r="A103" s="95" t="s">
        <v>3</v>
      </c>
      <c r="B103" s="75" t="s">
        <v>30</v>
      </c>
      <c r="C103" s="617"/>
      <c r="D103" s="618"/>
      <c r="E103" s="620"/>
      <c r="F103" s="626"/>
      <c r="G103" s="627"/>
    </row>
    <row r="104" spans="1:12" ht="18" customHeight="1" thickBot="1" x14ac:dyDescent="0.25">
      <c r="A104" s="5"/>
      <c r="B104" s="5"/>
      <c r="C104" s="408" t="s">
        <v>208</v>
      </c>
      <c r="D104" s="410" t="s">
        <v>215</v>
      </c>
      <c r="E104" s="15" t="s">
        <v>214</v>
      </c>
      <c r="F104" s="410" t="s">
        <v>208</v>
      </c>
      <c r="G104" s="410" t="s">
        <v>215</v>
      </c>
    </row>
    <row r="105" spans="1:12" ht="18" customHeight="1" x14ac:dyDescent="0.2">
      <c r="A105" s="28"/>
      <c r="B105" s="103"/>
      <c r="C105" s="48"/>
      <c r="D105" s="48"/>
      <c r="E105" s="7"/>
      <c r="F105" s="7"/>
      <c r="G105" s="7"/>
    </row>
    <row r="106" spans="1:12" ht="25.5" x14ac:dyDescent="0.2">
      <c r="A106" s="576" t="s">
        <v>7</v>
      </c>
      <c r="B106" s="64" t="s">
        <v>187</v>
      </c>
      <c r="C106" s="11">
        <v>288587.07516000001</v>
      </c>
      <c r="D106" s="11">
        <v>292768.96960000001</v>
      </c>
      <c r="E106" s="21">
        <f t="shared" ref="E106:E124" si="9">+IF(C106=0,"X",D106/C106)</f>
        <v>1.0144909276955021</v>
      </c>
      <c r="F106" s="98">
        <f>+C106/$C$127</f>
        <v>1.8406170802678073E-2</v>
      </c>
      <c r="G106" s="98">
        <f>+D106/$D$127</f>
        <v>1.5917356395720537E-2</v>
      </c>
      <c r="H106" s="8"/>
      <c r="I106" s="8"/>
      <c r="J106" s="9"/>
      <c r="K106" s="8"/>
      <c r="L106" s="9"/>
    </row>
    <row r="107" spans="1:12" x14ac:dyDescent="0.2">
      <c r="A107" s="576" t="s">
        <v>8</v>
      </c>
      <c r="B107" s="64" t="s">
        <v>188</v>
      </c>
      <c r="C107" s="11">
        <v>165669.00141</v>
      </c>
      <c r="D107" s="11">
        <v>178520.13925000001</v>
      </c>
      <c r="E107" s="21">
        <f t="shared" si="9"/>
        <v>1.077571167391755</v>
      </c>
      <c r="F107" s="98">
        <f t="shared" ref="F107:F124" si="10">+C107/$C$127</f>
        <v>1.056641893948628E-2</v>
      </c>
      <c r="G107" s="98">
        <f t="shared" ref="G107:G124" si="11">+D107/$D$127</f>
        <v>9.7058396733036428E-3</v>
      </c>
      <c r="H107" s="8"/>
      <c r="I107" s="8"/>
      <c r="J107" s="9"/>
      <c r="K107" s="8"/>
      <c r="L107" s="9"/>
    </row>
    <row r="108" spans="1:12" ht="25.5" x14ac:dyDescent="0.2">
      <c r="A108" s="576" t="s">
        <v>9</v>
      </c>
      <c r="B108" s="64" t="s">
        <v>189</v>
      </c>
      <c r="C108" s="11">
        <v>3867691.71269</v>
      </c>
      <c r="D108" s="11">
        <v>4199992.5713499999</v>
      </c>
      <c r="E108" s="21">
        <f t="shared" si="9"/>
        <v>1.0859171007786665</v>
      </c>
      <c r="F108" s="98">
        <f t="shared" si="10"/>
        <v>0.24668254542032217</v>
      </c>
      <c r="G108" s="98">
        <f t="shared" si="11"/>
        <v>0.22834653108522832</v>
      </c>
      <c r="H108" s="8"/>
      <c r="I108" s="8"/>
      <c r="J108" s="9"/>
      <c r="K108" s="8"/>
      <c r="L108" s="9"/>
    </row>
    <row r="109" spans="1:12" x14ac:dyDescent="0.2">
      <c r="A109" s="576" t="s">
        <v>11</v>
      </c>
      <c r="B109" s="64" t="s">
        <v>190</v>
      </c>
      <c r="C109" s="11">
        <v>23223.23126</v>
      </c>
      <c r="D109" s="11">
        <v>27248.99165</v>
      </c>
      <c r="E109" s="21">
        <f t="shared" si="9"/>
        <v>1.1733505705958336</v>
      </c>
      <c r="F109" s="98">
        <f t="shared" si="10"/>
        <v>1.481184702830725E-3</v>
      </c>
      <c r="G109" s="98">
        <f t="shared" si="11"/>
        <v>1.4814818391090277E-3</v>
      </c>
      <c r="H109" s="8"/>
      <c r="I109" s="8"/>
      <c r="J109" s="9"/>
      <c r="K109" s="8"/>
      <c r="L109" s="9"/>
    </row>
    <row r="110" spans="1:12" x14ac:dyDescent="0.2">
      <c r="A110" s="576" t="s">
        <v>12</v>
      </c>
      <c r="B110" s="64" t="s">
        <v>191</v>
      </c>
      <c r="C110" s="11">
        <v>15162.8519</v>
      </c>
      <c r="D110" s="11">
        <v>9155.0682500000003</v>
      </c>
      <c r="E110" s="21">
        <f t="shared" si="9"/>
        <v>0.60378273891865952</v>
      </c>
      <c r="F110" s="98">
        <f t="shared" si="10"/>
        <v>9.6709127313611366E-4</v>
      </c>
      <c r="G110" s="98">
        <f t="shared" si="11"/>
        <v>4.9774566055102692E-4</v>
      </c>
      <c r="H110" s="8"/>
      <c r="I110" s="8"/>
      <c r="J110" s="9"/>
      <c r="K110" s="8"/>
      <c r="L110" s="9"/>
    </row>
    <row r="111" spans="1:12" x14ac:dyDescent="0.2">
      <c r="A111" s="576" t="s">
        <v>13</v>
      </c>
      <c r="B111" s="64" t="s">
        <v>192</v>
      </c>
      <c r="C111" s="11">
        <v>81603.027519999989</v>
      </c>
      <c r="D111" s="11">
        <v>111356.91581999999</v>
      </c>
      <c r="E111" s="21">
        <f t="shared" si="9"/>
        <v>1.364617456046072</v>
      </c>
      <c r="F111" s="98">
        <f t="shared" si="10"/>
        <v>5.2046657381173865E-3</v>
      </c>
      <c r="G111" s="98">
        <f t="shared" si="11"/>
        <v>6.0542881940558986E-3</v>
      </c>
      <c r="H111" s="8"/>
      <c r="I111" s="8"/>
      <c r="J111" s="9"/>
      <c r="K111" s="8"/>
      <c r="L111" s="9"/>
    </row>
    <row r="112" spans="1:12" x14ac:dyDescent="0.2">
      <c r="A112" s="576" t="s">
        <v>14</v>
      </c>
      <c r="B112" s="64" t="s">
        <v>193</v>
      </c>
      <c r="C112" s="11">
        <v>45309.049530000004</v>
      </c>
      <c r="D112" s="11">
        <v>45778.704810000003</v>
      </c>
      <c r="E112" s="21">
        <f t="shared" si="9"/>
        <v>1.010365595501822</v>
      </c>
      <c r="F112" s="98">
        <f t="shared" si="10"/>
        <v>2.8898248616775674E-3</v>
      </c>
      <c r="G112" s="98">
        <f t="shared" si="11"/>
        <v>2.488911173854321E-3</v>
      </c>
      <c r="H112" s="8"/>
      <c r="I112" s="8"/>
      <c r="J112" s="9"/>
      <c r="K112" s="8"/>
      <c r="L112" s="9"/>
    </row>
    <row r="113" spans="1:12" ht="25.5" x14ac:dyDescent="0.2">
      <c r="A113" s="576" t="s">
        <v>15</v>
      </c>
      <c r="B113" s="64" t="s">
        <v>194</v>
      </c>
      <c r="C113" s="11">
        <v>1355577.23658</v>
      </c>
      <c r="D113" s="11">
        <v>1307777.1784699999</v>
      </c>
      <c r="E113" s="21">
        <f t="shared" si="9"/>
        <v>0.96473822603380732</v>
      </c>
      <c r="F113" s="98">
        <f t="shared" si="10"/>
        <v>8.6459125513089471E-2</v>
      </c>
      <c r="G113" s="98">
        <f t="shared" si="11"/>
        <v>7.1101645315545123E-2</v>
      </c>
      <c r="H113" s="8"/>
      <c r="I113" s="8"/>
      <c r="J113" s="9"/>
      <c r="K113" s="8"/>
      <c r="L113" s="9"/>
    </row>
    <row r="114" spans="1:12" ht="25.5" x14ac:dyDescent="0.2">
      <c r="A114" s="576" t="s">
        <v>16</v>
      </c>
      <c r="B114" s="64" t="s">
        <v>195</v>
      </c>
      <c r="C114" s="11">
        <v>975351.78996000008</v>
      </c>
      <c r="D114" s="11">
        <v>1531914.22273</v>
      </c>
      <c r="E114" s="21">
        <f t="shared" si="9"/>
        <v>1.5706273761929785</v>
      </c>
      <c r="F114" s="98">
        <f t="shared" si="10"/>
        <v>6.2208231705277284E-2</v>
      </c>
      <c r="G114" s="98">
        <f t="shared" si="11"/>
        <v>8.3287599379748681E-2</v>
      </c>
      <c r="H114" s="8"/>
      <c r="I114" s="8"/>
      <c r="J114" s="9"/>
      <c r="K114" s="8"/>
      <c r="L114" s="9"/>
    </row>
    <row r="115" spans="1:12" ht="25.5" x14ac:dyDescent="0.2">
      <c r="A115" s="576" t="s">
        <v>17</v>
      </c>
      <c r="B115" s="64" t="s">
        <v>196</v>
      </c>
      <c r="C115" s="11">
        <v>6982610.4127200004</v>
      </c>
      <c r="D115" s="11">
        <v>7979916.3788199993</v>
      </c>
      <c r="E115" s="21">
        <f t="shared" si="9"/>
        <v>1.1428270957639621</v>
      </c>
      <c r="F115" s="98">
        <f t="shared" si="10"/>
        <v>0.44535300076701728</v>
      </c>
      <c r="G115" s="98">
        <f t="shared" si="11"/>
        <v>0.43385463009712888</v>
      </c>
      <c r="H115" s="8"/>
      <c r="I115" s="8"/>
      <c r="J115" s="9"/>
      <c r="K115" s="8"/>
      <c r="L115" s="9"/>
    </row>
    <row r="116" spans="1:12" ht="38.25" x14ac:dyDescent="0.2">
      <c r="A116" s="576" t="s">
        <v>18</v>
      </c>
      <c r="B116" s="64" t="s">
        <v>197</v>
      </c>
      <c r="C116" s="11">
        <v>13867.448859999999</v>
      </c>
      <c r="D116" s="11">
        <v>7957.4120599999997</v>
      </c>
      <c r="E116" s="21">
        <f t="shared" si="9"/>
        <v>0.57381946314240817</v>
      </c>
      <c r="F116" s="98">
        <f t="shared" si="10"/>
        <v>8.8447007605260241E-4</v>
      </c>
      <c r="G116" s="98">
        <f t="shared" si="11"/>
        <v>4.3263110813853382E-4</v>
      </c>
      <c r="H116" s="8"/>
      <c r="I116" s="8"/>
      <c r="J116" s="9"/>
      <c r="K116" s="8"/>
      <c r="L116" s="9"/>
    </row>
    <row r="117" spans="1:12" ht="25.5" x14ac:dyDescent="0.2">
      <c r="A117" s="576" t="s">
        <v>19</v>
      </c>
      <c r="B117" s="64" t="s">
        <v>198</v>
      </c>
      <c r="C117" s="11">
        <v>10264.80126</v>
      </c>
      <c r="D117" s="11">
        <v>8178.5208200000006</v>
      </c>
      <c r="E117" s="21">
        <f t="shared" si="9"/>
        <v>0.79675393734802813</v>
      </c>
      <c r="F117" s="98">
        <f t="shared" si="10"/>
        <v>6.5469212417899989E-4</v>
      </c>
      <c r="G117" s="98">
        <f t="shared" si="11"/>
        <v>4.4465241948155076E-4</v>
      </c>
      <c r="H117" s="8"/>
      <c r="I117" s="8"/>
      <c r="J117" s="9"/>
      <c r="K117" s="8"/>
      <c r="L117" s="9"/>
    </row>
    <row r="118" spans="1:12" ht="25.5" x14ac:dyDescent="0.2">
      <c r="A118" s="576" t="s">
        <v>20</v>
      </c>
      <c r="B118" s="64" t="s">
        <v>199</v>
      </c>
      <c r="C118" s="11">
        <v>768573.38760000002</v>
      </c>
      <c r="D118" s="11">
        <v>874022.00391999993</v>
      </c>
      <c r="E118" s="21">
        <f t="shared" si="9"/>
        <v>1.1372004521901038</v>
      </c>
      <c r="F118" s="98">
        <f t="shared" si="10"/>
        <v>4.9019842758776785E-2</v>
      </c>
      <c r="G118" s="98">
        <f t="shared" si="11"/>
        <v>4.751910611669035E-2</v>
      </c>
      <c r="H118" s="8"/>
      <c r="I118" s="8"/>
      <c r="J118" s="9"/>
      <c r="K118" s="8"/>
      <c r="L118" s="9"/>
    </row>
    <row r="119" spans="1:12" x14ac:dyDescent="0.2">
      <c r="A119" s="576" t="s">
        <v>21</v>
      </c>
      <c r="B119" s="64" t="s">
        <v>200</v>
      </c>
      <c r="C119" s="11">
        <v>166347.68311000001</v>
      </c>
      <c r="D119" s="11">
        <v>187901.64318000001</v>
      </c>
      <c r="E119" s="21">
        <f t="shared" si="9"/>
        <v>1.1295717479620506</v>
      </c>
      <c r="F119" s="98">
        <f t="shared" si="10"/>
        <v>1.0609705463263987E-2</v>
      </c>
      <c r="G119" s="98">
        <f t="shared" si="11"/>
        <v>1.0215896260877407E-2</v>
      </c>
      <c r="H119" s="8"/>
      <c r="I119" s="8"/>
      <c r="J119" s="9"/>
      <c r="K119" s="8"/>
      <c r="L119" s="9"/>
    </row>
    <row r="120" spans="1:12" x14ac:dyDescent="0.2">
      <c r="A120" s="576" t="s">
        <v>22</v>
      </c>
      <c r="B120" s="64" t="s">
        <v>201</v>
      </c>
      <c r="C120" s="11">
        <v>118282.72486</v>
      </c>
      <c r="D120" s="11">
        <v>85805.455959999992</v>
      </c>
      <c r="E120" s="21">
        <f t="shared" si="9"/>
        <v>0.72542677776116282</v>
      </c>
      <c r="F120" s="98">
        <f t="shared" si="10"/>
        <v>7.5441079111816722E-3</v>
      </c>
      <c r="G120" s="98">
        <f t="shared" si="11"/>
        <v>4.6650983028654371E-3</v>
      </c>
      <c r="H120" s="8"/>
      <c r="I120" s="8"/>
      <c r="J120" s="9"/>
      <c r="K120" s="8"/>
      <c r="L120" s="9"/>
    </row>
    <row r="121" spans="1:12" x14ac:dyDescent="0.2">
      <c r="A121" s="576" t="s">
        <v>23</v>
      </c>
      <c r="B121" s="64" t="s">
        <v>202</v>
      </c>
      <c r="C121" s="11">
        <v>148572.37811000002</v>
      </c>
      <c r="D121" s="11">
        <v>231584.55202999999</v>
      </c>
      <c r="E121" s="21">
        <f t="shared" si="9"/>
        <v>1.5587322150725718</v>
      </c>
      <c r="F121" s="98">
        <f t="shared" si="10"/>
        <v>9.4759911424881754E-3</v>
      </c>
      <c r="G121" s="98">
        <f t="shared" si="11"/>
        <v>1.2590862533830483E-2</v>
      </c>
      <c r="H121" s="8"/>
      <c r="I121" s="8"/>
      <c r="J121" s="9"/>
      <c r="K121" s="8"/>
      <c r="L121" s="9"/>
    </row>
    <row r="122" spans="1:12" x14ac:dyDescent="0.2">
      <c r="A122" s="576" t="s">
        <v>24</v>
      </c>
      <c r="B122" s="64" t="s">
        <v>203</v>
      </c>
      <c r="C122" s="11">
        <v>9580.5084499999994</v>
      </c>
      <c r="D122" s="11">
        <v>12110.8001</v>
      </c>
      <c r="E122" s="21">
        <f t="shared" si="9"/>
        <v>1.2641082843572882</v>
      </c>
      <c r="F122" s="98">
        <f t="shared" si="10"/>
        <v>6.1104772211102287E-4</v>
      </c>
      <c r="G122" s="98">
        <f t="shared" si="11"/>
        <v>6.5844382925009251E-4</v>
      </c>
      <c r="H122" s="8"/>
      <c r="I122" s="8"/>
      <c r="J122" s="9"/>
      <c r="K122" s="8"/>
      <c r="L122" s="9"/>
    </row>
    <row r="123" spans="1:12" ht="38.25" x14ac:dyDescent="0.2">
      <c r="A123" s="576" t="s">
        <v>25</v>
      </c>
      <c r="B123" s="64" t="s">
        <v>205</v>
      </c>
      <c r="C123" s="11">
        <v>303584.32549999998</v>
      </c>
      <c r="D123" s="11">
        <v>392217.42813999997</v>
      </c>
      <c r="E123" s="21">
        <f t="shared" si="9"/>
        <v>1.2919554640840638</v>
      </c>
      <c r="F123" s="98">
        <f t="shared" si="10"/>
        <v>1.9362699958308194E-2</v>
      </c>
      <c r="G123" s="98">
        <f t="shared" si="11"/>
        <v>2.1324201799278693E-2</v>
      </c>
      <c r="H123" s="8"/>
      <c r="I123" s="8"/>
      <c r="J123" s="9"/>
      <c r="K123" s="8"/>
      <c r="L123" s="9"/>
    </row>
    <row r="124" spans="1:12" x14ac:dyDescent="0.2">
      <c r="A124" s="576" t="s">
        <v>26</v>
      </c>
      <c r="B124" s="64" t="s">
        <v>44</v>
      </c>
      <c r="C124" s="11">
        <v>338963.32326999999</v>
      </c>
      <c r="D124" s="11">
        <v>908857.96672999999</v>
      </c>
      <c r="E124" s="21">
        <f t="shared" si="9"/>
        <v>2.6812870429820883</v>
      </c>
      <c r="F124" s="98">
        <f t="shared" si="10"/>
        <v>2.1619183120006099E-2</v>
      </c>
      <c r="G124" s="98">
        <f t="shared" si="11"/>
        <v>4.941307881534221E-2</v>
      </c>
      <c r="H124" s="8"/>
      <c r="I124" s="8"/>
      <c r="J124" s="9"/>
      <c r="K124" s="8"/>
      <c r="L124" s="9"/>
    </row>
    <row r="125" spans="1:12" ht="18" customHeight="1" thickBot="1" x14ac:dyDescent="0.25">
      <c r="A125" s="5"/>
      <c r="B125" s="34"/>
      <c r="C125" s="11"/>
      <c r="D125" s="11"/>
      <c r="E125" s="55"/>
      <c r="F125" s="98"/>
      <c r="G125" s="98"/>
      <c r="J125" s="9"/>
      <c r="L125" s="9"/>
    </row>
    <row r="126" spans="1:12" ht="18" customHeight="1" x14ac:dyDescent="0.2">
      <c r="A126" s="49"/>
      <c r="B126" s="104"/>
      <c r="C126" s="6"/>
      <c r="D126" s="6"/>
      <c r="E126" s="413"/>
      <c r="F126" s="319"/>
      <c r="G126" s="319"/>
      <c r="J126" s="9"/>
      <c r="L126" s="9"/>
    </row>
    <row r="127" spans="1:12" ht="18" customHeight="1" x14ac:dyDescent="0.2">
      <c r="A127" s="38"/>
      <c r="B127" s="424" t="s">
        <v>2</v>
      </c>
      <c r="C127" s="40">
        <f>SUM(C106:C126)</f>
        <v>15678821.969750002</v>
      </c>
      <c r="D127" s="40">
        <f>SUM(D106:D126)</f>
        <v>18393064.923689995</v>
      </c>
      <c r="E127" s="417">
        <f t="shared" ref="E127" si="12">+IF(C127=0,"X",D127/C127)</f>
        <v>1.1731152352630019</v>
      </c>
      <c r="F127" s="105">
        <f>SUM(F106:F124)</f>
        <v>1</v>
      </c>
      <c r="G127" s="105">
        <f>SUM(G106:G124)</f>
        <v>1</v>
      </c>
      <c r="H127" s="8"/>
      <c r="I127" s="8"/>
      <c r="J127" s="9"/>
      <c r="K127" s="8"/>
      <c r="L127" s="9"/>
    </row>
    <row r="128" spans="1:12" ht="18" customHeight="1" thickBot="1" x14ac:dyDescent="0.25">
      <c r="A128" s="52"/>
      <c r="B128" s="106"/>
      <c r="C128" s="36"/>
      <c r="D128" s="36"/>
      <c r="E128" s="43"/>
      <c r="F128" s="43"/>
      <c r="G128" s="43"/>
    </row>
    <row r="129" spans="1:7" ht="18" customHeight="1" x14ac:dyDescent="0.2">
      <c r="C129" s="45"/>
      <c r="D129" s="45"/>
      <c r="E129" s="9"/>
      <c r="F129" s="79"/>
      <c r="G129" s="79"/>
    </row>
    <row r="130" spans="1:7" ht="18" customHeight="1" x14ac:dyDescent="0.2">
      <c r="A130" s="614" t="s">
        <v>103</v>
      </c>
      <c r="B130" s="614"/>
      <c r="C130" s="614"/>
      <c r="D130" s="614"/>
      <c r="E130" s="614"/>
    </row>
    <row r="131" spans="1:7" ht="18" customHeight="1" thickBot="1" x14ac:dyDescent="0.25">
      <c r="A131" s="83"/>
      <c r="B131" s="83"/>
      <c r="C131" s="83"/>
      <c r="D131" s="83"/>
      <c r="E131" s="83"/>
    </row>
    <row r="132" spans="1:7" ht="31.5" customHeight="1" thickBot="1" x14ac:dyDescent="0.25">
      <c r="A132" s="68" t="s">
        <v>3</v>
      </c>
      <c r="B132" s="88" t="s">
        <v>4</v>
      </c>
      <c r="C132" s="622" t="s">
        <v>106</v>
      </c>
      <c r="D132" s="623"/>
      <c r="E132" s="72" t="s">
        <v>6</v>
      </c>
    </row>
    <row r="133" spans="1:7" ht="18.75" customHeight="1" thickBot="1" x14ac:dyDescent="0.25">
      <c r="A133" s="73"/>
      <c r="B133" s="107"/>
      <c r="C133" s="408" t="s">
        <v>208</v>
      </c>
      <c r="D133" s="410" t="s">
        <v>215</v>
      </c>
      <c r="E133" s="15" t="s">
        <v>214</v>
      </c>
    </row>
    <row r="134" spans="1:7" ht="18" customHeight="1" x14ac:dyDescent="0.2">
      <c r="A134" s="68" t="s">
        <v>7</v>
      </c>
      <c r="B134" s="74" t="s">
        <v>0</v>
      </c>
      <c r="C134" s="6">
        <f>+C169</f>
        <v>19214480.798470002</v>
      </c>
      <c r="D134" s="6">
        <f>+D169</f>
        <v>18160816.664989997</v>
      </c>
      <c r="E134" s="413">
        <f>+D134/C134</f>
        <v>0.94516301821884741</v>
      </c>
      <c r="F134" s="8"/>
      <c r="G134" s="9"/>
    </row>
    <row r="135" spans="1:7" ht="18" customHeight="1" thickBot="1" x14ac:dyDescent="0.25">
      <c r="A135" s="75" t="s">
        <v>8</v>
      </c>
      <c r="B135" s="33" t="s">
        <v>1</v>
      </c>
      <c r="C135" s="11">
        <f>+C210</f>
        <v>13399132.079679998</v>
      </c>
      <c r="D135" s="11">
        <f>+D210</f>
        <v>15160173.735129999</v>
      </c>
      <c r="E135" s="21">
        <f>+D135/C135</f>
        <v>1.1314295317769612</v>
      </c>
      <c r="F135" s="8"/>
      <c r="G135" s="9"/>
    </row>
    <row r="136" spans="1:7" ht="18" customHeight="1" thickBot="1" x14ac:dyDescent="0.25">
      <c r="A136" s="76"/>
      <c r="B136" s="108" t="s">
        <v>2</v>
      </c>
      <c r="C136" s="24">
        <f>SUM(C134:C135)</f>
        <v>32613612.878150001</v>
      </c>
      <c r="D136" s="24">
        <f>SUM(D134:D135)</f>
        <v>33320990.400119998</v>
      </c>
      <c r="E136" s="184">
        <f>+D136/C136</f>
        <v>1.0216896399860045</v>
      </c>
      <c r="F136" s="8"/>
      <c r="G136" s="9"/>
    </row>
    <row r="137" spans="1:7" ht="18" customHeight="1" x14ac:dyDescent="0.2">
      <c r="C137" s="9"/>
      <c r="D137" s="9"/>
      <c r="G137" s="9"/>
    </row>
    <row r="138" spans="1:7" ht="18" customHeight="1" x14ac:dyDescent="0.2">
      <c r="A138" s="613" t="s">
        <v>104</v>
      </c>
      <c r="B138" s="613"/>
      <c r="C138" s="613"/>
      <c r="D138" s="613"/>
      <c r="E138" s="613"/>
      <c r="G138" s="9"/>
    </row>
    <row r="139" spans="1:7" ht="18" customHeight="1" thickBot="1" x14ac:dyDescent="0.25">
      <c r="A139" s="66"/>
      <c r="B139" s="66"/>
      <c r="C139" s="66"/>
      <c r="D139" s="66"/>
      <c r="E139" s="67"/>
      <c r="G139" s="9"/>
    </row>
    <row r="140" spans="1:7" ht="31.5" customHeight="1" thickBot="1" x14ac:dyDescent="0.25">
      <c r="A140" s="68" t="s">
        <v>3</v>
      </c>
      <c r="B140" s="88" t="s">
        <v>10</v>
      </c>
      <c r="C140" s="622" t="s">
        <v>106</v>
      </c>
      <c r="D140" s="623"/>
      <c r="E140" s="72" t="s">
        <v>6</v>
      </c>
      <c r="G140" s="9"/>
    </row>
    <row r="141" spans="1:7" ht="18" customHeight="1" thickBot="1" x14ac:dyDescent="0.25">
      <c r="A141" s="5"/>
      <c r="B141" s="5"/>
      <c r="C141" s="410" t="s">
        <v>208</v>
      </c>
      <c r="D141" s="410" t="s">
        <v>215</v>
      </c>
      <c r="E141" s="15" t="s">
        <v>214</v>
      </c>
      <c r="G141" s="9"/>
    </row>
    <row r="142" spans="1:7" ht="18" customHeight="1" x14ac:dyDescent="0.2">
      <c r="A142" s="404" t="s">
        <v>7</v>
      </c>
      <c r="B142" s="16" t="s">
        <v>116</v>
      </c>
      <c r="C142" s="11">
        <v>1391107.0011400001</v>
      </c>
      <c r="D142" s="11">
        <v>714669.30536</v>
      </c>
      <c r="E142" s="21">
        <f>+IF(C142=0,"X",D142/C142)</f>
        <v>0.51374143381805626</v>
      </c>
      <c r="F142" s="8"/>
      <c r="G142" s="9"/>
    </row>
    <row r="143" spans="1:7" ht="18" customHeight="1" x14ac:dyDescent="0.2">
      <c r="A143" s="405" t="s">
        <v>8</v>
      </c>
      <c r="B143" s="16" t="s">
        <v>172</v>
      </c>
      <c r="C143" s="11">
        <v>470324.84628</v>
      </c>
      <c r="D143" s="11">
        <v>544965.74763</v>
      </c>
      <c r="E143" s="21">
        <f>+IF(C143=0,"X",D143/C143)</f>
        <v>1.1587007404358216</v>
      </c>
      <c r="F143" s="8"/>
      <c r="G143" s="9"/>
    </row>
    <row r="144" spans="1:7" ht="18" customHeight="1" x14ac:dyDescent="0.2">
      <c r="A144" s="405" t="s">
        <v>9</v>
      </c>
      <c r="B144" s="16" t="s">
        <v>209</v>
      </c>
      <c r="C144" s="11">
        <v>1516920.93851</v>
      </c>
      <c r="D144" s="11">
        <v>1400067.59182</v>
      </c>
      <c r="E144" s="21">
        <f t="shared" ref="E144:E168" si="13">+IF(C144=0,"X",D144/C144)</f>
        <v>0.92296675210721291</v>
      </c>
      <c r="F144" s="8"/>
      <c r="G144" s="9"/>
    </row>
    <row r="145" spans="1:7" ht="18" customHeight="1" x14ac:dyDescent="0.2">
      <c r="A145" s="405" t="s">
        <v>11</v>
      </c>
      <c r="B145" s="16" t="s">
        <v>117</v>
      </c>
      <c r="C145" s="11">
        <v>600459.89476000005</v>
      </c>
      <c r="D145" s="11">
        <v>742992.94619000005</v>
      </c>
      <c r="E145" s="21">
        <f t="shared" si="13"/>
        <v>1.2373731412769367</v>
      </c>
      <c r="F145" s="8"/>
      <c r="G145" s="9"/>
    </row>
    <row r="146" spans="1:7" ht="18" customHeight="1" x14ac:dyDescent="0.2">
      <c r="A146" s="405" t="s">
        <v>12</v>
      </c>
      <c r="B146" s="16" t="s">
        <v>118</v>
      </c>
      <c r="C146" s="11">
        <v>193841.9362</v>
      </c>
      <c r="D146" s="11">
        <v>121150.29498999999</v>
      </c>
      <c r="E146" s="21">
        <f t="shared" si="13"/>
        <v>0.62499527896275731</v>
      </c>
      <c r="F146" s="8"/>
      <c r="G146" s="9"/>
    </row>
    <row r="147" spans="1:7" ht="18" customHeight="1" x14ac:dyDescent="0.2">
      <c r="A147" s="405" t="s">
        <v>13</v>
      </c>
      <c r="B147" s="16" t="s">
        <v>119</v>
      </c>
      <c r="C147" s="11">
        <v>40520.698129999997</v>
      </c>
      <c r="D147" s="11">
        <v>32721.481240000001</v>
      </c>
      <c r="E147" s="21">
        <f t="shared" si="13"/>
        <v>0.80752511062424781</v>
      </c>
      <c r="F147" s="8"/>
      <c r="G147" s="9"/>
    </row>
    <row r="148" spans="1:7" ht="18" customHeight="1" x14ac:dyDescent="0.2">
      <c r="A148" s="405" t="s">
        <v>14</v>
      </c>
      <c r="B148" s="16" t="s">
        <v>120</v>
      </c>
      <c r="C148" s="11">
        <v>562550.21086999995</v>
      </c>
      <c r="D148" s="11">
        <v>280681.81118000002</v>
      </c>
      <c r="E148" s="21">
        <f t="shared" si="13"/>
        <v>0.49894534879991886</v>
      </c>
      <c r="F148" s="8"/>
      <c r="G148" s="9"/>
    </row>
    <row r="149" spans="1:7" ht="18" customHeight="1" x14ac:dyDescent="0.2">
      <c r="A149" s="405" t="s">
        <v>15</v>
      </c>
      <c r="B149" s="16" t="s">
        <v>173</v>
      </c>
      <c r="C149" s="11">
        <v>16747.43549</v>
      </c>
      <c r="D149" s="11">
        <v>19240.446619999999</v>
      </c>
      <c r="E149" s="21">
        <f t="shared" si="13"/>
        <v>1.1488592764837693</v>
      </c>
      <c r="F149" s="8"/>
      <c r="G149" s="9"/>
    </row>
    <row r="150" spans="1:7" ht="18" customHeight="1" x14ac:dyDescent="0.2">
      <c r="A150" s="405" t="s">
        <v>16</v>
      </c>
      <c r="B150" s="16" t="s">
        <v>153</v>
      </c>
      <c r="C150" s="11">
        <v>269363.93320999999</v>
      </c>
      <c r="D150" s="11">
        <v>512793.43076000002</v>
      </c>
      <c r="E150" s="21">
        <f t="shared" si="13"/>
        <v>1.9037197172207123</v>
      </c>
      <c r="F150" s="8"/>
      <c r="G150" s="9"/>
    </row>
    <row r="151" spans="1:7" ht="18" customHeight="1" x14ac:dyDescent="0.2">
      <c r="A151" s="405" t="s">
        <v>17</v>
      </c>
      <c r="B151" s="16" t="s">
        <v>121</v>
      </c>
      <c r="C151" s="11">
        <v>907819.77372000006</v>
      </c>
      <c r="D151" s="11">
        <v>792431.81316000002</v>
      </c>
      <c r="E151" s="21">
        <f t="shared" si="13"/>
        <v>0.87289551968319512</v>
      </c>
      <c r="F151" s="8"/>
      <c r="G151" s="9"/>
    </row>
    <row r="152" spans="1:7" ht="18" customHeight="1" x14ac:dyDescent="0.2">
      <c r="A152" s="405" t="s">
        <v>18</v>
      </c>
      <c r="B152" s="16" t="s">
        <v>122</v>
      </c>
      <c r="C152" s="11">
        <v>363329.94260000001</v>
      </c>
      <c r="D152" s="11">
        <v>582985.16420999996</v>
      </c>
      <c r="E152" s="21">
        <f t="shared" si="13"/>
        <v>1.6045612977508559</v>
      </c>
      <c r="F152" s="8"/>
      <c r="G152" s="9"/>
    </row>
    <row r="153" spans="1:7" ht="18" customHeight="1" x14ac:dyDescent="0.2">
      <c r="A153" s="405" t="s">
        <v>19</v>
      </c>
      <c r="B153" s="16" t="s">
        <v>123</v>
      </c>
      <c r="C153" s="11">
        <v>6288.86805</v>
      </c>
      <c r="D153" s="11">
        <v>7830.1615700000002</v>
      </c>
      <c r="E153" s="21">
        <f t="shared" si="13"/>
        <v>1.2450828205880389</v>
      </c>
      <c r="F153" s="8"/>
      <c r="G153" s="9"/>
    </row>
    <row r="154" spans="1:7" ht="18" customHeight="1" x14ac:dyDescent="0.2">
      <c r="A154" s="405" t="s">
        <v>20</v>
      </c>
      <c r="B154" s="16" t="s">
        <v>63</v>
      </c>
      <c r="C154" s="11">
        <v>5014.74053</v>
      </c>
      <c r="D154" s="11">
        <v>5056.5465000000004</v>
      </c>
      <c r="E154" s="21">
        <f t="shared" si="13"/>
        <v>1.0083366167700805</v>
      </c>
      <c r="F154" s="8"/>
      <c r="G154" s="9"/>
    </row>
    <row r="155" spans="1:7" ht="18" customHeight="1" x14ac:dyDescent="0.2">
      <c r="A155" s="405" t="s">
        <v>21</v>
      </c>
      <c r="B155" s="16" t="s">
        <v>124</v>
      </c>
      <c r="C155" s="11">
        <v>1083195.3745899999</v>
      </c>
      <c r="D155" s="11">
        <v>1104997.06801</v>
      </c>
      <c r="E155" s="21">
        <f t="shared" si="13"/>
        <v>1.0201272032095339</v>
      </c>
      <c r="F155" s="8"/>
      <c r="G155" s="9"/>
    </row>
    <row r="156" spans="1:7" ht="18" customHeight="1" x14ac:dyDescent="0.2">
      <c r="A156" s="405" t="s">
        <v>22</v>
      </c>
      <c r="B156" s="16" t="s">
        <v>125</v>
      </c>
      <c r="C156" s="11">
        <v>1450343.10699</v>
      </c>
      <c r="D156" s="11">
        <v>994917.97435000003</v>
      </c>
      <c r="E156" s="21">
        <f t="shared" si="13"/>
        <v>0.68598800487618683</v>
      </c>
      <c r="F156" s="8"/>
      <c r="G156" s="9"/>
    </row>
    <row r="157" spans="1:7" ht="18" customHeight="1" x14ac:dyDescent="0.2">
      <c r="A157" s="405" t="s">
        <v>23</v>
      </c>
      <c r="B157" s="16" t="s">
        <v>126</v>
      </c>
      <c r="C157" s="11">
        <v>731366.20519999997</v>
      </c>
      <c r="D157" s="11">
        <v>1513545.93374</v>
      </c>
      <c r="E157" s="21">
        <f t="shared" si="13"/>
        <v>2.069477538035962</v>
      </c>
      <c r="F157" s="8"/>
      <c r="G157" s="9"/>
    </row>
    <row r="158" spans="1:7" ht="18" customHeight="1" x14ac:dyDescent="0.2">
      <c r="A158" s="405" t="s">
        <v>24</v>
      </c>
      <c r="B158" s="16" t="s">
        <v>210</v>
      </c>
      <c r="C158" s="11">
        <v>837677.52862999996</v>
      </c>
      <c r="D158" s="11">
        <v>550374.35027000005</v>
      </c>
      <c r="E158" s="21">
        <f t="shared" si="13"/>
        <v>0.65702413095660228</v>
      </c>
      <c r="F158" s="8"/>
      <c r="G158" s="9"/>
    </row>
    <row r="159" spans="1:7" ht="18" customHeight="1" x14ac:dyDescent="0.2">
      <c r="A159" s="405" t="s">
        <v>25</v>
      </c>
      <c r="B159" s="16" t="s">
        <v>211</v>
      </c>
      <c r="C159" s="11">
        <v>3229.3569299999999</v>
      </c>
      <c r="D159" s="11">
        <v>11401.79052</v>
      </c>
      <c r="E159" s="21">
        <f t="shared" si="13"/>
        <v>3.5306690363273039</v>
      </c>
      <c r="F159" s="8"/>
      <c r="G159" s="9"/>
    </row>
    <row r="160" spans="1:7" ht="18" customHeight="1" x14ac:dyDescent="0.2">
      <c r="A160" s="405" t="s">
        <v>26</v>
      </c>
      <c r="B160" s="16" t="s">
        <v>127</v>
      </c>
      <c r="C160" s="11">
        <v>205294.78255999999</v>
      </c>
      <c r="D160" s="11">
        <v>230062.94404999999</v>
      </c>
      <c r="E160" s="21">
        <f t="shared" si="13"/>
        <v>1.1206468142109807</v>
      </c>
      <c r="F160" s="8"/>
      <c r="G160" s="9"/>
    </row>
    <row r="161" spans="1:7" ht="18" customHeight="1" x14ac:dyDescent="0.2">
      <c r="A161" s="405" t="s">
        <v>27</v>
      </c>
      <c r="B161" s="16" t="s">
        <v>212</v>
      </c>
      <c r="C161" s="11">
        <v>68173.327439999994</v>
      </c>
      <c r="D161" s="11">
        <v>75884.503360000002</v>
      </c>
      <c r="E161" s="21">
        <f t="shared" si="13"/>
        <v>1.1131113326804636</v>
      </c>
      <c r="F161" s="8"/>
      <c r="G161" s="9"/>
    </row>
    <row r="162" spans="1:7" ht="18" customHeight="1" x14ac:dyDescent="0.2">
      <c r="A162" s="405" t="s">
        <v>28</v>
      </c>
      <c r="B162" s="16" t="s">
        <v>174</v>
      </c>
      <c r="C162" s="11">
        <v>6256992.8348000003</v>
      </c>
      <c r="D162" s="11">
        <v>6201267.3112599999</v>
      </c>
      <c r="E162" s="21">
        <f t="shared" si="13"/>
        <v>0.99109388087675798</v>
      </c>
      <c r="F162" s="8"/>
      <c r="G162" s="9"/>
    </row>
    <row r="163" spans="1:7" ht="18" customHeight="1" x14ac:dyDescent="0.2">
      <c r="A163" s="405" t="s">
        <v>31</v>
      </c>
      <c r="B163" s="16" t="s">
        <v>155</v>
      </c>
      <c r="C163" s="11">
        <v>7701.0939399999997</v>
      </c>
      <c r="D163" s="11">
        <v>8362.9398600000004</v>
      </c>
      <c r="E163" s="21">
        <f t="shared" si="13"/>
        <v>1.0859418058209014</v>
      </c>
      <c r="F163" s="8"/>
      <c r="G163" s="9"/>
    </row>
    <row r="164" spans="1:7" ht="18" customHeight="1" x14ac:dyDescent="0.2">
      <c r="A164" s="405" t="s">
        <v>32</v>
      </c>
      <c r="B164" s="16" t="s">
        <v>175</v>
      </c>
      <c r="C164" s="11">
        <v>16036.08257</v>
      </c>
      <c r="D164" s="11">
        <v>16437.266629999998</v>
      </c>
      <c r="E164" s="21">
        <f t="shared" si="13"/>
        <v>1.0250175850772012</v>
      </c>
      <c r="F164" s="8"/>
      <c r="G164" s="9"/>
    </row>
    <row r="165" spans="1:7" ht="18" customHeight="1" x14ac:dyDescent="0.2">
      <c r="A165" s="405" t="s">
        <v>33</v>
      </c>
      <c r="B165" s="16" t="s">
        <v>128</v>
      </c>
      <c r="C165" s="11">
        <v>28490.88925</v>
      </c>
      <c r="D165" s="11">
        <v>22823.085940000001</v>
      </c>
      <c r="E165" s="21">
        <f t="shared" si="13"/>
        <v>0.80106611414383988</v>
      </c>
      <c r="F165" s="8"/>
      <c r="G165" s="9"/>
    </row>
    <row r="166" spans="1:7" ht="18" customHeight="1" x14ac:dyDescent="0.2">
      <c r="A166" s="405" t="s">
        <v>34</v>
      </c>
      <c r="B166" s="16" t="s">
        <v>129</v>
      </c>
      <c r="C166" s="11">
        <v>157573.18581</v>
      </c>
      <c r="D166" s="11">
        <v>169597.72437000001</v>
      </c>
      <c r="E166" s="21">
        <f t="shared" si="13"/>
        <v>1.076310817085967</v>
      </c>
      <c r="F166" s="8"/>
      <c r="G166" s="9"/>
    </row>
    <row r="167" spans="1:7" ht="18" customHeight="1" x14ac:dyDescent="0.2">
      <c r="A167" s="405" t="s">
        <v>35</v>
      </c>
      <c r="B167" s="16" t="s">
        <v>213</v>
      </c>
      <c r="C167" s="11">
        <v>235981.14176</v>
      </c>
      <c r="D167" s="11">
        <v>330956.66603999998</v>
      </c>
      <c r="E167" s="21">
        <f t="shared" si="13"/>
        <v>1.4024708227600364</v>
      </c>
      <c r="F167" s="8"/>
      <c r="G167" s="9"/>
    </row>
    <row r="168" spans="1:7" ht="18" customHeight="1" thickBot="1" x14ac:dyDescent="0.25">
      <c r="A168" s="405" t="s">
        <v>36</v>
      </c>
      <c r="B168" s="16" t="s">
        <v>176</v>
      </c>
      <c r="C168" s="11">
        <v>1788135.66851</v>
      </c>
      <c r="D168" s="11">
        <v>1172600.3653599999</v>
      </c>
      <c r="E168" s="21">
        <f t="shared" si="13"/>
        <v>0.65576700135795218</v>
      </c>
      <c r="F168" s="8"/>
      <c r="G168" s="9"/>
    </row>
    <row r="169" spans="1:7" ht="18" customHeight="1" thickBot="1" x14ac:dyDescent="0.25">
      <c r="A169" s="109"/>
      <c r="B169" s="110" t="s">
        <v>2</v>
      </c>
      <c r="C169" s="111">
        <f>SUM(C142:C168)</f>
        <v>19214480.798470002</v>
      </c>
      <c r="D169" s="111">
        <f>SUM(D142:D168)</f>
        <v>18160816.664989997</v>
      </c>
      <c r="E169" s="184">
        <f>+D169/C169</f>
        <v>0.94516301821884741</v>
      </c>
      <c r="F169" s="8"/>
      <c r="G169" s="9"/>
    </row>
    <row r="170" spans="1:7" ht="18" customHeight="1" x14ac:dyDescent="0.2">
      <c r="C170" s="468">
        <v>0</v>
      </c>
      <c r="D170" s="468">
        <v>0</v>
      </c>
      <c r="E170" s="9"/>
      <c r="G170" s="9"/>
    </row>
    <row r="171" spans="1:7" ht="18" customHeight="1" x14ac:dyDescent="0.2">
      <c r="C171" s="9"/>
      <c r="D171" s="9"/>
      <c r="G171" s="9"/>
    </row>
    <row r="172" spans="1:7" ht="18" customHeight="1" x14ac:dyDescent="0.2">
      <c r="A172" s="613" t="s">
        <v>105</v>
      </c>
      <c r="B172" s="613"/>
      <c r="C172" s="613"/>
      <c r="D172" s="613"/>
      <c r="E172" s="613"/>
      <c r="G172" s="9"/>
    </row>
    <row r="173" spans="1:7" ht="18" customHeight="1" thickBot="1" x14ac:dyDescent="0.25">
      <c r="A173" s="83"/>
      <c r="B173" s="83"/>
      <c r="C173" s="83"/>
      <c r="D173" s="83"/>
      <c r="E173" s="83"/>
      <c r="G173" s="9"/>
    </row>
    <row r="174" spans="1:7" ht="31.5" customHeight="1" thickBot="1" x14ac:dyDescent="0.25">
      <c r="A174" s="68" t="s">
        <v>3</v>
      </c>
      <c r="B174" s="68" t="s">
        <v>10</v>
      </c>
      <c r="C174" s="622" t="s">
        <v>106</v>
      </c>
      <c r="D174" s="623"/>
      <c r="E174" s="72" t="s">
        <v>6</v>
      </c>
      <c r="G174" s="9"/>
    </row>
    <row r="175" spans="1:7" ht="18" customHeight="1" thickBot="1" x14ac:dyDescent="0.25">
      <c r="A175" s="5"/>
      <c r="B175" s="5"/>
      <c r="C175" s="410" t="s">
        <v>208</v>
      </c>
      <c r="D175" s="410" t="s">
        <v>215</v>
      </c>
      <c r="E175" s="15" t="s">
        <v>214</v>
      </c>
      <c r="G175" s="9"/>
    </row>
    <row r="176" spans="1:7" ht="18" customHeight="1" x14ac:dyDescent="0.2">
      <c r="A176" s="433" t="s">
        <v>7</v>
      </c>
      <c r="B176" s="16" t="s">
        <v>130</v>
      </c>
      <c r="C176" s="11">
        <v>912825.14087</v>
      </c>
      <c r="D176" s="11">
        <v>935646.33018000005</v>
      </c>
      <c r="E176" s="21">
        <f t="shared" ref="E176:E209" si="14">+IF(C176=0,"X",D176/C176)</f>
        <v>1.0250006143435637</v>
      </c>
      <c r="F176" s="8"/>
      <c r="G176" s="9"/>
    </row>
    <row r="177" spans="1:7" ht="18" customHeight="1" x14ac:dyDescent="0.2">
      <c r="A177" s="434" t="s">
        <v>8</v>
      </c>
      <c r="B177" s="16" t="s">
        <v>131</v>
      </c>
      <c r="C177" s="11">
        <v>172307.84265999999</v>
      </c>
      <c r="D177" s="11">
        <v>205934.97461999999</v>
      </c>
      <c r="E177" s="21">
        <f t="shared" si="14"/>
        <v>1.1951572919774376</v>
      </c>
      <c r="F177" s="8"/>
      <c r="G177" s="9"/>
    </row>
    <row r="178" spans="1:7" ht="18" customHeight="1" x14ac:dyDescent="0.2">
      <c r="A178" s="434" t="s">
        <v>9</v>
      </c>
      <c r="B178" s="16" t="s">
        <v>132</v>
      </c>
      <c r="C178" s="11">
        <v>58455.343990000001</v>
      </c>
      <c r="D178" s="11">
        <v>68679.81972</v>
      </c>
      <c r="E178" s="21">
        <f t="shared" si="14"/>
        <v>1.1749108812318187</v>
      </c>
      <c r="F178" s="8"/>
      <c r="G178" s="9"/>
    </row>
    <row r="179" spans="1:7" ht="18" customHeight="1" x14ac:dyDescent="0.2">
      <c r="A179" s="434" t="s">
        <v>11</v>
      </c>
      <c r="B179" s="16" t="s">
        <v>177</v>
      </c>
      <c r="C179" s="11">
        <v>210452.62073</v>
      </c>
      <c r="D179" s="11">
        <v>315215.09074999997</v>
      </c>
      <c r="E179" s="21">
        <f t="shared" si="14"/>
        <v>1.4977959868430666</v>
      </c>
      <c r="F179" s="8"/>
      <c r="G179" s="9"/>
    </row>
    <row r="180" spans="1:7" ht="18" customHeight="1" x14ac:dyDescent="0.2">
      <c r="A180" s="434" t="s">
        <v>12</v>
      </c>
      <c r="B180" s="16" t="s">
        <v>133</v>
      </c>
      <c r="C180" s="11">
        <v>18538.34806</v>
      </c>
      <c r="D180" s="11">
        <v>16195.001270000001</v>
      </c>
      <c r="E180" s="21">
        <f t="shared" si="14"/>
        <v>0.87359462761106454</v>
      </c>
      <c r="F180" s="8"/>
      <c r="G180" s="9"/>
    </row>
    <row r="181" spans="1:7" ht="18" customHeight="1" x14ac:dyDescent="0.2">
      <c r="A181" s="434" t="s">
        <v>13</v>
      </c>
      <c r="B181" s="16" t="s">
        <v>134</v>
      </c>
      <c r="C181" s="11">
        <v>711585.33684</v>
      </c>
      <c r="D181" s="11">
        <v>642193.11184000003</v>
      </c>
      <c r="E181" s="21">
        <f t="shared" si="14"/>
        <v>0.90248221624667513</v>
      </c>
      <c r="F181" s="8"/>
      <c r="G181" s="9"/>
    </row>
    <row r="182" spans="1:7" ht="18" customHeight="1" x14ac:dyDescent="0.2">
      <c r="A182" s="434" t="s">
        <v>14</v>
      </c>
      <c r="B182" s="16" t="s">
        <v>156</v>
      </c>
      <c r="C182" s="11">
        <v>100250.2478</v>
      </c>
      <c r="D182" s="11">
        <v>100380.22766</v>
      </c>
      <c r="E182" s="21">
        <f t="shared" si="14"/>
        <v>1.0012965540021339</v>
      </c>
      <c r="F182" s="8"/>
      <c r="G182" s="9"/>
    </row>
    <row r="183" spans="1:7" ht="18" customHeight="1" x14ac:dyDescent="0.2">
      <c r="A183" s="434" t="s">
        <v>15</v>
      </c>
      <c r="B183" s="16" t="s">
        <v>135</v>
      </c>
      <c r="C183" s="11">
        <v>14.8094</v>
      </c>
      <c r="D183" s="11">
        <v>259.01997</v>
      </c>
      <c r="E183" s="21">
        <f t="shared" si="14"/>
        <v>17.490240657960484</v>
      </c>
      <c r="F183" s="8"/>
      <c r="G183" s="9"/>
    </row>
    <row r="184" spans="1:7" ht="18" customHeight="1" x14ac:dyDescent="0.2">
      <c r="A184" s="434" t="s">
        <v>16</v>
      </c>
      <c r="B184" s="16" t="s">
        <v>157</v>
      </c>
      <c r="C184" s="11">
        <v>5994.3976000000002</v>
      </c>
      <c r="D184" s="11">
        <v>13352.595139999999</v>
      </c>
      <c r="E184" s="21">
        <f t="shared" si="14"/>
        <v>2.2275124259358439</v>
      </c>
      <c r="F184" s="8"/>
      <c r="G184" s="9"/>
    </row>
    <row r="185" spans="1:7" ht="18" customHeight="1" x14ac:dyDescent="0.2">
      <c r="A185" s="434" t="s">
        <v>17</v>
      </c>
      <c r="B185" s="16" t="s">
        <v>136</v>
      </c>
      <c r="C185" s="11">
        <v>2046.17047</v>
      </c>
      <c r="D185" s="11">
        <v>2374.4378000000002</v>
      </c>
      <c r="E185" s="21">
        <f t="shared" si="14"/>
        <v>1.1604300984756173</v>
      </c>
      <c r="F185" s="8"/>
      <c r="G185" s="9"/>
    </row>
    <row r="186" spans="1:7" ht="18" customHeight="1" x14ac:dyDescent="0.2">
      <c r="A186" s="434" t="s">
        <v>18</v>
      </c>
      <c r="B186" s="16" t="s">
        <v>178</v>
      </c>
      <c r="C186" s="11">
        <v>1898794.04155</v>
      </c>
      <c r="D186" s="11">
        <v>1998488.07461</v>
      </c>
      <c r="E186" s="21">
        <f t="shared" si="14"/>
        <v>1.0525038687074344</v>
      </c>
      <c r="F186" s="8"/>
      <c r="G186" s="9"/>
    </row>
    <row r="187" spans="1:7" ht="18" customHeight="1" x14ac:dyDescent="0.2">
      <c r="A187" s="434" t="s">
        <v>19</v>
      </c>
      <c r="B187" s="16" t="s">
        <v>137</v>
      </c>
      <c r="C187" s="11">
        <v>43493.326240000002</v>
      </c>
      <c r="D187" s="11">
        <v>32001.033169999999</v>
      </c>
      <c r="E187" s="21">
        <f t="shared" si="14"/>
        <v>0.73576881642520242</v>
      </c>
      <c r="F187" s="8"/>
      <c r="G187" s="9"/>
    </row>
    <row r="188" spans="1:7" ht="18" customHeight="1" x14ac:dyDescent="0.2">
      <c r="A188" s="434" t="s">
        <v>20</v>
      </c>
      <c r="B188" s="16" t="s">
        <v>138</v>
      </c>
      <c r="C188" s="11">
        <v>58618.801910000002</v>
      </c>
      <c r="D188" s="11">
        <v>62574.934639999999</v>
      </c>
      <c r="E188" s="21">
        <f t="shared" si="14"/>
        <v>1.0674891434334333</v>
      </c>
      <c r="F188" s="8"/>
      <c r="G188" s="9"/>
    </row>
    <row r="189" spans="1:7" ht="18" customHeight="1" x14ac:dyDescent="0.2">
      <c r="A189" s="434" t="s">
        <v>21</v>
      </c>
      <c r="B189" s="16" t="s">
        <v>179</v>
      </c>
      <c r="C189" s="11">
        <v>210004.08918000001</v>
      </c>
      <c r="D189" s="11">
        <v>735873.63762000005</v>
      </c>
      <c r="E189" s="21">
        <f t="shared" si="14"/>
        <v>3.5040919464633067</v>
      </c>
      <c r="F189" s="8"/>
      <c r="G189" s="9"/>
    </row>
    <row r="190" spans="1:7" ht="18" customHeight="1" x14ac:dyDescent="0.2">
      <c r="A190" s="434" t="s">
        <v>22</v>
      </c>
      <c r="B190" s="16" t="s">
        <v>139</v>
      </c>
      <c r="C190" s="11">
        <v>211818.95650999999</v>
      </c>
      <c r="D190" s="11">
        <v>222943.72719000001</v>
      </c>
      <c r="E190" s="21">
        <f t="shared" si="14"/>
        <v>1.0525201845165111</v>
      </c>
      <c r="F190" s="8"/>
      <c r="G190" s="9"/>
    </row>
    <row r="191" spans="1:7" ht="18" customHeight="1" x14ac:dyDescent="0.2">
      <c r="A191" s="434" t="s">
        <v>23</v>
      </c>
      <c r="B191" s="16" t="s">
        <v>180</v>
      </c>
      <c r="C191" s="11">
        <v>31357.233810000002</v>
      </c>
      <c r="D191" s="11">
        <v>33346.717040000003</v>
      </c>
      <c r="E191" s="21">
        <f t="shared" si="14"/>
        <v>1.0634457504145516</v>
      </c>
      <c r="F191" s="8"/>
      <c r="G191" s="9"/>
    </row>
    <row r="192" spans="1:7" ht="18" customHeight="1" x14ac:dyDescent="0.2">
      <c r="A192" s="434" t="s">
        <v>24</v>
      </c>
      <c r="B192" s="16" t="s">
        <v>140</v>
      </c>
      <c r="C192" s="11">
        <v>396581.56857</v>
      </c>
      <c r="D192" s="11">
        <v>403315.34117999999</v>
      </c>
      <c r="E192" s="21">
        <f t="shared" si="14"/>
        <v>1.0169795400080763</v>
      </c>
      <c r="F192" s="8"/>
      <c r="G192" s="9"/>
    </row>
    <row r="193" spans="1:7" ht="18" customHeight="1" x14ac:dyDescent="0.2">
      <c r="A193" s="434" t="s">
        <v>25</v>
      </c>
      <c r="B193" s="16" t="s">
        <v>141</v>
      </c>
      <c r="C193" s="11">
        <v>10636.655629999999</v>
      </c>
      <c r="D193" s="11">
        <v>12245.622649999999</v>
      </c>
      <c r="E193" s="21">
        <f t="shared" si="14"/>
        <v>1.1512662509691498</v>
      </c>
      <c r="F193" s="8"/>
      <c r="G193" s="9"/>
    </row>
    <row r="194" spans="1:7" ht="18" customHeight="1" x14ac:dyDescent="0.2">
      <c r="A194" s="434" t="s">
        <v>26</v>
      </c>
      <c r="B194" s="16" t="s">
        <v>142</v>
      </c>
      <c r="C194" s="11">
        <v>256449.02682999999</v>
      </c>
      <c r="D194" s="11">
        <v>202550.67191999999</v>
      </c>
      <c r="E194" s="21">
        <f t="shared" si="14"/>
        <v>0.78982819480251254</v>
      </c>
      <c r="F194" s="8"/>
      <c r="G194" s="9"/>
    </row>
    <row r="195" spans="1:7" ht="18" customHeight="1" x14ac:dyDescent="0.2">
      <c r="A195" s="434" t="s">
        <v>27</v>
      </c>
      <c r="B195" s="16" t="s">
        <v>216</v>
      </c>
      <c r="C195" s="11">
        <v>0</v>
      </c>
      <c r="D195" s="11">
        <v>0</v>
      </c>
      <c r="E195" s="21" t="str">
        <f t="shared" si="14"/>
        <v>X</v>
      </c>
      <c r="F195" s="8"/>
      <c r="G195" s="9"/>
    </row>
    <row r="196" spans="1:7" ht="18" customHeight="1" x14ac:dyDescent="0.2">
      <c r="A196" s="437" t="s">
        <v>28</v>
      </c>
      <c r="B196" s="16" t="s">
        <v>143</v>
      </c>
      <c r="C196" s="11">
        <v>3726.8107100000002</v>
      </c>
      <c r="D196" s="11">
        <v>1806.70757</v>
      </c>
      <c r="E196" s="21">
        <f t="shared" si="14"/>
        <v>0.48478651334561607</v>
      </c>
      <c r="F196" s="8"/>
      <c r="G196" s="9"/>
    </row>
    <row r="197" spans="1:7" ht="18" customHeight="1" x14ac:dyDescent="0.2">
      <c r="A197" s="437" t="s">
        <v>31</v>
      </c>
      <c r="B197" s="16" t="s">
        <v>217</v>
      </c>
      <c r="C197" s="11">
        <v>0</v>
      </c>
      <c r="D197" s="11">
        <v>1995.8557699999999</v>
      </c>
      <c r="E197" s="21" t="str">
        <f t="shared" si="14"/>
        <v>X</v>
      </c>
      <c r="F197" s="8"/>
      <c r="G197" s="9"/>
    </row>
    <row r="198" spans="1:7" ht="18" customHeight="1" x14ac:dyDescent="0.2">
      <c r="A198" s="437" t="s">
        <v>32</v>
      </c>
      <c r="B198" s="16" t="s">
        <v>181</v>
      </c>
      <c r="C198" s="11">
        <v>27734.320250000001</v>
      </c>
      <c r="D198" s="11">
        <v>27012.48717</v>
      </c>
      <c r="E198" s="21">
        <f t="shared" si="14"/>
        <v>0.9739732910886828</v>
      </c>
      <c r="F198" s="8"/>
      <c r="G198" s="9"/>
    </row>
    <row r="199" spans="1:7" ht="18" customHeight="1" x14ac:dyDescent="0.2">
      <c r="A199" s="437" t="s">
        <v>33</v>
      </c>
      <c r="B199" s="16" t="s">
        <v>223</v>
      </c>
      <c r="C199" s="11">
        <v>0</v>
      </c>
      <c r="D199" s="11">
        <v>0</v>
      </c>
      <c r="E199" s="21" t="str">
        <f t="shared" si="14"/>
        <v>X</v>
      </c>
      <c r="F199" s="8"/>
      <c r="G199" s="9"/>
    </row>
    <row r="200" spans="1:7" ht="18" customHeight="1" x14ac:dyDescent="0.2">
      <c r="A200" s="437" t="s">
        <v>34</v>
      </c>
      <c r="B200" s="16" t="s">
        <v>144</v>
      </c>
      <c r="C200" s="11">
        <v>153453.22828000001</v>
      </c>
      <c r="D200" s="11">
        <v>179326.24567</v>
      </c>
      <c r="E200" s="21">
        <f t="shared" si="14"/>
        <v>1.168605233529467</v>
      </c>
      <c r="F200" s="8"/>
      <c r="G200" s="9"/>
    </row>
    <row r="201" spans="1:7" ht="18" customHeight="1" x14ac:dyDescent="0.2">
      <c r="A201" s="437" t="s">
        <v>35</v>
      </c>
      <c r="B201" s="16" t="s">
        <v>145</v>
      </c>
      <c r="C201" s="11">
        <v>5060585.2544</v>
      </c>
      <c r="D201" s="11">
        <v>6110245.1732599996</v>
      </c>
      <c r="E201" s="21">
        <f t="shared" si="14"/>
        <v>1.2074186810601317</v>
      </c>
      <c r="F201" s="8"/>
      <c r="G201" s="9"/>
    </row>
    <row r="202" spans="1:7" ht="18" customHeight="1" x14ac:dyDescent="0.2">
      <c r="A202" s="437" t="s">
        <v>36</v>
      </c>
      <c r="B202" s="16" t="s">
        <v>218</v>
      </c>
      <c r="C202" s="11">
        <v>0</v>
      </c>
      <c r="D202" s="11">
        <v>250.15978000000001</v>
      </c>
      <c r="E202" s="21" t="str">
        <f t="shared" si="14"/>
        <v>X</v>
      </c>
      <c r="F202" s="8"/>
      <c r="G202" s="9"/>
    </row>
    <row r="203" spans="1:7" ht="18" customHeight="1" x14ac:dyDescent="0.2">
      <c r="A203" s="437" t="s">
        <v>37</v>
      </c>
      <c r="B203" s="16" t="s">
        <v>146</v>
      </c>
      <c r="C203" s="11">
        <v>23608.358359999998</v>
      </c>
      <c r="D203" s="11">
        <v>25764.813529999999</v>
      </c>
      <c r="E203" s="21">
        <f t="shared" si="14"/>
        <v>1.0913428683653716</v>
      </c>
      <c r="F203" s="8"/>
      <c r="G203" s="9"/>
    </row>
    <row r="204" spans="1:7" ht="18" customHeight="1" x14ac:dyDescent="0.2">
      <c r="A204" s="437" t="s">
        <v>38</v>
      </c>
      <c r="B204" s="16" t="s">
        <v>158</v>
      </c>
      <c r="C204" s="11">
        <v>24239.258750000001</v>
      </c>
      <c r="D204" s="11">
        <v>25605.57099</v>
      </c>
      <c r="E204" s="21">
        <f t="shared" si="14"/>
        <v>1.0563677402057519</v>
      </c>
      <c r="F204" s="8"/>
      <c r="G204" s="9"/>
    </row>
    <row r="205" spans="1:7" ht="18" customHeight="1" x14ac:dyDescent="0.2">
      <c r="A205" s="437" t="s">
        <v>39</v>
      </c>
      <c r="B205" s="16" t="s">
        <v>159</v>
      </c>
      <c r="C205" s="11">
        <v>278450.26697</v>
      </c>
      <c r="D205" s="11">
        <v>220631.47602</v>
      </c>
      <c r="E205" s="21">
        <f t="shared" si="14"/>
        <v>0.79235505291783637</v>
      </c>
      <c r="F205" s="8"/>
      <c r="G205" s="9"/>
    </row>
    <row r="206" spans="1:7" ht="18" customHeight="1" x14ac:dyDescent="0.2">
      <c r="A206" s="437" t="s">
        <v>40</v>
      </c>
      <c r="B206" s="16" t="s">
        <v>160</v>
      </c>
      <c r="C206" s="11">
        <v>79721.994519999993</v>
      </c>
      <c r="D206" s="11">
        <v>87147.18449</v>
      </c>
      <c r="E206" s="21">
        <f t="shared" si="14"/>
        <v>1.0931385374225333</v>
      </c>
      <c r="F206" s="8"/>
      <c r="G206" s="9"/>
    </row>
    <row r="207" spans="1:7" ht="18" customHeight="1" x14ac:dyDescent="0.2">
      <c r="A207" s="437" t="s">
        <v>219</v>
      </c>
      <c r="B207" s="16" t="s">
        <v>147</v>
      </c>
      <c r="C207" s="11">
        <v>403444.5197</v>
      </c>
      <c r="D207" s="11">
        <v>379041.18414999999</v>
      </c>
      <c r="E207" s="21">
        <f t="shared" si="14"/>
        <v>0.93951253677173197</v>
      </c>
      <c r="F207" s="8"/>
      <c r="G207" s="9"/>
    </row>
    <row r="208" spans="1:7" ht="18" customHeight="1" x14ac:dyDescent="0.2">
      <c r="A208" s="437" t="s">
        <v>220</v>
      </c>
      <c r="B208" s="16" t="s">
        <v>148</v>
      </c>
      <c r="C208" s="11">
        <v>2013627.93778</v>
      </c>
      <c r="D208" s="11">
        <v>2078096.03064</v>
      </c>
      <c r="E208" s="21">
        <f t="shared" si="14"/>
        <v>1.0320158911437607</v>
      </c>
      <c r="F208" s="8"/>
      <c r="G208" s="9"/>
    </row>
    <row r="209" spans="1:9" ht="18" customHeight="1" thickBot="1" x14ac:dyDescent="0.25">
      <c r="A209" s="437" t="s">
        <v>222</v>
      </c>
      <c r="B209" s="16" t="s">
        <v>149</v>
      </c>
      <c r="C209" s="11">
        <v>20316.171310000002</v>
      </c>
      <c r="D209" s="11">
        <v>19680.47712</v>
      </c>
      <c r="E209" s="21">
        <f t="shared" si="14"/>
        <v>0.9687099414402407</v>
      </c>
      <c r="F209" s="8"/>
      <c r="G209" s="9"/>
    </row>
    <row r="210" spans="1:9" s="92" customFormat="1" ht="18" customHeight="1" thickBot="1" x14ac:dyDescent="0.25">
      <c r="A210" s="22"/>
      <c r="B210" s="90" t="s">
        <v>2</v>
      </c>
      <c r="C210" s="111">
        <f>SUM(C176:C209)</f>
        <v>13399132.079679998</v>
      </c>
      <c r="D210" s="111">
        <f>SUM(D176:D209)</f>
        <v>15160173.735129999</v>
      </c>
      <c r="E210" s="184">
        <f>+D210/C210</f>
        <v>1.1314295317769612</v>
      </c>
      <c r="F210" s="8"/>
      <c r="G210" s="9"/>
    </row>
    <row r="211" spans="1:9" x14ac:dyDescent="0.2">
      <c r="A211" s="57"/>
      <c r="B211" s="58"/>
      <c r="C211" s="45"/>
      <c r="D211" s="45"/>
      <c r="E211" s="9"/>
      <c r="I211" s="79"/>
    </row>
    <row r="212" spans="1:9" x14ac:dyDescent="0.2">
      <c r="A212" s="57"/>
      <c r="B212" s="58"/>
      <c r="C212" s="9"/>
      <c r="D212" s="9"/>
      <c r="E212" s="4"/>
      <c r="I212" s="79"/>
    </row>
    <row r="213" spans="1:9" x14ac:dyDescent="0.2">
      <c r="A213" s="57"/>
      <c r="B213" s="58"/>
      <c r="C213" s="27"/>
      <c r="D213" s="27"/>
      <c r="E213" s="4"/>
      <c r="I213" s="79"/>
    </row>
    <row r="214" spans="1:9" x14ac:dyDescent="0.2">
      <c r="A214" s="57"/>
      <c r="C214" s="112"/>
      <c r="E214" s="4"/>
      <c r="I214" s="79"/>
    </row>
    <row r="215" spans="1:9" x14ac:dyDescent="0.2">
      <c r="A215" s="57"/>
      <c r="C215" s="79"/>
      <c r="D215" s="79"/>
      <c r="E215" s="4"/>
      <c r="I215" s="79"/>
    </row>
    <row r="216" spans="1:9" x14ac:dyDescent="0.2">
      <c r="C216" s="79"/>
      <c r="D216" s="79"/>
      <c r="I216" s="79"/>
    </row>
    <row r="217" spans="1:9" x14ac:dyDescent="0.2">
      <c r="C217" s="79"/>
      <c r="D217" s="79"/>
    </row>
    <row r="230" spans="8:9" x14ac:dyDescent="0.2">
      <c r="H230" s="2"/>
    </row>
    <row r="231" spans="8:9" x14ac:dyDescent="0.2">
      <c r="H231" s="2"/>
      <c r="I231" s="14"/>
    </row>
    <row r="232" spans="8:9" x14ac:dyDescent="0.2">
      <c r="H232" s="2"/>
      <c r="I232" s="14"/>
    </row>
    <row r="233" spans="8:9" x14ac:dyDescent="0.2">
      <c r="H233" s="2"/>
      <c r="I233" s="14"/>
    </row>
    <row r="234" spans="8:9" x14ac:dyDescent="0.2">
      <c r="H234" s="2"/>
      <c r="I234" s="14"/>
    </row>
    <row r="235" spans="8:9" x14ac:dyDescent="0.2">
      <c r="H235" s="2"/>
      <c r="I235" s="14"/>
    </row>
    <row r="236" spans="8:9" x14ac:dyDescent="0.2">
      <c r="H236" s="2"/>
      <c r="I236" s="14"/>
    </row>
    <row r="237" spans="8:9" x14ac:dyDescent="0.2">
      <c r="H237" s="2"/>
      <c r="I237" s="14"/>
    </row>
    <row r="238" spans="8:9" x14ac:dyDescent="0.2">
      <c r="H238" s="2"/>
      <c r="I238" s="14"/>
    </row>
    <row r="239" spans="8:9" x14ac:dyDescent="0.2">
      <c r="H239" s="2"/>
      <c r="I239" s="14"/>
    </row>
    <row r="240" spans="8:9" x14ac:dyDescent="0.2">
      <c r="H240" s="113"/>
      <c r="I240" s="14"/>
    </row>
    <row r="241" spans="3:9" x14ac:dyDescent="0.2">
      <c r="H241" s="2"/>
      <c r="I241" s="14"/>
    </row>
    <row r="242" spans="3:9" x14ac:dyDescent="0.2">
      <c r="H242" s="2"/>
      <c r="I242" s="14"/>
    </row>
    <row r="243" spans="3:9" x14ac:dyDescent="0.2">
      <c r="H243" s="2"/>
      <c r="I243" s="14"/>
    </row>
    <row r="244" spans="3:9" x14ac:dyDescent="0.2">
      <c r="H244" s="2"/>
      <c r="I244" s="14"/>
    </row>
    <row r="245" spans="3:9" x14ac:dyDescent="0.2">
      <c r="H245" s="2"/>
      <c r="I245" s="14"/>
    </row>
    <row r="246" spans="3:9" x14ac:dyDescent="0.2">
      <c r="H246" s="2"/>
      <c r="I246" s="14"/>
    </row>
    <row r="247" spans="3:9" x14ac:dyDescent="0.2">
      <c r="H247" s="2"/>
      <c r="I247" s="14"/>
    </row>
    <row r="248" spans="3:9" x14ac:dyDescent="0.2">
      <c r="H248" s="2"/>
      <c r="I248" s="14"/>
    </row>
    <row r="249" spans="3:9" x14ac:dyDescent="0.2">
      <c r="H249" s="2"/>
      <c r="I249" s="14"/>
    </row>
    <row r="250" spans="3:9" x14ac:dyDescent="0.2">
      <c r="H250" s="2"/>
      <c r="I250" s="14"/>
    </row>
    <row r="251" spans="3:9" x14ac:dyDescent="0.2">
      <c r="C251" s="112"/>
      <c r="H251" s="2"/>
      <c r="I251" s="14"/>
    </row>
    <row r="252" spans="3:9" x14ac:dyDescent="0.2">
      <c r="C252" s="79"/>
      <c r="D252" s="79"/>
      <c r="H252" s="2"/>
      <c r="I252" s="14"/>
    </row>
    <row r="253" spans="3:9" x14ac:dyDescent="0.2">
      <c r="C253" s="79"/>
      <c r="D253" s="79"/>
      <c r="H253" s="2"/>
      <c r="I253" s="14"/>
    </row>
    <row r="254" spans="3:9" x14ac:dyDescent="0.2">
      <c r="C254" s="79"/>
      <c r="D254" s="79"/>
      <c r="H254" s="2"/>
      <c r="I254" s="14"/>
    </row>
    <row r="255" spans="3:9" x14ac:dyDescent="0.2">
      <c r="C255" s="79"/>
      <c r="D255" s="79"/>
      <c r="H255" s="2"/>
      <c r="I255" s="14"/>
    </row>
    <row r="256" spans="3:9" x14ac:dyDescent="0.2">
      <c r="C256" s="79"/>
      <c r="D256" s="79"/>
      <c r="H256" s="2"/>
      <c r="I256" s="14"/>
    </row>
    <row r="257" spans="3:9" x14ac:dyDescent="0.2">
      <c r="C257" s="79"/>
      <c r="D257" s="79"/>
      <c r="H257" s="2"/>
      <c r="I257" s="14"/>
    </row>
    <row r="258" spans="3:9" x14ac:dyDescent="0.2">
      <c r="H258" s="2"/>
      <c r="I258" s="14"/>
    </row>
    <row r="260" spans="3:9" x14ac:dyDescent="0.2">
      <c r="I260" s="79"/>
    </row>
    <row r="295" spans="3:4" x14ac:dyDescent="0.2">
      <c r="C295" s="112"/>
    </row>
    <row r="296" spans="3:4" x14ac:dyDescent="0.2">
      <c r="C296" s="79"/>
      <c r="D296" s="79"/>
    </row>
    <row r="297" spans="3:4" x14ac:dyDescent="0.2">
      <c r="C297" s="79"/>
      <c r="D297" s="79"/>
    </row>
    <row r="298" spans="3:4" x14ac:dyDescent="0.2">
      <c r="C298" s="79"/>
      <c r="D298" s="79"/>
    </row>
    <row r="299" spans="3:4" x14ac:dyDescent="0.2">
      <c r="C299" s="79"/>
      <c r="D299" s="79"/>
    </row>
    <row r="300" spans="3:4" x14ac:dyDescent="0.2">
      <c r="C300" s="79"/>
      <c r="D300" s="79"/>
    </row>
    <row r="301" spans="3:4" x14ac:dyDescent="0.2">
      <c r="C301" s="79"/>
      <c r="D301" s="79"/>
    </row>
    <row r="302" spans="3:4" x14ac:dyDescent="0.2">
      <c r="C302" s="79"/>
      <c r="D302" s="79"/>
    </row>
    <row r="303" spans="3:4" x14ac:dyDescent="0.2">
      <c r="C303" s="79"/>
      <c r="D303" s="79"/>
    </row>
    <row r="304" spans="3:4" x14ac:dyDescent="0.2">
      <c r="C304" s="79"/>
      <c r="D304" s="79"/>
    </row>
    <row r="305" spans="3:4" x14ac:dyDescent="0.2">
      <c r="C305" s="79"/>
      <c r="D305" s="79"/>
    </row>
    <row r="306" spans="3:4" x14ac:dyDescent="0.2">
      <c r="C306" s="79"/>
      <c r="D306" s="79"/>
    </row>
    <row r="307" spans="3:4" x14ac:dyDescent="0.2">
      <c r="C307" s="79"/>
      <c r="D307" s="79"/>
    </row>
    <row r="308" spans="3:4" x14ac:dyDescent="0.2">
      <c r="C308" s="79"/>
      <c r="D308" s="79"/>
    </row>
    <row r="309" spans="3:4" x14ac:dyDescent="0.2">
      <c r="C309" s="79"/>
      <c r="D309" s="79"/>
    </row>
    <row r="310" spans="3:4" x14ac:dyDescent="0.2">
      <c r="C310" s="79"/>
      <c r="D310" s="79"/>
    </row>
    <row r="311" spans="3:4" x14ac:dyDescent="0.2">
      <c r="C311" s="79"/>
      <c r="D311" s="79"/>
    </row>
    <row r="312" spans="3:4" x14ac:dyDescent="0.2">
      <c r="C312" s="79"/>
      <c r="D312" s="79"/>
    </row>
    <row r="313" spans="3:4" x14ac:dyDescent="0.2">
      <c r="C313" s="79"/>
      <c r="D313" s="79"/>
    </row>
    <row r="314" spans="3:4" x14ac:dyDescent="0.2">
      <c r="C314" s="79"/>
      <c r="D314" s="79"/>
    </row>
    <row r="317" spans="3:4" ht="12" customHeight="1" x14ac:dyDescent="0.2"/>
  </sheetData>
  <sortState ref="B183:E211">
    <sortCondition ref="B183"/>
  </sortState>
  <mergeCells count="17">
    <mergeCell ref="C174:D174"/>
    <mergeCell ref="F85:G86"/>
    <mergeCell ref="F102:G103"/>
    <mergeCell ref="E102:E103"/>
    <mergeCell ref="C102:D103"/>
    <mergeCell ref="C140:D140"/>
    <mergeCell ref="C132:D132"/>
    <mergeCell ref="A172:E172"/>
    <mergeCell ref="A2:E2"/>
    <mergeCell ref="A10:E10"/>
    <mergeCell ref="A130:E130"/>
    <mergeCell ref="A138:E138"/>
    <mergeCell ref="C85:D86"/>
    <mergeCell ref="E85:E86"/>
    <mergeCell ref="A43:E43"/>
    <mergeCell ref="A83:F83"/>
    <mergeCell ref="A100:G100"/>
  </mergeCells>
  <phoneticPr fontId="0" type="noConversion"/>
  <conditionalFormatting sqref="C212:D212 C137:D137 C171:D171 J106:J127 L106:L127 J89:J97 L89:L97 G6:G80 G134:G210">
    <cfRule type="cellIs" dxfId="12" priority="16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scale="45" fitToHeight="10" orientation="portrait" r:id="rId1"/>
  <headerFooter alignWithMargins="0">
    <oddHeader>&amp;C&amp;A</oddHeader>
  </headerFooter>
  <rowBreaks count="3" manualBreakCount="3">
    <brk id="82" max="4" man="1"/>
    <brk id="128" max="4" man="1"/>
    <brk id="170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G257"/>
  <sheetViews>
    <sheetView topLeftCell="A46" zoomScale="85" zoomScaleNormal="85" zoomScaleSheetLayoutView="80" workbookViewId="0">
      <selection activeCell="P8" sqref="P8"/>
    </sheetView>
  </sheetViews>
  <sheetFormatPr defaultRowHeight="12.75" x14ac:dyDescent="0.2"/>
  <cols>
    <col min="1" max="1" width="6" style="136" customWidth="1"/>
    <col min="2" max="2" width="31.42578125" style="126" customWidth="1"/>
    <col min="3" max="3" width="19.28515625" style="18" customWidth="1"/>
    <col min="4" max="4" width="18.85546875" style="18" customWidth="1"/>
    <col min="5" max="5" width="12.5703125" style="18" customWidth="1"/>
    <col min="6" max="6" width="2.42578125" style="18" customWidth="1"/>
    <col min="7" max="16384" width="9.140625" style="18"/>
  </cols>
  <sheetData>
    <row r="2" spans="1:7" s="118" customFormat="1" ht="18" customHeight="1" x14ac:dyDescent="0.2">
      <c r="A2" s="628" t="s">
        <v>45</v>
      </c>
      <c r="B2" s="628"/>
      <c r="C2" s="628"/>
      <c r="D2" s="628"/>
      <c r="E2" s="628"/>
      <c r="F2" s="117"/>
    </row>
    <row r="3" spans="1:7" s="118" customFormat="1" ht="18" customHeight="1" thickBot="1" x14ac:dyDescent="0.25">
      <c r="A3" s="119"/>
      <c r="B3" s="119"/>
      <c r="C3" s="119"/>
      <c r="D3" s="119"/>
      <c r="E3" s="119"/>
      <c r="F3" s="117"/>
    </row>
    <row r="4" spans="1:7" s="126" customFormat="1" ht="18" customHeight="1" thickBot="1" x14ac:dyDescent="0.25">
      <c r="A4" s="120" t="s">
        <v>3</v>
      </c>
      <c r="B4" s="121" t="s">
        <v>4</v>
      </c>
      <c r="C4" s="122" t="s">
        <v>46</v>
      </c>
      <c r="D4" s="123"/>
      <c r="E4" s="124" t="s">
        <v>6</v>
      </c>
      <c r="F4" s="125"/>
    </row>
    <row r="5" spans="1:7" s="126" customFormat="1" ht="18" customHeight="1" thickBot="1" x14ac:dyDescent="0.25">
      <c r="A5" s="127"/>
      <c r="B5" s="128"/>
      <c r="C5" s="410" t="s">
        <v>208</v>
      </c>
      <c r="D5" s="410" t="s">
        <v>215</v>
      </c>
      <c r="E5" s="15" t="s">
        <v>214</v>
      </c>
    </row>
    <row r="6" spans="1:7" ht="18" customHeight="1" x14ac:dyDescent="0.2">
      <c r="A6" s="120" t="s">
        <v>7</v>
      </c>
      <c r="B6" s="129" t="s">
        <v>0</v>
      </c>
      <c r="C6" s="130">
        <f>+C41</f>
        <v>2844713.79685</v>
      </c>
      <c r="D6" s="130">
        <f t="shared" ref="D6" si="0">+D41</f>
        <v>3018097.62519</v>
      </c>
      <c r="E6" s="7">
        <f>+D6/C6</f>
        <v>1.060949480588167</v>
      </c>
      <c r="F6" s="8"/>
      <c r="G6" s="9"/>
    </row>
    <row r="7" spans="1:7" ht="18" customHeight="1" thickBot="1" x14ac:dyDescent="0.25">
      <c r="A7" s="131" t="s">
        <v>8</v>
      </c>
      <c r="B7" s="132" t="s">
        <v>1</v>
      </c>
      <c r="C7" s="96">
        <f>+C81</f>
        <v>224206.61624000131</v>
      </c>
      <c r="D7" s="96">
        <f t="shared" ref="D7" si="1">+D81</f>
        <v>350974.12305000192</v>
      </c>
      <c r="E7" s="31">
        <f>+D7/C7</f>
        <v>1.5654048436924926</v>
      </c>
      <c r="F7" s="8"/>
      <c r="G7" s="9"/>
    </row>
    <row r="8" spans="1:7" s="135" customFormat="1" ht="18" customHeight="1" thickBot="1" x14ac:dyDescent="0.25">
      <c r="A8" s="133"/>
      <c r="B8" s="134" t="s">
        <v>2</v>
      </c>
      <c r="C8" s="12">
        <f>SUM(C6:C7)</f>
        <v>3068920.4130900013</v>
      </c>
      <c r="D8" s="12">
        <f t="shared" ref="D8" si="2">SUM(D6:D7)</f>
        <v>3369071.748240002</v>
      </c>
      <c r="E8" s="13">
        <f>+D8/C8</f>
        <v>1.0978035578471674</v>
      </c>
      <c r="F8" s="8"/>
      <c r="G8" s="9"/>
    </row>
    <row r="9" spans="1:7" ht="18" customHeight="1" x14ac:dyDescent="0.2">
      <c r="G9" s="9"/>
    </row>
    <row r="10" spans="1:7" s="138" customFormat="1" ht="18" customHeight="1" x14ac:dyDescent="0.2">
      <c r="A10" s="629" t="s">
        <v>82</v>
      </c>
      <c r="B10" s="629"/>
      <c r="C10" s="629"/>
      <c r="D10" s="629"/>
      <c r="E10" s="629"/>
      <c r="F10" s="137"/>
      <c r="G10" s="9"/>
    </row>
    <row r="11" spans="1:7" s="118" customFormat="1" ht="18" customHeight="1" thickBot="1" x14ac:dyDescent="0.25">
      <c r="A11" s="119"/>
      <c r="B11" s="119"/>
      <c r="C11" s="119"/>
      <c r="D11" s="119"/>
      <c r="E11" s="119"/>
      <c r="F11" s="117"/>
      <c r="G11" s="9"/>
    </row>
    <row r="12" spans="1:7" s="126" customFormat="1" ht="18" customHeight="1" thickBot="1" x14ac:dyDescent="0.25">
      <c r="A12" s="120" t="s">
        <v>3</v>
      </c>
      <c r="B12" s="121" t="s">
        <v>10</v>
      </c>
      <c r="C12" s="122" t="s">
        <v>46</v>
      </c>
      <c r="D12" s="123"/>
      <c r="E12" s="72" t="s">
        <v>6</v>
      </c>
      <c r="F12" s="125"/>
      <c r="G12" s="9"/>
    </row>
    <row r="13" spans="1:7" s="126" customFormat="1" ht="18" customHeight="1" thickBot="1" x14ac:dyDescent="0.25">
      <c r="A13" s="139"/>
      <c r="B13" s="139"/>
      <c r="C13" s="410" t="s">
        <v>208</v>
      </c>
      <c r="D13" s="410" t="s">
        <v>215</v>
      </c>
      <c r="E13" s="15" t="s">
        <v>214</v>
      </c>
      <c r="G13" s="9"/>
    </row>
    <row r="14" spans="1:7" s="126" customFormat="1" ht="18" customHeight="1" x14ac:dyDescent="0.2">
      <c r="A14" s="3" t="s">
        <v>7</v>
      </c>
      <c r="B14" s="18" t="s">
        <v>116</v>
      </c>
      <c r="C14" s="140">
        <v>-54900.668669999999</v>
      </c>
      <c r="D14" s="140">
        <v>-513.74025000009999</v>
      </c>
      <c r="E14" s="21">
        <f>+D14/C14</f>
        <v>9.3576319277296708E-3</v>
      </c>
      <c r="F14" s="8"/>
      <c r="G14" s="9"/>
    </row>
    <row r="15" spans="1:7" ht="18" customHeight="1" x14ac:dyDescent="0.2">
      <c r="A15" s="10" t="s">
        <v>8</v>
      </c>
      <c r="B15" s="18" t="s">
        <v>172</v>
      </c>
      <c r="C15" s="140">
        <v>66258.3263800001</v>
      </c>
      <c r="D15" s="140">
        <v>52750.501159999898</v>
      </c>
      <c r="E15" s="21">
        <f t="shared" ref="E15:E41" si="3">+IF(C15=0,"X",D15/C15)</f>
        <v>0.79613392070105915</v>
      </c>
      <c r="F15" s="8"/>
      <c r="G15" s="9"/>
    </row>
    <row r="16" spans="1:7" ht="18" customHeight="1" x14ac:dyDescent="0.2">
      <c r="A16" s="10" t="s">
        <v>9</v>
      </c>
      <c r="B16" s="18" t="s">
        <v>209</v>
      </c>
      <c r="C16" s="140">
        <v>536615.65489999996</v>
      </c>
      <c r="D16" s="140">
        <v>569144.15005000005</v>
      </c>
      <c r="E16" s="21">
        <f t="shared" si="3"/>
        <v>1.0606178646727364</v>
      </c>
      <c r="F16" s="8"/>
      <c r="G16" s="9"/>
    </row>
    <row r="17" spans="1:7" ht="18" customHeight="1" x14ac:dyDescent="0.2">
      <c r="A17" s="10" t="s">
        <v>11</v>
      </c>
      <c r="B17" s="18" t="s">
        <v>117</v>
      </c>
      <c r="C17" s="140">
        <v>19619.438849999799</v>
      </c>
      <c r="D17" s="140">
        <v>-20863.542370000301</v>
      </c>
      <c r="E17" s="21" t="s">
        <v>42</v>
      </c>
      <c r="F17" s="8"/>
      <c r="G17" s="9"/>
    </row>
    <row r="18" spans="1:7" ht="18" customHeight="1" x14ac:dyDescent="0.2">
      <c r="A18" s="10" t="s">
        <v>12</v>
      </c>
      <c r="B18" s="18" t="s">
        <v>118</v>
      </c>
      <c r="C18" s="140">
        <v>36377.804190000003</v>
      </c>
      <c r="D18" s="140">
        <v>51823.635840000003</v>
      </c>
      <c r="E18" s="21">
        <f t="shared" si="3"/>
        <v>1.4245949417212473</v>
      </c>
      <c r="F18" s="8"/>
      <c r="G18" s="9"/>
    </row>
    <row r="19" spans="1:7" ht="18" customHeight="1" x14ac:dyDescent="0.2">
      <c r="A19" s="10" t="s">
        <v>13</v>
      </c>
      <c r="B19" s="18" t="s">
        <v>119</v>
      </c>
      <c r="C19" s="140">
        <v>4715.6678300000003</v>
      </c>
      <c r="D19" s="140">
        <v>13254.53047</v>
      </c>
      <c r="E19" s="21">
        <f t="shared" si="3"/>
        <v>2.8107430268259583</v>
      </c>
      <c r="F19" s="8"/>
      <c r="G19" s="9"/>
    </row>
    <row r="20" spans="1:7" ht="18" customHeight="1" x14ac:dyDescent="0.2">
      <c r="A20" s="10" t="s">
        <v>14</v>
      </c>
      <c r="B20" s="18" t="s">
        <v>120</v>
      </c>
      <c r="C20" s="140">
        <v>12483.717640000001</v>
      </c>
      <c r="D20" s="140">
        <v>-12077.65227</v>
      </c>
      <c r="E20" s="21" t="s">
        <v>42</v>
      </c>
      <c r="F20" s="8"/>
      <c r="G20" s="9"/>
    </row>
    <row r="21" spans="1:7" ht="18" customHeight="1" x14ac:dyDescent="0.2">
      <c r="A21" s="10" t="s">
        <v>15</v>
      </c>
      <c r="B21" s="18" t="s">
        <v>173</v>
      </c>
      <c r="C21" s="140">
        <v>4699.4697299999998</v>
      </c>
      <c r="D21" s="140">
        <v>5900.9953800000003</v>
      </c>
      <c r="E21" s="21">
        <f t="shared" si="3"/>
        <v>1.2556726011723882</v>
      </c>
      <c r="F21" s="8"/>
      <c r="G21" s="9"/>
    </row>
    <row r="22" spans="1:7" ht="18" customHeight="1" x14ac:dyDescent="0.2">
      <c r="A22" s="10" t="s">
        <v>16</v>
      </c>
      <c r="B22" s="18" t="s">
        <v>153</v>
      </c>
      <c r="C22" s="140">
        <v>29792.48633</v>
      </c>
      <c r="D22" s="140">
        <v>28227.338530000001</v>
      </c>
      <c r="E22" s="21">
        <f t="shared" si="3"/>
        <v>0.94746501575385644</v>
      </c>
      <c r="F22" s="8"/>
      <c r="G22" s="9"/>
    </row>
    <row r="23" spans="1:7" ht="18" customHeight="1" x14ac:dyDescent="0.2">
      <c r="A23" s="10" t="s">
        <v>17</v>
      </c>
      <c r="B23" s="18" t="s">
        <v>121</v>
      </c>
      <c r="C23" s="140">
        <v>39894.045089999803</v>
      </c>
      <c r="D23" s="140">
        <v>28371.326580000601</v>
      </c>
      <c r="E23" s="21">
        <f t="shared" si="3"/>
        <v>0.7111669552685298</v>
      </c>
      <c r="F23" s="8"/>
      <c r="G23" s="9"/>
    </row>
    <row r="24" spans="1:7" ht="18" customHeight="1" x14ac:dyDescent="0.2">
      <c r="A24" s="10" t="s">
        <v>18</v>
      </c>
      <c r="B24" s="18" t="s">
        <v>122</v>
      </c>
      <c r="C24" s="140">
        <v>51357.441180000198</v>
      </c>
      <c r="D24" s="140">
        <v>108015.80069</v>
      </c>
      <c r="E24" s="21">
        <f t="shared" si="3"/>
        <v>2.1032161690342139</v>
      </c>
      <c r="F24" s="8"/>
      <c r="G24" s="9"/>
    </row>
    <row r="25" spans="1:7" ht="18" customHeight="1" x14ac:dyDescent="0.2">
      <c r="A25" s="10" t="s">
        <v>19</v>
      </c>
      <c r="B25" s="18" t="s">
        <v>123</v>
      </c>
      <c r="C25" s="140">
        <v>115.5638</v>
      </c>
      <c r="D25" s="140">
        <v>-2377.3645499999998</v>
      </c>
      <c r="E25" s="21" t="s">
        <v>42</v>
      </c>
      <c r="F25" s="8"/>
      <c r="G25" s="9"/>
    </row>
    <row r="26" spans="1:7" ht="18" customHeight="1" x14ac:dyDescent="0.2">
      <c r="A26" s="10" t="s">
        <v>20</v>
      </c>
      <c r="B26" s="18" t="s">
        <v>63</v>
      </c>
      <c r="C26" s="140">
        <v>-1317.9789699999999</v>
      </c>
      <c r="D26" s="140">
        <v>-1410.05764</v>
      </c>
      <c r="E26" s="21">
        <f>+D26/C26</f>
        <v>1.0698635350759809</v>
      </c>
      <c r="F26" s="8"/>
      <c r="G26" s="9"/>
    </row>
    <row r="27" spans="1:7" ht="18" customHeight="1" x14ac:dyDescent="0.2">
      <c r="A27" s="10" t="s">
        <v>21</v>
      </c>
      <c r="B27" s="18" t="s">
        <v>124</v>
      </c>
      <c r="C27" s="140">
        <v>126665.24174</v>
      </c>
      <c r="D27" s="140">
        <v>148038.23754</v>
      </c>
      <c r="E27" s="21">
        <f t="shared" si="3"/>
        <v>1.1687360755515817</v>
      </c>
      <c r="F27" s="8"/>
      <c r="G27" s="9"/>
    </row>
    <row r="28" spans="1:7" ht="18" customHeight="1" x14ac:dyDescent="0.2">
      <c r="A28" s="10" t="s">
        <v>22</v>
      </c>
      <c r="B28" s="18" t="s">
        <v>125</v>
      </c>
      <c r="C28" s="140">
        <v>120213.33929</v>
      </c>
      <c r="D28" s="140">
        <v>181830.26238</v>
      </c>
      <c r="E28" s="21">
        <f>+IF(C28=0,"X",D28/C28)</f>
        <v>1.5125631103330113</v>
      </c>
      <c r="F28" s="8"/>
      <c r="G28" s="9"/>
    </row>
    <row r="29" spans="1:7" ht="18" customHeight="1" x14ac:dyDescent="0.2">
      <c r="A29" s="10" t="s">
        <v>23</v>
      </c>
      <c r="B29" s="18" t="s">
        <v>126</v>
      </c>
      <c r="C29" s="140">
        <v>30511.029330000099</v>
      </c>
      <c r="D29" s="140">
        <v>-1629.63348</v>
      </c>
      <c r="E29" s="21" t="s">
        <v>42</v>
      </c>
      <c r="F29" s="8"/>
      <c r="G29" s="9"/>
    </row>
    <row r="30" spans="1:7" ht="18" customHeight="1" x14ac:dyDescent="0.2">
      <c r="A30" s="10" t="s">
        <v>24</v>
      </c>
      <c r="B30" s="18" t="s">
        <v>210</v>
      </c>
      <c r="C30" s="140">
        <v>-19116.986140000299</v>
      </c>
      <c r="D30" s="140">
        <v>14111.360429999901</v>
      </c>
      <c r="E30" s="21" t="s">
        <v>42</v>
      </c>
      <c r="F30" s="8"/>
      <c r="G30" s="9"/>
    </row>
    <row r="31" spans="1:7" ht="18" customHeight="1" x14ac:dyDescent="0.2">
      <c r="A31" s="10" t="s">
        <v>25</v>
      </c>
      <c r="B31" s="18" t="s">
        <v>211</v>
      </c>
      <c r="C31" s="140">
        <v>-6098.4465600000003</v>
      </c>
      <c r="D31" s="140">
        <v>-4131.3292000000001</v>
      </c>
      <c r="E31" s="21">
        <f>+D31/C31</f>
        <v>0.67743960029060246</v>
      </c>
      <c r="F31" s="8"/>
      <c r="G31" s="9"/>
    </row>
    <row r="32" spans="1:7" ht="18" customHeight="1" x14ac:dyDescent="0.2">
      <c r="A32" s="10" t="s">
        <v>26</v>
      </c>
      <c r="B32" s="18" t="s">
        <v>127</v>
      </c>
      <c r="C32" s="140">
        <v>7547.4589800000003</v>
      </c>
      <c r="D32" s="140">
        <v>9620.9418700000006</v>
      </c>
      <c r="E32" s="21">
        <f t="shared" si="3"/>
        <v>1.2747259568411726</v>
      </c>
      <c r="F32" s="8"/>
      <c r="G32" s="9"/>
    </row>
    <row r="33" spans="1:7" ht="18" customHeight="1" x14ac:dyDescent="0.2">
      <c r="A33" s="10" t="s">
        <v>27</v>
      </c>
      <c r="B33" s="18" t="s">
        <v>212</v>
      </c>
      <c r="C33" s="140">
        <v>9253.2269799999995</v>
      </c>
      <c r="D33" s="140">
        <v>25735.25792</v>
      </c>
      <c r="E33" s="21">
        <f t="shared" si="3"/>
        <v>2.7812197815556017</v>
      </c>
      <c r="F33" s="8"/>
      <c r="G33" s="9"/>
    </row>
    <row r="34" spans="1:7" ht="18" customHeight="1" x14ac:dyDescent="0.2">
      <c r="A34" s="10" t="s">
        <v>28</v>
      </c>
      <c r="B34" s="18" t="s">
        <v>174</v>
      </c>
      <c r="C34" s="140">
        <v>1779335.9135700001</v>
      </c>
      <c r="D34" s="140">
        <v>1917439.6100399999</v>
      </c>
      <c r="E34" s="21">
        <f t="shared" si="3"/>
        <v>1.0776153032245122</v>
      </c>
      <c r="F34" s="8"/>
      <c r="G34" s="9"/>
    </row>
    <row r="35" spans="1:7" ht="18" customHeight="1" x14ac:dyDescent="0.2">
      <c r="A35" s="10" t="s">
        <v>31</v>
      </c>
      <c r="B35" s="18" t="s">
        <v>155</v>
      </c>
      <c r="C35" s="140">
        <v>244.28315000000001</v>
      </c>
      <c r="D35" s="140">
        <v>483.00245000000001</v>
      </c>
      <c r="E35" s="21">
        <f t="shared" si="3"/>
        <v>1.9772237667641015</v>
      </c>
      <c r="F35" s="8"/>
      <c r="G35" s="9"/>
    </row>
    <row r="36" spans="1:7" ht="18" customHeight="1" x14ac:dyDescent="0.2">
      <c r="A36" s="10" t="s">
        <v>32</v>
      </c>
      <c r="B36" s="18" t="s">
        <v>175</v>
      </c>
      <c r="C36" s="140">
        <v>-1400.55747</v>
      </c>
      <c r="D36" s="140">
        <v>-487.28122000000002</v>
      </c>
      <c r="E36" s="21">
        <f>+D36/C36</f>
        <v>0.34791947523581451</v>
      </c>
      <c r="F36" s="8"/>
      <c r="G36" s="9"/>
    </row>
    <row r="37" spans="1:7" ht="18" customHeight="1" x14ac:dyDescent="0.2">
      <c r="A37" s="10" t="s">
        <v>33</v>
      </c>
      <c r="B37" s="18" t="s">
        <v>128</v>
      </c>
      <c r="C37" s="140">
        <v>6285.4442600000002</v>
      </c>
      <c r="D37" s="140">
        <v>61.142479999999999</v>
      </c>
      <c r="E37" s="21">
        <f t="shared" si="3"/>
        <v>9.7276306130189109E-3</v>
      </c>
      <c r="F37" s="8"/>
      <c r="G37" s="9"/>
    </row>
    <row r="38" spans="1:7" ht="18" customHeight="1" x14ac:dyDescent="0.2">
      <c r="A38" s="10" t="s">
        <v>34</v>
      </c>
      <c r="B38" s="18" t="s">
        <v>129</v>
      </c>
      <c r="C38" s="140">
        <v>6872.6013000000003</v>
      </c>
      <c r="D38" s="140">
        <v>7308.2686199999998</v>
      </c>
      <c r="E38" s="21">
        <f t="shared" si="3"/>
        <v>1.0633919095525008</v>
      </c>
      <c r="F38" s="8"/>
      <c r="G38" s="9"/>
    </row>
    <row r="39" spans="1:7" ht="18" customHeight="1" x14ac:dyDescent="0.2">
      <c r="A39" s="10" t="s">
        <v>35</v>
      </c>
      <c r="B39" s="18" t="s">
        <v>213</v>
      </c>
      <c r="C39" s="140">
        <v>-2790.7423899998998</v>
      </c>
      <c r="D39" s="140">
        <v>-139824.24843000001</v>
      </c>
      <c r="E39" s="21" t="s">
        <v>42</v>
      </c>
      <c r="F39" s="8"/>
      <c r="G39" s="9"/>
    </row>
    <row r="40" spans="1:7" ht="18" customHeight="1" thickBot="1" x14ac:dyDescent="0.25">
      <c r="A40" s="10" t="s">
        <v>36</v>
      </c>
      <c r="B40" s="18" t="s">
        <v>176</v>
      </c>
      <c r="C40" s="140">
        <v>41481.022529999696</v>
      </c>
      <c r="D40" s="140">
        <v>39296.112169999898</v>
      </c>
      <c r="E40" s="21">
        <f t="shared" si="3"/>
        <v>0.94732747105210247</v>
      </c>
      <c r="F40" s="8"/>
      <c r="G40" s="9"/>
    </row>
    <row r="41" spans="1:7" ht="18" customHeight="1" thickBot="1" x14ac:dyDescent="0.25">
      <c r="A41" s="109"/>
      <c r="B41" s="110" t="s">
        <v>2</v>
      </c>
      <c r="C41" s="142">
        <f>SUM(C14:C40)</f>
        <v>2844713.79685</v>
      </c>
      <c r="D41" s="142">
        <f>SUM(D14:D40)</f>
        <v>3018097.62519</v>
      </c>
      <c r="E41" s="184">
        <f t="shared" si="3"/>
        <v>1.060949480588167</v>
      </c>
      <c r="F41" s="8"/>
      <c r="G41" s="9"/>
    </row>
    <row r="42" spans="1:7" ht="18" customHeight="1" x14ac:dyDescent="0.2">
      <c r="C42" s="93"/>
      <c r="D42" s="93"/>
      <c r="E42" s="93"/>
      <c r="G42" s="9"/>
    </row>
    <row r="43" spans="1:7" s="144" customFormat="1" ht="18" customHeight="1" x14ac:dyDescent="0.2">
      <c r="A43" s="630" t="s">
        <v>83</v>
      </c>
      <c r="B43" s="630"/>
      <c r="C43" s="630"/>
      <c r="D43" s="630"/>
      <c r="E43" s="630"/>
      <c r="G43" s="9"/>
    </row>
    <row r="44" spans="1:7" ht="18" customHeight="1" thickBot="1" x14ac:dyDescent="0.25">
      <c r="A44" s="119"/>
      <c r="B44" s="119"/>
      <c r="C44" s="119"/>
      <c r="D44" s="119"/>
      <c r="E44" s="119"/>
      <c r="G44" s="9"/>
    </row>
    <row r="45" spans="1:7" ht="18" customHeight="1" thickBot="1" x14ac:dyDescent="0.25">
      <c r="A45" s="120" t="s">
        <v>3</v>
      </c>
      <c r="B45" s="120" t="s">
        <v>10</v>
      </c>
      <c r="C45" s="631" t="s">
        <v>46</v>
      </c>
      <c r="D45" s="632"/>
      <c r="E45" s="72" t="s">
        <v>6</v>
      </c>
      <c r="G45" s="9"/>
    </row>
    <row r="46" spans="1:7" ht="18" customHeight="1" thickBot="1" x14ac:dyDescent="0.25">
      <c r="A46" s="139"/>
      <c r="B46" s="139"/>
      <c r="C46" s="410" t="s">
        <v>208</v>
      </c>
      <c r="D46" s="410" t="s">
        <v>215</v>
      </c>
      <c r="E46" s="15" t="s">
        <v>214</v>
      </c>
      <c r="G46" s="9"/>
    </row>
    <row r="47" spans="1:7" ht="18" customHeight="1" x14ac:dyDescent="0.2">
      <c r="A47" s="433" t="s">
        <v>7</v>
      </c>
      <c r="B47" s="16" t="s">
        <v>130</v>
      </c>
      <c r="C47" s="145">
        <v>-87779.047129999904</v>
      </c>
      <c r="D47" s="145">
        <v>16100.6930600002</v>
      </c>
      <c r="E47" s="21" t="str">
        <f>+IF(D47/C47&lt;0,"X",D47/C47)</f>
        <v>X</v>
      </c>
      <c r="F47" s="8"/>
      <c r="G47" s="9"/>
    </row>
    <row r="48" spans="1:7" ht="18" customHeight="1" x14ac:dyDescent="0.2">
      <c r="A48" s="434" t="s">
        <v>8</v>
      </c>
      <c r="B48" s="16" t="s">
        <v>131</v>
      </c>
      <c r="C48" s="145">
        <v>24265.58871</v>
      </c>
      <c r="D48" s="145">
        <v>14448.7060099999</v>
      </c>
      <c r="E48" s="21">
        <f>+IF(D48/C48&lt;0,"X",D48/C48)</f>
        <v>0.59544015942401174</v>
      </c>
      <c r="F48" s="8"/>
      <c r="G48" s="9"/>
    </row>
    <row r="49" spans="1:7" ht="18" customHeight="1" x14ac:dyDescent="0.2">
      <c r="A49" s="434" t="s">
        <v>9</v>
      </c>
      <c r="B49" s="16" t="s">
        <v>132</v>
      </c>
      <c r="C49" s="145">
        <v>-5157.0137599999998</v>
      </c>
      <c r="D49" s="145">
        <v>10228.744290000001</v>
      </c>
      <c r="E49" s="21" t="str">
        <f t="shared" ref="E49:E80" si="4">+IF(D49/C49&lt;0,"X",D49/C49)</f>
        <v>X</v>
      </c>
      <c r="F49" s="8"/>
      <c r="G49" s="9"/>
    </row>
    <row r="50" spans="1:7" ht="18" customHeight="1" x14ac:dyDescent="0.2">
      <c r="A50" s="434" t="s">
        <v>11</v>
      </c>
      <c r="B50" s="16" t="s">
        <v>177</v>
      </c>
      <c r="C50" s="145">
        <v>-10957.51237</v>
      </c>
      <c r="D50" s="145">
        <v>-66800.320340000006</v>
      </c>
      <c r="E50" s="21">
        <f t="shared" si="4"/>
        <v>6.0963034386243642</v>
      </c>
      <c r="F50" s="8"/>
      <c r="G50" s="9"/>
    </row>
    <row r="51" spans="1:7" ht="18" customHeight="1" x14ac:dyDescent="0.2">
      <c r="A51" s="434" t="s">
        <v>12</v>
      </c>
      <c r="B51" s="16" t="s">
        <v>133</v>
      </c>
      <c r="C51" s="145">
        <v>43556.426169999999</v>
      </c>
      <c r="D51" s="145">
        <v>80365.577730000005</v>
      </c>
      <c r="E51" s="21">
        <f t="shared" si="4"/>
        <v>1.845091179343652</v>
      </c>
      <c r="F51" s="8"/>
      <c r="G51" s="9"/>
    </row>
    <row r="52" spans="1:7" ht="18" customHeight="1" x14ac:dyDescent="0.2">
      <c r="A52" s="434" t="s">
        <v>13</v>
      </c>
      <c r="B52" s="16" t="s">
        <v>134</v>
      </c>
      <c r="C52" s="145">
        <v>-19449.109570000001</v>
      </c>
      <c r="D52" s="145">
        <v>-27545.4063300001</v>
      </c>
      <c r="E52" s="21">
        <f t="shared" si="4"/>
        <v>1.4162811017574055</v>
      </c>
      <c r="F52" s="8"/>
      <c r="G52" s="9"/>
    </row>
    <row r="53" spans="1:7" ht="18" customHeight="1" x14ac:dyDescent="0.2">
      <c r="A53" s="434" t="s">
        <v>14</v>
      </c>
      <c r="B53" s="16" t="s">
        <v>156</v>
      </c>
      <c r="C53" s="145">
        <v>-10950.412549999999</v>
      </c>
      <c r="D53" s="145">
        <v>-3400.2197999999999</v>
      </c>
      <c r="E53" s="21">
        <f t="shared" si="4"/>
        <v>0.31051065742724004</v>
      </c>
      <c r="F53" s="8"/>
      <c r="G53" s="9"/>
    </row>
    <row r="54" spans="1:7" ht="18" customHeight="1" x14ac:dyDescent="0.2">
      <c r="A54" s="434" t="s">
        <v>15</v>
      </c>
      <c r="B54" s="16" t="s">
        <v>135</v>
      </c>
      <c r="C54" s="145">
        <v>-6828.5368900000003</v>
      </c>
      <c r="D54" s="145">
        <v>-6777.8703100000002</v>
      </c>
      <c r="E54" s="21">
        <f t="shared" si="4"/>
        <v>0.99258017042066526</v>
      </c>
      <c r="F54" s="8"/>
      <c r="G54" s="9"/>
    </row>
    <row r="55" spans="1:7" ht="18" customHeight="1" x14ac:dyDescent="0.2">
      <c r="A55" s="434" t="s">
        <v>16</v>
      </c>
      <c r="B55" s="16" t="s">
        <v>157</v>
      </c>
      <c r="C55" s="145">
        <v>1946.7043100000001</v>
      </c>
      <c r="D55" s="145">
        <v>761.67854999999997</v>
      </c>
      <c r="E55" s="21">
        <f t="shared" si="4"/>
        <v>0.39126566170699029</v>
      </c>
      <c r="F55" s="8"/>
      <c r="G55" s="9"/>
    </row>
    <row r="56" spans="1:7" ht="18" customHeight="1" x14ac:dyDescent="0.2">
      <c r="A56" s="434" t="s">
        <v>17</v>
      </c>
      <c r="B56" s="16" t="s">
        <v>136</v>
      </c>
      <c r="C56" s="145">
        <v>550.51881000000003</v>
      </c>
      <c r="D56" s="145">
        <v>-1161.4563499999999</v>
      </c>
      <c r="E56" s="21" t="str">
        <f t="shared" si="4"/>
        <v>X</v>
      </c>
      <c r="F56" s="8"/>
      <c r="G56" s="9"/>
    </row>
    <row r="57" spans="1:7" ht="18" customHeight="1" x14ac:dyDescent="0.2">
      <c r="A57" s="434" t="s">
        <v>18</v>
      </c>
      <c r="B57" s="16" t="s">
        <v>178</v>
      </c>
      <c r="C57" s="145">
        <v>-95986.752869999706</v>
      </c>
      <c r="D57" s="145">
        <v>36219.932290000899</v>
      </c>
      <c r="E57" s="21" t="str">
        <f t="shared" si="4"/>
        <v>X</v>
      </c>
      <c r="F57" s="8"/>
      <c r="G57" s="9"/>
    </row>
    <row r="58" spans="1:7" ht="18" customHeight="1" x14ac:dyDescent="0.2">
      <c r="A58" s="434" t="s">
        <v>19</v>
      </c>
      <c r="B58" s="16" t="s">
        <v>137</v>
      </c>
      <c r="C58" s="145">
        <v>3993.7995000000001</v>
      </c>
      <c r="D58" s="145">
        <v>4272.1915200000003</v>
      </c>
      <c r="E58" s="21">
        <f t="shared" si="4"/>
        <v>1.0697060581033175</v>
      </c>
      <c r="F58" s="8"/>
      <c r="G58" s="9"/>
    </row>
    <row r="59" spans="1:7" ht="18" customHeight="1" x14ac:dyDescent="0.2">
      <c r="A59" s="434" t="s">
        <v>20</v>
      </c>
      <c r="B59" s="16" t="s">
        <v>138</v>
      </c>
      <c r="C59" s="145">
        <v>60031.463790000103</v>
      </c>
      <c r="D59" s="145">
        <v>75974.545729999998</v>
      </c>
      <c r="E59" s="21">
        <f t="shared" si="4"/>
        <v>1.2655787637591416</v>
      </c>
      <c r="F59" s="8"/>
      <c r="G59" s="9"/>
    </row>
    <row r="60" spans="1:7" ht="18" customHeight="1" x14ac:dyDescent="0.2">
      <c r="A60" s="434" t="s">
        <v>21</v>
      </c>
      <c r="B60" s="16" t="s">
        <v>179</v>
      </c>
      <c r="C60" s="145">
        <v>-135370.70431999999</v>
      </c>
      <c r="D60" s="145">
        <v>-217304.60824</v>
      </c>
      <c r="E60" s="21">
        <f t="shared" si="4"/>
        <v>1.6052557998539931</v>
      </c>
      <c r="F60" s="8"/>
      <c r="G60" s="9"/>
    </row>
    <row r="61" spans="1:7" ht="18" customHeight="1" x14ac:dyDescent="0.2">
      <c r="A61" s="434" t="s">
        <v>22</v>
      </c>
      <c r="B61" s="16" t="s">
        <v>139</v>
      </c>
      <c r="C61" s="145">
        <v>-69593.668450000099</v>
      </c>
      <c r="D61" s="145">
        <v>-78345.031720000101</v>
      </c>
      <c r="E61" s="21">
        <f t="shared" si="4"/>
        <v>1.1257494175104084</v>
      </c>
      <c r="F61" s="8"/>
      <c r="G61" s="9"/>
    </row>
    <row r="62" spans="1:7" ht="18" customHeight="1" x14ac:dyDescent="0.2">
      <c r="A62" s="434" t="s">
        <v>23</v>
      </c>
      <c r="B62" s="16" t="s">
        <v>180</v>
      </c>
      <c r="C62" s="145">
        <v>128.98097999999999</v>
      </c>
      <c r="D62" s="145">
        <v>-1852.56051</v>
      </c>
      <c r="E62" s="21" t="str">
        <f t="shared" si="4"/>
        <v>X</v>
      </c>
      <c r="F62" s="8"/>
      <c r="G62" s="9"/>
    </row>
    <row r="63" spans="1:7" ht="18" customHeight="1" x14ac:dyDescent="0.2">
      <c r="A63" s="434" t="s">
        <v>24</v>
      </c>
      <c r="B63" s="16" t="s">
        <v>140</v>
      </c>
      <c r="C63" s="145">
        <v>4952.7525799999003</v>
      </c>
      <c r="D63" s="145">
        <v>-702.82362999990005</v>
      </c>
      <c r="E63" s="21" t="str">
        <f t="shared" si="4"/>
        <v>X</v>
      </c>
      <c r="F63" s="8"/>
      <c r="G63" s="9"/>
    </row>
    <row r="64" spans="1:7" ht="18" customHeight="1" x14ac:dyDescent="0.2">
      <c r="A64" s="434" t="s">
        <v>25</v>
      </c>
      <c r="B64" s="16" t="s">
        <v>141</v>
      </c>
      <c r="C64" s="145">
        <v>2403.20192</v>
      </c>
      <c r="D64" s="145">
        <v>-1297.37203</v>
      </c>
      <c r="E64" s="21" t="str">
        <f t="shared" si="4"/>
        <v>X</v>
      </c>
      <c r="F64" s="8"/>
      <c r="G64" s="9"/>
    </row>
    <row r="65" spans="1:7" ht="18" customHeight="1" x14ac:dyDescent="0.2">
      <c r="A65" s="434" t="s">
        <v>26</v>
      </c>
      <c r="B65" s="16" t="s">
        <v>142</v>
      </c>
      <c r="C65" s="145">
        <v>-53666.96099</v>
      </c>
      <c r="D65" s="145">
        <v>-29327.92211</v>
      </c>
      <c r="E65" s="21">
        <f t="shared" si="4"/>
        <v>0.54648002363064307</v>
      </c>
      <c r="F65" s="8"/>
      <c r="G65" s="9"/>
    </row>
    <row r="66" spans="1:7" ht="18" customHeight="1" x14ac:dyDescent="0.2">
      <c r="A66" s="437" t="s">
        <v>27</v>
      </c>
      <c r="B66" s="16" t="s">
        <v>216</v>
      </c>
      <c r="C66" s="145">
        <v>0</v>
      </c>
      <c r="D66" s="145">
        <v>-1038.5855100000001</v>
      </c>
      <c r="E66" s="21" t="s">
        <v>42</v>
      </c>
      <c r="F66" s="8"/>
      <c r="G66" s="9"/>
    </row>
    <row r="67" spans="1:7" ht="18" customHeight="1" x14ac:dyDescent="0.2">
      <c r="A67" s="437" t="s">
        <v>28</v>
      </c>
      <c r="B67" s="16" t="s">
        <v>143</v>
      </c>
      <c r="C67" s="145">
        <v>-3967.8024599999999</v>
      </c>
      <c r="D67" s="145">
        <v>-2179.5191300000001</v>
      </c>
      <c r="E67" s="21">
        <f t="shared" si="4"/>
        <v>0.54930132030816881</v>
      </c>
      <c r="F67" s="8"/>
      <c r="G67" s="9"/>
    </row>
    <row r="68" spans="1:7" ht="18" customHeight="1" x14ac:dyDescent="0.2">
      <c r="A68" s="437" t="s">
        <v>31</v>
      </c>
      <c r="B68" s="16" t="s">
        <v>217</v>
      </c>
      <c r="C68" s="145">
        <v>0</v>
      </c>
      <c r="D68" s="145">
        <v>-9562.5442000000003</v>
      </c>
      <c r="E68" s="21" t="s">
        <v>42</v>
      </c>
      <c r="F68" s="8"/>
      <c r="G68" s="9"/>
    </row>
    <row r="69" spans="1:7" ht="18" customHeight="1" x14ac:dyDescent="0.2">
      <c r="A69" s="437" t="s">
        <v>32</v>
      </c>
      <c r="B69" s="16" t="s">
        <v>181</v>
      </c>
      <c r="C69" s="145">
        <v>-2572.9918299999999</v>
      </c>
      <c r="D69" s="145">
        <v>1009.14959</v>
      </c>
      <c r="E69" s="21" t="str">
        <f t="shared" si="4"/>
        <v>X</v>
      </c>
      <c r="F69" s="8"/>
      <c r="G69" s="9"/>
    </row>
    <row r="70" spans="1:7" ht="18" customHeight="1" x14ac:dyDescent="0.2">
      <c r="A70" s="437" t="s">
        <v>33</v>
      </c>
      <c r="B70" s="16" t="s">
        <v>223</v>
      </c>
      <c r="C70" s="145">
        <v>0</v>
      </c>
      <c r="D70" s="145">
        <v>-759.12855000000002</v>
      </c>
      <c r="E70" s="21" t="s">
        <v>42</v>
      </c>
      <c r="F70" s="8"/>
      <c r="G70" s="9"/>
    </row>
    <row r="71" spans="1:7" ht="18" customHeight="1" x14ac:dyDescent="0.2">
      <c r="A71" s="437" t="s">
        <v>34</v>
      </c>
      <c r="B71" s="16" t="s">
        <v>144</v>
      </c>
      <c r="C71" s="145">
        <v>9199.9785100000008</v>
      </c>
      <c r="D71" s="145">
        <v>-4494.0636800000002</v>
      </c>
      <c r="E71" s="21" t="str">
        <f t="shared" si="4"/>
        <v>X</v>
      </c>
      <c r="F71" s="8"/>
      <c r="G71" s="9"/>
    </row>
    <row r="72" spans="1:7" ht="18" customHeight="1" x14ac:dyDescent="0.2">
      <c r="A72" s="437" t="s">
        <v>35</v>
      </c>
      <c r="B72" s="16" t="s">
        <v>145</v>
      </c>
      <c r="C72" s="145">
        <v>636334.48480000102</v>
      </c>
      <c r="D72" s="145">
        <v>507673.09266000101</v>
      </c>
      <c r="E72" s="21">
        <f t="shared" si="4"/>
        <v>0.79780855004198292</v>
      </c>
      <c r="F72" s="8"/>
      <c r="G72" s="9"/>
    </row>
    <row r="73" spans="1:7" ht="18" customHeight="1" x14ac:dyDescent="0.2">
      <c r="A73" s="437" t="s">
        <v>36</v>
      </c>
      <c r="B73" s="16" t="s">
        <v>218</v>
      </c>
      <c r="C73" s="145">
        <v>-7.7547899999999998</v>
      </c>
      <c r="D73" s="145">
        <v>-893.03020000000004</v>
      </c>
      <c r="E73" s="21">
        <f t="shared" si="4"/>
        <v>115.15852782602754</v>
      </c>
      <c r="F73" s="8"/>
      <c r="G73" s="9"/>
    </row>
    <row r="74" spans="1:7" ht="18" customHeight="1" x14ac:dyDescent="0.2">
      <c r="A74" s="437" t="s">
        <v>37</v>
      </c>
      <c r="B74" s="16" t="s">
        <v>146</v>
      </c>
      <c r="C74" s="145">
        <v>-3971.7660799999999</v>
      </c>
      <c r="D74" s="145">
        <v>-401.98455000000001</v>
      </c>
      <c r="E74" s="21">
        <f t="shared" si="4"/>
        <v>0.10121053000180716</v>
      </c>
      <c r="F74" s="8"/>
      <c r="G74" s="9"/>
    </row>
    <row r="75" spans="1:7" ht="18" customHeight="1" x14ac:dyDescent="0.2">
      <c r="A75" s="437" t="s">
        <v>38</v>
      </c>
      <c r="B75" s="16" t="s">
        <v>158</v>
      </c>
      <c r="C75" s="145">
        <v>11510.00857</v>
      </c>
      <c r="D75" s="145">
        <v>16220.619769999999</v>
      </c>
      <c r="E75" s="21">
        <f t="shared" si="4"/>
        <v>1.409262180071513</v>
      </c>
      <c r="F75" s="8"/>
      <c r="G75" s="9"/>
    </row>
    <row r="76" spans="1:7" ht="18" customHeight="1" x14ac:dyDescent="0.2">
      <c r="A76" s="437" t="s">
        <v>39</v>
      </c>
      <c r="B76" s="16" t="s">
        <v>159</v>
      </c>
      <c r="C76" s="145">
        <v>-75437.238809999995</v>
      </c>
      <c r="D76" s="145">
        <v>-11638.07703</v>
      </c>
      <c r="E76" s="21">
        <f t="shared" si="4"/>
        <v>0.1542749603986997</v>
      </c>
      <c r="F76" s="8"/>
      <c r="G76" s="9"/>
    </row>
    <row r="77" spans="1:7" ht="18" customHeight="1" x14ac:dyDescent="0.2">
      <c r="A77" s="437" t="s">
        <v>40</v>
      </c>
      <c r="B77" s="16" t="s">
        <v>160</v>
      </c>
      <c r="C77" s="145">
        <v>-77144.82015</v>
      </c>
      <c r="D77" s="145">
        <v>-38569.452380000002</v>
      </c>
      <c r="E77" s="21">
        <f t="shared" si="4"/>
        <v>0.49996166048486151</v>
      </c>
      <c r="F77" s="8"/>
      <c r="G77" s="9"/>
    </row>
    <row r="78" spans="1:7" ht="18" customHeight="1" x14ac:dyDescent="0.2">
      <c r="A78" s="437" t="s">
        <v>219</v>
      </c>
      <c r="B78" s="16" t="s">
        <v>147</v>
      </c>
      <c r="C78" s="145">
        <v>-23012.499670000099</v>
      </c>
      <c r="D78" s="145">
        <v>-32067.583719999999</v>
      </c>
      <c r="E78" s="21">
        <f t="shared" si="4"/>
        <v>1.3934854613731695</v>
      </c>
      <c r="F78" s="8"/>
      <c r="G78" s="9"/>
    </row>
    <row r="79" spans="1:7" ht="18" customHeight="1" x14ac:dyDescent="0.2">
      <c r="A79" s="437" t="s">
        <v>220</v>
      </c>
      <c r="B79" s="16" t="s">
        <v>148</v>
      </c>
      <c r="C79" s="145">
        <v>108481.05684999999</v>
      </c>
      <c r="D79" s="145">
        <v>123990.05461000001</v>
      </c>
      <c r="E79" s="21">
        <f t="shared" si="4"/>
        <v>1.1429650319635507</v>
      </c>
      <c r="F79" s="8"/>
      <c r="G79" s="9"/>
    </row>
    <row r="80" spans="1:7" ht="18" customHeight="1" thickBot="1" x14ac:dyDescent="0.25">
      <c r="A80" s="437" t="s">
        <v>222</v>
      </c>
      <c r="B80" s="16" t="s">
        <v>149</v>
      </c>
      <c r="C80" s="145">
        <v>-1293.75657</v>
      </c>
      <c r="D80" s="145">
        <v>-171.30243999999999</v>
      </c>
      <c r="E80" s="21">
        <f t="shared" si="4"/>
        <v>0.13240701069444616</v>
      </c>
      <c r="F80" s="8"/>
      <c r="G80" s="9"/>
    </row>
    <row r="81" spans="1:7" ht="18" customHeight="1" thickBot="1" x14ac:dyDescent="0.25">
      <c r="A81" s="22"/>
      <c r="B81" s="90" t="s">
        <v>2</v>
      </c>
      <c r="C81" s="91">
        <f>SUM(C47:C80)</f>
        <v>224206.61624000131</v>
      </c>
      <c r="D81" s="91">
        <f>SUM(D47:D80)</f>
        <v>350974.12305000192</v>
      </c>
      <c r="E81" s="184">
        <f t="shared" ref="E81" si="5">+IF(C81=0,"X",D81/C81)</f>
        <v>1.5654048436924926</v>
      </c>
      <c r="F81" s="8"/>
      <c r="G81" s="9"/>
    </row>
    <row r="82" spans="1:7" ht="18" customHeight="1" x14ac:dyDescent="0.2">
      <c r="C82" s="460"/>
      <c r="D82" s="460"/>
      <c r="E82" s="93"/>
    </row>
    <row r="83" spans="1:7" ht="18" customHeight="1" x14ac:dyDescent="0.2">
      <c r="B83" s="146"/>
      <c r="C83" s="9"/>
      <c r="D83" s="9"/>
    </row>
    <row r="84" spans="1:7" ht="18" customHeight="1" x14ac:dyDescent="0.2">
      <c r="B84" s="146"/>
      <c r="C84" s="9"/>
      <c r="D84" s="9"/>
    </row>
    <row r="85" spans="1:7" ht="18" customHeight="1" x14ac:dyDescent="0.2">
      <c r="B85" s="146"/>
      <c r="C85" s="17"/>
      <c r="D85" s="17"/>
    </row>
    <row r="86" spans="1:7" ht="18" customHeight="1" x14ac:dyDescent="0.2">
      <c r="B86" s="146"/>
      <c r="C86" s="17"/>
      <c r="D86" s="17"/>
    </row>
    <row r="87" spans="1:7" ht="18" customHeight="1" x14ac:dyDescent="0.2"/>
    <row r="88" spans="1:7" ht="18" customHeight="1" x14ac:dyDescent="0.2"/>
    <row r="89" spans="1:7" ht="18" customHeight="1" x14ac:dyDescent="0.2"/>
    <row r="90" spans="1:7" ht="18" customHeight="1" x14ac:dyDescent="0.2"/>
    <row r="91" spans="1:7" ht="18" customHeight="1" x14ac:dyDescent="0.2">
      <c r="C91" s="18" t="s">
        <v>47</v>
      </c>
    </row>
    <row r="92" spans="1:7" ht="18" customHeight="1" x14ac:dyDescent="0.2"/>
    <row r="93" spans="1:7" ht="18" customHeight="1" x14ac:dyDescent="0.2"/>
    <row r="94" spans="1:7" ht="18" customHeight="1" x14ac:dyDescent="0.2"/>
    <row r="95" spans="1:7" ht="18" customHeight="1" x14ac:dyDescent="0.2"/>
    <row r="96" spans="1:7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</sheetData>
  <sortState ref="B47:E74">
    <sortCondition ref="B74"/>
  </sortState>
  <mergeCells count="4">
    <mergeCell ref="A2:E2"/>
    <mergeCell ref="A10:E10"/>
    <mergeCell ref="A43:E43"/>
    <mergeCell ref="C45:D4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fitToHeight="5" orientation="portrait" r:id="rId1"/>
  <headerFooter alignWithMargins="0">
    <oddHeader>&amp;C&amp;A</oddHeader>
  </headerFooter>
  <rowBreaks count="1" manualBreakCount="1">
    <brk id="4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XFB383"/>
  <sheetViews>
    <sheetView topLeftCell="A67" zoomScale="85" zoomScaleNormal="85" zoomScaleSheetLayoutView="80" workbookViewId="0">
      <selection activeCell="N85" sqref="N85"/>
    </sheetView>
  </sheetViews>
  <sheetFormatPr defaultRowHeight="12.75" x14ac:dyDescent="0.2"/>
  <cols>
    <col min="1" max="1" width="4.28515625" style="185" bestFit="1" customWidth="1"/>
    <col min="2" max="2" width="35.7109375" style="16" bestFit="1" customWidth="1"/>
    <col min="3" max="4" width="13.5703125" style="16" bestFit="1" customWidth="1"/>
    <col min="5" max="5" width="10.7109375" style="16" bestFit="1" customWidth="1"/>
    <col min="6" max="7" width="11.42578125" style="16" customWidth="1"/>
    <col min="8" max="8" width="13.5703125" style="16" bestFit="1" customWidth="1"/>
    <col min="9" max="10" width="11.42578125" style="16" customWidth="1"/>
    <col min="11" max="11" width="10.7109375" style="16" bestFit="1" customWidth="1"/>
    <col min="12" max="13" width="11.42578125" style="16" customWidth="1"/>
    <col min="14" max="14" width="10.7109375" style="16" bestFit="1" customWidth="1"/>
    <col min="15" max="15" width="9.85546875" style="16" customWidth="1"/>
    <col min="16" max="16" width="9.140625" style="16"/>
    <col min="17" max="17" width="11" style="16" customWidth="1"/>
    <col min="18" max="18" width="10.85546875" style="16" customWidth="1"/>
    <col min="19" max="19" width="10.7109375" style="16" customWidth="1"/>
    <col min="20" max="20" width="11.42578125" style="16" customWidth="1"/>
    <col min="21" max="16384" width="9.140625" style="16"/>
  </cols>
  <sheetData>
    <row r="1" spans="1:20" s="135" customFormat="1" ht="20.100000000000001" customHeight="1" x14ac:dyDescent="0.2">
      <c r="A1" s="621" t="s">
        <v>48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</row>
    <row r="2" spans="1:20" s="135" customFormat="1" ht="20.100000000000001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20" s="135" customFormat="1" ht="20.100000000000001" customHeight="1" thickBot="1" x14ac:dyDescent="0.2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20" s="135" customFormat="1" ht="26.25" customHeight="1" thickBot="1" x14ac:dyDescent="0.25">
      <c r="A4" s="177" t="s">
        <v>3</v>
      </c>
      <c r="B4" s="177" t="s">
        <v>4</v>
      </c>
      <c r="C4" s="634" t="s">
        <v>152</v>
      </c>
      <c r="D4" s="635"/>
      <c r="E4" s="180" t="s">
        <v>6</v>
      </c>
      <c r="F4" s="178" t="s">
        <v>49</v>
      </c>
      <c r="G4" s="179"/>
      <c r="H4" s="180" t="s">
        <v>6</v>
      </c>
      <c r="I4" s="634" t="s">
        <v>112</v>
      </c>
      <c r="J4" s="635"/>
      <c r="K4" s="148" t="s">
        <v>6</v>
      </c>
      <c r="L4" s="634" t="s">
        <v>50</v>
      </c>
      <c r="M4" s="635"/>
      <c r="N4" s="177" t="s">
        <v>6</v>
      </c>
    </row>
    <row r="5" spans="1:20" s="135" customFormat="1" ht="20.100000000000001" customHeight="1" thickBot="1" x14ac:dyDescent="0.25">
      <c r="A5" s="181"/>
      <c r="B5" s="181"/>
      <c r="C5" s="410" t="s">
        <v>208</v>
      </c>
      <c r="D5" s="410" t="s">
        <v>215</v>
      </c>
      <c r="E5" s="15" t="s">
        <v>214</v>
      </c>
      <c r="F5" s="410" t="s">
        <v>208</v>
      </c>
      <c r="G5" s="410" t="s">
        <v>215</v>
      </c>
      <c r="H5" s="15" t="s">
        <v>214</v>
      </c>
      <c r="I5" s="410" t="s">
        <v>208</v>
      </c>
      <c r="J5" s="410" t="s">
        <v>215</v>
      </c>
      <c r="K5" s="15" t="s">
        <v>214</v>
      </c>
      <c r="L5" s="410" t="s">
        <v>208</v>
      </c>
      <c r="M5" s="410" t="s">
        <v>215</v>
      </c>
      <c r="N5" s="15" t="s">
        <v>214</v>
      </c>
    </row>
    <row r="6" spans="1:20" ht="20.100000000000001" customHeight="1" x14ac:dyDescent="0.2">
      <c r="A6" s="114" t="s">
        <v>7</v>
      </c>
      <c r="B6" s="196" t="s">
        <v>0</v>
      </c>
      <c r="C6" s="157">
        <f>+C41</f>
        <v>6248326.7531799991</v>
      </c>
      <c r="D6" s="158">
        <f>+D41</f>
        <v>5423386.8083200008</v>
      </c>
      <c r="E6" s="7">
        <f>+D6/C6</f>
        <v>0.86797426295925439</v>
      </c>
      <c r="F6" s="157">
        <f>+F41</f>
        <v>4715353.428319999</v>
      </c>
      <c r="G6" s="158">
        <f>+G41</f>
        <v>3934922.2316999999</v>
      </c>
      <c r="H6" s="7">
        <f>+G6/F6</f>
        <v>0.83449147376041888</v>
      </c>
      <c r="I6" s="157">
        <f>+I41</f>
        <v>1763728.5093200002</v>
      </c>
      <c r="J6" s="157">
        <f>+J41</f>
        <v>1710341.2659900002</v>
      </c>
      <c r="K6" s="7">
        <f>+J6/I6</f>
        <v>0.96973046415710362</v>
      </c>
      <c r="L6" s="157">
        <f>+L41</f>
        <v>230755.18446000005</v>
      </c>
      <c r="M6" s="157">
        <f>+M41</f>
        <v>221876.68936999998</v>
      </c>
      <c r="N6" s="7">
        <f>+M6/L6</f>
        <v>0.96152417935580947</v>
      </c>
      <c r="O6" s="8"/>
      <c r="P6" s="9"/>
      <c r="Q6" s="8"/>
      <c r="R6" s="9"/>
      <c r="S6" s="8"/>
      <c r="T6" s="9"/>
    </row>
    <row r="7" spans="1:20" ht="20.100000000000001" customHeight="1" thickBot="1" x14ac:dyDescent="0.25">
      <c r="A7" s="147" t="s">
        <v>8</v>
      </c>
      <c r="B7" s="197" t="s">
        <v>1</v>
      </c>
      <c r="C7" s="166">
        <f>+C81</f>
        <v>7711548.144679998</v>
      </c>
      <c r="D7" s="167">
        <f>+D81</f>
        <v>7949467.2275399994</v>
      </c>
      <c r="E7" s="31">
        <f>+D7/C7</f>
        <v>1.0308523111567598</v>
      </c>
      <c r="F7" s="166">
        <f>+F81</f>
        <v>6539108.518889999</v>
      </c>
      <c r="G7" s="167">
        <f>+G81</f>
        <v>7110646.2911100006</v>
      </c>
      <c r="H7" s="31">
        <f>+G7/F7</f>
        <v>1.0874030107573469</v>
      </c>
      <c r="I7" s="166">
        <f>+I81</f>
        <v>1910396.0122599998</v>
      </c>
      <c r="J7" s="166">
        <f>+J81</f>
        <v>1991712.8041700001</v>
      </c>
      <c r="K7" s="31">
        <f>+J7/I7</f>
        <v>1.0425654112488449</v>
      </c>
      <c r="L7" s="166">
        <f>+L81</f>
        <v>737956.38647000003</v>
      </c>
      <c r="M7" s="166">
        <f>+M81</f>
        <v>1152891.8677399999</v>
      </c>
      <c r="N7" s="31">
        <f>+M7/L7</f>
        <v>1.5622764283602661</v>
      </c>
      <c r="O7" s="8"/>
      <c r="P7" s="9"/>
      <c r="Q7" s="8"/>
      <c r="R7" s="9"/>
      <c r="S7" s="8"/>
      <c r="T7" s="9"/>
    </row>
    <row r="8" spans="1:20" s="135" customFormat="1" ht="20.100000000000001" customHeight="1" thickBot="1" x14ac:dyDescent="0.25">
      <c r="A8" s="148"/>
      <c r="B8" s="198" t="s">
        <v>2</v>
      </c>
      <c r="C8" s="149">
        <f>SUM(C6:C7)</f>
        <v>13959874.897859998</v>
      </c>
      <c r="D8" s="149">
        <f t="shared" ref="D8" si="0">SUM(D6:D7)</f>
        <v>13372854.03586</v>
      </c>
      <c r="E8" s="13">
        <f>+D8/C8</f>
        <v>0.95794941815058909</v>
      </c>
      <c r="F8" s="149">
        <f>SUM(F6:F7)</f>
        <v>11254461.947209999</v>
      </c>
      <c r="G8" s="149">
        <f t="shared" ref="G8" si="1">SUM(G6:G7)</f>
        <v>11045568.522810001</v>
      </c>
      <c r="H8" s="13">
        <f>+G8/F8</f>
        <v>0.98143905720417113</v>
      </c>
      <c r="I8" s="149">
        <f>SUM(I6:I7)</f>
        <v>3674124.5215799999</v>
      </c>
      <c r="J8" s="149">
        <f t="shared" ref="J8" si="2">SUM(J6:J7)</f>
        <v>3702054.0701600006</v>
      </c>
      <c r="K8" s="13">
        <f>+J8/I8</f>
        <v>1.0076016880799648</v>
      </c>
      <c r="L8" s="149">
        <f>SUM(L6:L7)</f>
        <v>968711.57093000005</v>
      </c>
      <c r="M8" s="149">
        <f t="shared" ref="M8" si="3">SUM(M6:M7)</f>
        <v>1374768.5571099999</v>
      </c>
      <c r="N8" s="13">
        <f>+M8/L8</f>
        <v>1.4191722266620288</v>
      </c>
      <c r="O8" s="8"/>
      <c r="P8" s="9"/>
      <c r="Q8" s="8"/>
      <c r="R8" s="9"/>
      <c r="S8" s="8"/>
      <c r="T8" s="9"/>
    </row>
    <row r="9" spans="1:20" ht="20.100000000000001" customHeight="1" x14ac:dyDescent="0.2">
      <c r="C9" s="9"/>
      <c r="D9" s="9"/>
      <c r="E9" s="135"/>
      <c r="F9" s="9"/>
      <c r="G9" s="9"/>
      <c r="H9" s="9"/>
      <c r="I9" s="9"/>
      <c r="J9" s="9"/>
      <c r="K9" s="9"/>
      <c r="L9" s="9"/>
      <c r="M9" s="9"/>
      <c r="P9" s="9"/>
      <c r="R9" s="9"/>
      <c r="T9" s="9"/>
    </row>
    <row r="10" spans="1:20" s="135" customFormat="1" ht="20.100000000000001" customHeight="1" x14ac:dyDescent="0.2">
      <c r="A10" s="633" t="s">
        <v>89</v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P10" s="9"/>
      <c r="R10" s="9"/>
      <c r="T10" s="9"/>
    </row>
    <row r="11" spans="1:20" s="135" customFormat="1" ht="20.100000000000001" customHeight="1" thickBot="1" x14ac:dyDescent="0.25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P11" s="9"/>
      <c r="R11" s="9"/>
      <c r="T11" s="9"/>
    </row>
    <row r="12" spans="1:20" s="135" customFormat="1" ht="27.75" customHeight="1" thickBot="1" x14ac:dyDescent="0.25">
      <c r="A12" s="177" t="s">
        <v>3</v>
      </c>
      <c r="B12" s="177" t="s">
        <v>10</v>
      </c>
      <c r="C12" s="634" t="s">
        <v>152</v>
      </c>
      <c r="D12" s="635"/>
      <c r="E12" s="425" t="s">
        <v>6</v>
      </c>
      <c r="F12" s="178" t="s">
        <v>49</v>
      </c>
      <c r="G12" s="179"/>
      <c r="H12" s="425" t="s">
        <v>6</v>
      </c>
      <c r="I12" s="634" t="s">
        <v>112</v>
      </c>
      <c r="J12" s="635"/>
      <c r="K12" s="425" t="s">
        <v>6</v>
      </c>
      <c r="L12" s="634" t="s">
        <v>50</v>
      </c>
      <c r="M12" s="635"/>
      <c r="N12" s="425" t="s">
        <v>6</v>
      </c>
      <c r="P12" s="9"/>
      <c r="R12" s="9"/>
      <c r="T12" s="9"/>
    </row>
    <row r="13" spans="1:20" s="135" customFormat="1" ht="20.100000000000001" customHeight="1" thickBot="1" x14ac:dyDescent="0.25">
      <c r="A13" s="181"/>
      <c r="B13" s="181"/>
      <c r="C13" s="410" t="s">
        <v>208</v>
      </c>
      <c r="D13" s="410" t="s">
        <v>215</v>
      </c>
      <c r="E13" s="15" t="s">
        <v>214</v>
      </c>
      <c r="F13" s="410" t="s">
        <v>208</v>
      </c>
      <c r="G13" s="410" t="s">
        <v>215</v>
      </c>
      <c r="H13" s="15" t="s">
        <v>214</v>
      </c>
      <c r="I13" s="410" t="s">
        <v>208</v>
      </c>
      <c r="J13" s="410" t="s">
        <v>215</v>
      </c>
      <c r="K13" s="15" t="s">
        <v>214</v>
      </c>
      <c r="L13" s="410" t="s">
        <v>208</v>
      </c>
      <c r="M13" s="410" t="s">
        <v>215</v>
      </c>
      <c r="N13" s="15" t="s">
        <v>214</v>
      </c>
      <c r="P13" s="9"/>
      <c r="R13" s="9"/>
      <c r="T13" s="9"/>
    </row>
    <row r="14" spans="1:20" s="135" customFormat="1" ht="20.100000000000001" customHeight="1" x14ac:dyDescent="0.2">
      <c r="A14" s="404" t="s">
        <v>7</v>
      </c>
      <c r="B14" s="16" t="s">
        <v>116</v>
      </c>
      <c r="C14" s="96">
        <f>+F14+I14-L14</f>
        <v>272883.66456</v>
      </c>
      <c r="D14" s="96">
        <f>+G14+J14-M14</f>
        <v>175066.74449000001</v>
      </c>
      <c r="E14" s="21">
        <f>+IF(C14=0,"X",D14/C14)</f>
        <v>0.64154351185615732</v>
      </c>
      <c r="F14" s="96">
        <v>210409.14157000001</v>
      </c>
      <c r="G14" s="96">
        <v>115067.06789999999</v>
      </c>
      <c r="H14" s="21">
        <f>+IF(F14=0,"X",G14/F14)</f>
        <v>0.54687294972741896</v>
      </c>
      <c r="I14" s="96">
        <v>62483.214240000001</v>
      </c>
      <c r="J14" s="96">
        <v>60005.452969999998</v>
      </c>
      <c r="K14" s="21">
        <f>+IF(I14=0,"X",J14/I14)</f>
        <v>0.96034516949651716</v>
      </c>
      <c r="L14" s="96">
        <v>8.6912500000000001</v>
      </c>
      <c r="M14" s="96">
        <v>5.7763799999999996</v>
      </c>
      <c r="N14" s="21">
        <f>+IF(L14=0,"X",M14/L14)</f>
        <v>0.66462016395800372</v>
      </c>
      <c r="O14" s="8"/>
      <c r="P14" s="9"/>
      <c r="Q14" s="8"/>
      <c r="R14" s="9"/>
      <c r="S14" s="8"/>
      <c r="T14" s="9"/>
    </row>
    <row r="15" spans="1:20" ht="20.100000000000001" customHeight="1" x14ac:dyDescent="0.2">
      <c r="A15" s="405" t="s">
        <v>8</v>
      </c>
      <c r="B15" s="16" t="s">
        <v>172</v>
      </c>
      <c r="C15" s="96">
        <f t="shared" ref="C15:C40" si="4">+F15+I15-L15</f>
        <v>159487.73872999998</v>
      </c>
      <c r="D15" s="96">
        <f t="shared" ref="D15:D40" si="5">+G15+J15-M15</f>
        <v>174453.10250000001</v>
      </c>
      <c r="E15" s="21">
        <f t="shared" ref="E15:E41" si="6">+IF(C15=0,"X",D15/C15)</f>
        <v>1.0938339454127892</v>
      </c>
      <c r="F15" s="96">
        <v>130782.89419000001</v>
      </c>
      <c r="G15" s="96">
        <v>145046.02861000001</v>
      </c>
      <c r="H15" s="21">
        <f t="shared" ref="H15:H41" si="7">+IF(F15=0,"X",G15/F15)</f>
        <v>1.109059632823836</v>
      </c>
      <c r="I15" s="96">
        <v>30851.640869999999</v>
      </c>
      <c r="J15" s="96">
        <v>31241.924940000001</v>
      </c>
      <c r="K15" s="21">
        <f t="shared" ref="K15:K41" si="8">+IF(I15=0,"X",J15/I15)</f>
        <v>1.0126503504836111</v>
      </c>
      <c r="L15" s="96">
        <v>2146.7963300000001</v>
      </c>
      <c r="M15" s="96">
        <v>1834.85105</v>
      </c>
      <c r="N15" s="21">
        <f t="shared" ref="N15:N41" si="9">+IF(L15=0,"X",M15/L15)</f>
        <v>0.85469265265606253</v>
      </c>
      <c r="O15" s="8"/>
      <c r="P15" s="9"/>
      <c r="Q15" s="8"/>
      <c r="R15" s="9"/>
      <c r="S15" s="8"/>
      <c r="T15" s="9"/>
    </row>
    <row r="16" spans="1:20" ht="20.100000000000001" customHeight="1" x14ac:dyDescent="0.2">
      <c r="A16" s="405" t="s">
        <v>9</v>
      </c>
      <c r="B16" s="16" t="s">
        <v>209</v>
      </c>
      <c r="C16" s="96">
        <f t="shared" si="4"/>
        <v>375854.50417999999</v>
      </c>
      <c r="D16" s="96">
        <f t="shared" si="5"/>
        <v>353983.47444999998</v>
      </c>
      <c r="E16" s="21">
        <f t="shared" si="6"/>
        <v>0.94180985065559897</v>
      </c>
      <c r="F16" s="96">
        <v>279573.26737999998</v>
      </c>
      <c r="G16" s="96">
        <v>253545.08963</v>
      </c>
      <c r="H16" s="21">
        <f t="shared" si="7"/>
        <v>0.90690033423466732</v>
      </c>
      <c r="I16" s="96">
        <v>97154.503259999998</v>
      </c>
      <c r="J16" s="96">
        <v>99285.435809999995</v>
      </c>
      <c r="K16" s="21">
        <f t="shared" si="8"/>
        <v>1.0219334408441914</v>
      </c>
      <c r="L16" s="96">
        <v>873.26646000000005</v>
      </c>
      <c r="M16" s="96">
        <v>-1152.94901</v>
      </c>
      <c r="N16" s="21" t="s">
        <v>42</v>
      </c>
      <c r="O16" s="8"/>
      <c r="P16" s="9"/>
      <c r="Q16" s="8"/>
      <c r="R16" s="9"/>
      <c r="S16" s="8"/>
      <c r="T16" s="9"/>
    </row>
    <row r="17" spans="1:20" ht="20.100000000000001" customHeight="1" x14ac:dyDescent="0.2">
      <c r="A17" s="405" t="s">
        <v>11</v>
      </c>
      <c r="B17" s="16" t="s">
        <v>117</v>
      </c>
      <c r="C17" s="96">
        <f t="shared" si="4"/>
        <v>343187.67747</v>
      </c>
      <c r="D17" s="96">
        <f t="shared" si="5"/>
        <v>363058.31803000002</v>
      </c>
      <c r="E17" s="21">
        <f t="shared" si="6"/>
        <v>1.0579002157259478</v>
      </c>
      <c r="F17" s="96">
        <v>263202.50205000001</v>
      </c>
      <c r="G17" s="96">
        <v>278100.67404000001</v>
      </c>
      <c r="H17" s="21">
        <f t="shared" si="7"/>
        <v>1.0566034588347866</v>
      </c>
      <c r="I17" s="96">
        <v>81485.995699999999</v>
      </c>
      <c r="J17" s="96">
        <v>86559.87702</v>
      </c>
      <c r="K17" s="21">
        <f t="shared" si="8"/>
        <v>1.0622669119572408</v>
      </c>
      <c r="L17" s="96">
        <v>1500.8202799999999</v>
      </c>
      <c r="M17" s="96">
        <v>1602.2330300000001</v>
      </c>
      <c r="N17" s="21">
        <f t="shared" si="9"/>
        <v>1.0675715482735881</v>
      </c>
      <c r="O17" s="8"/>
      <c r="P17" s="9"/>
      <c r="Q17" s="8"/>
      <c r="R17" s="9"/>
      <c r="S17" s="8"/>
      <c r="T17" s="9"/>
    </row>
    <row r="18" spans="1:20" ht="20.100000000000001" customHeight="1" x14ac:dyDescent="0.2">
      <c r="A18" s="405" t="s">
        <v>12</v>
      </c>
      <c r="B18" s="16" t="s">
        <v>118</v>
      </c>
      <c r="C18" s="96">
        <f t="shared" si="4"/>
        <v>50340.083869999995</v>
      </c>
      <c r="D18" s="96">
        <f t="shared" si="5"/>
        <v>60531.99467</v>
      </c>
      <c r="E18" s="21">
        <f t="shared" si="6"/>
        <v>1.2024611406353622</v>
      </c>
      <c r="F18" s="96">
        <v>37390.640099999997</v>
      </c>
      <c r="G18" s="96">
        <v>44974.709110000003</v>
      </c>
      <c r="H18" s="21">
        <f t="shared" si="7"/>
        <v>1.2028333558804201</v>
      </c>
      <c r="I18" s="96">
        <v>12949.44377</v>
      </c>
      <c r="J18" s="96">
        <v>15557.28556</v>
      </c>
      <c r="K18" s="21">
        <f t="shared" si="8"/>
        <v>1.2013863943748373</v>
      </c>
      <c r="L18" s="96">
        <v>0</v>
      </c>
      <c r="M18" s="96">
        <v>0</v>
      </c>
      <c r="N18" s="21" t="str">
        <f t="shared" si="9"/>
        <v>X</v>
      </c>
      <c r="O18" s="8"/>
      <c r="P18" s="9"/>
      <c r="Q18" s="8"/>
      <c r="R18" s="9"/>
      <c r="S18" s="8"/>
      <c r="T18" s="9"/>
    </row>
    <row r="19" spans="1:20" ht="20.100000000000001" customHeight="1" x14ac:dyDescent="0.2">
      <c r="A19" s="405" t="s">
        <v>13</v>
      </c>
      <c r="B19" s="16" t="s">
        <v>119</v>
      </c>
      <c r="C19" s="96">
        <f t="shared" si="4"/>
        <v>150221.21594999998</v>
      </c>
      <c r="D19" s="96">
        <f t="shared" si="5"/>
        <v>216503.16391999999</v>
      </c>
      <c r="E19" s="21">
        <f t="shared" si="6"/>
        <v>1.4412289406049108</v>
      </c>
      <c r="F19" s="96">
        <v>133806.22180999999</v>
      </c>
      <c r="G19" s="96">
        <v>199007.93914999999</v>
      </c>
      <c r="H19" s="21">
        <f t="shared" si="7"/>
        <v>1.4872846453476887</v>
      </c>
      <c r="I19" s="96">
        <v>16420.600760000001</v>
      </c>
      <c r="J19" s="96">
        <v>17511.931570000001</v>
      </c>
      <c r="K19" s="21">
        <f t="shared" si="8"/>
        <v>1.0664610769088572</v>
      </c>
      <c r="L19" s="96">
        <v>5.6066200000000004</v>
      </c>
      <c r="M19" s="96">
        <v>16.706800000000001</v>
      </c>
      <c r="N19" s="21">
        <f t="shared" si="9"/>
        <v>2.9798345527251713</v>
      </c>
      <c r="O19" s="8"/>
      <c r="P19" s="9"/>
      <c r="Q19" s="8"/>
      <c r="R19" s="9"/>
      <c r="S19" s="8"/>
      <c r="T19" s="9"/>
    </row>
    <row r="20" spans="1:20" ht="20.100000000000001" customHeight="1" x14ac:dyDescent="0.2">
      <c r="A20" s="405" t="s">
        <v>14</v>
      </c>
      <c r="B20" s="16" t="s">
        <v>120</v>
      </c>
      <c r="C20" s="96">
        <f t="shared" si="4"/>
        <v>221075.19874000002</v>
      </c>
      <c r="D20" s="96">
        <f t="shared" si="5"/>
        <v>121326.57296999999</v>
      </c>
      <c r="E20" s="21">
        <f t="shared" si="6"/>
        <v>0.54880227932165548</v>
      </c>
      <c r="F20" s="96">
        <v>180416.02905000001</v>
      </c>
      <c r="G20" s="96">
        <v>81546.141579999996</v>
      </c>
      <c r="H20" s="21">
        <f t="shared" si="7"/>
        <v>0.45198944910488259</v>
      </c>
      <c r="I20" s="96">
        <v>47624.122490000002</v>
      </c>
      <c r="J20" s="96">
        <v>45972.057659999999</v>
      </c>
      <c r="K20" s="21">
        <f t="shared" si="8"/>
        <v>0.9653103355269822</v>
      </c>
      <c r="L20" s="96">
        <v>6964.9528</v>
      </c>
      <c r="M20" s="96">
        <v>6191.6262699999997</v>
      </c>
      <c r="N20" s="21">
        <f t="shared" si="9"/>
        <v>0.8889688771473081</v>
      </c>
      <c r="O20" s="8"/>
      <c r="P20" s="9"/>
      <c r="Q20" s="8"/>
      <c r="R20" s="9"/>
      <c r="S20" s="8"/>
      <c r="T20" s="9"/>
    </row>
    <row r="21" spans="1:20" ht="20.100000000000001" customHeight="1" x14ac:dyDescent="0.2">
      <c r="A21" s="405" t="s">
        <v>15</v>
      </c>
      <c r="B21" s="16" t="s">
        <v>173</v>
      </c>
      <c r="C21" s="96">
        <f t="shared" si="4"/>
        <v>29436.234699999997</v>
      </c>
      <c r="D21" s="96">
        <f t="shared" si="5"/>
        <v>29605.544099999996</v>
      </c>
      <c r="E21" s="21">
        <f t="shared" si="6"/>
        <v>1.0057517342732696</v>
      </c>
      <c r="F21" s="96">
        <v>22494.61175</v>
      </c>
      <c r="G21" s="96">
        <v>20862.261439999998</v>
      </c>
      <c r="H21" s="21">
        <f t="shared" si="7"/>
        <v>0.92743371932169483</v>
      </c>
      <c r="I21" s="96">
        <v>7004.0811199999998</v>
      </c>
      <c r="J21" s="96">
        <v>8743.3114100000003</v>
      </c>
      <c r="K21" s="21">
        <f t="shared" si="8"/>
        <v>1.2483166971087281</v>
      </c>
      <c r="L21" s="96">
        <v>62.458170000000003</v>
      </c>
      <c r="M21" s="96">
        <v>2.8750000000000001E-2</v>
      </c>
      <c r="N21" s="21">
        <f t="shared" si="9"/>
        <v>4.6030807498842827E-4</v>
      </c>
      <c r="O21" s="8"/>
      <c r="P21" s="9"/>
      <c r="Q21" s="8"/>
      <c r="R21" s="9"/>
      <c r="S21" s="8"/>
      <c r="T21" s="9"/>
    </row>
    <row r="22" spans="1:20" ht="20.100000000000001" customHeight="1" x14ac:dyDescent="0.2">
      <c r="A22" s="405" t="s">
        <v>16</v>
      </c>
      <c r="B22" s="16" t="s">
        <v>153</v>
      </c>
      <c r="C22" s="96">
        <f t="shared" si="4"/>
        <v>268002.95298</v>
      </c>
      <c r="D22" s="96">
        <f t="shared" si="5"/>
        <v>263291.61985999998</v>
      </c>
      <c r="E22" s="21">
        <f t="shared" si="6"/>
        <v>0.98242059250611458</v>
      </c>
      <c r="F22" s="96">
        <v>242751.96833999999</v>
      </c>
      <c r="G22" s="96">
        <v>241216.87815999999</v>
      </c>
      <c r="H22" s="21">
        <f t="shared" si="7"/>
        <v>0.99367630182157807</v>
      </c>
      <c r="I22" s="96">
        <v>25656.83078</v>
      </c>
      <c r="J22" s="96">
        <v>24756.346720000001</v>
      </c>
      <c r="K22" s="21">
        <f t="shared" si="8"/>
        <v>0.96490275561617911</v>
      </c>
      <c r="L22" s="96">
        <v>405.84613999999999</v>
      </c>
      <c r="M22" s="96">
        <v>2681.60502</v>
      </c>
      <c r="N22" s="21">
        <f t="shared" si="9"/>
        <v>6.6074424657580826</v>
      </c>
      <c r="O22" s="8"/>
      <c r="P22" s="9"/>
      <c r="Q22" s="8"/>
      <c r="R22" s="9"/>
      <c r="S22" s="8"/>
      <c r="T22" s="9"/>
    </row>
    <row r="23" spans="1:20" ht="20.100000000000001" customHeight="1" x14ac:dyDescent="0.2">
      <c r="A23" s="405" t="s">
        <v>17</v>
      </c>
      <c r="B23" s="16" t="s">
        <v>121</v>
      </c>
      <c r="C23" s="96">
        <f t="shared" si="4"/>
        <v>332166.96788999997</v>
      </c>
      <c r="D23" s="96">
        <f t="shared" si="5"/>
        <v>218737.38847000001</v>
      </c>
      <c r="E23" s="21">
        <f t="shared" si="6"/>
        <v>0.65851637765028104</v>
      </c>
      <c r="F23" s="96">
        <v>302538.45052999997</v>
      </c>
      <c r="G23" s="96">
        <v>189303.55309</v>
      </c>
      <c r="H23" s="21">
        <f t="shared" si="7"/>
        <v>0.62571733529529827</v>
      </c>
      <c r="I23" s="96">
        <v>29770.145509999998</v>
      </c>
      <c r="J23" s="96">
        <v>29349.87429</v>
      </c>
      <c r="K23" s="21">
        <f t="shared" si="8"/>
        <v>0.98588279590844374</v>
      </c>
      <c r="L23" s="96">
        <v>141.62815000000001</v>
      </c>
      <c r="M23" s="96">
        <v>-83.961089999999999</v>
      </c>
      <c r="N23" s="21" t="s">
        <v>42</v>
      </c>
      <c r="O23" s="8"/>
      <c r="P23" s="9"/>
      <c r="Q23" s="8"/>
      <c r="R23" s="9"/>
      <c r="S23" s="8"/>
      <c r="T23" s="9"/>
    </row>
    <row r="24" spans="1:20" ht="20.100000000000001" customHeight="1" x14ac:dyDescent="0.2">
      <c r="A24" s="405" t="s">
        <v>18</v>
      </c>
      <c r="B24" s="16" t="s">
        <v>122</v>
      </c>
      <c r="C24" s="96">
        <f t="shared" si="4"/>
        <v>401189.00652</v>
      </c>
      <c r="D24" s="96">
        <f t="shared" si="5"/>
        <v>254637.97770999998</v>
      </c>
      <c r="E24" s="21">
        <f t="shared" si="6"/>
        <v>0.63470826361565769</v>
      </c>
      <c r="F24" s="96">
        <v>350034.34271</v>
      </c>
      <c r="G24" s="96">
        <v>205597.76243999999</v>
      </c>
      <c r="H24" s="21">
        <f t="shared" si="7"/>
        <v>0.58736454499933366</v>
      </c>
      <c r="I24" s="96">
        <v>64605.038919999999</v>
      </c>
      <c r="J24" s="96">
        <v>63481.240720000002</v>
      </c>
      <c r="K24" s="21">
        <f t="shared" si="8"/>
        <v>0.98260509986857858</v>
      </c>
      <c r="L24" s="96">
        <v>13450.375110000001</v>
      </c>
      <c r="M24" s="96">
        <v>14441.025449999999</v>
      </c>
      <c r="N24" s="21">
        <f t="shared" si="9"/>
        <v>1.0736522462680966</v>
      </c>
      <c r="O24" s="8"/>
      <c r="P24" s="9"/>
      <c r="Q24" s="8"/>
      <c r="R24" s="9"/>
      <c r="S24" s="8"/>
      <c r="T24" s="9"/>
    </row>
    <row r="25" spans="1:20" ht="20.100000000000001" customHeight="1" x14ac:dyDescent="0.2">
      <c r="A25" s="405" t="s">
        <v>19</v>
      </c>
      <c r="B25" s="16" t="s">
        <v>123</v>
      </c>
      <c r="C25" s="96">
        <f t="shared" si="4"/>
        <v>3688.8987900000002</v>
      </c>
      <c r="D25" s="96">
        <f t="shared" si="5"/>
        <v>4967.0634999999993</v>
      </c>
      <c r="E25" s="21">
        <f t="shared" si="6"/>
        <v>1.3464895034433837</v>
      </c>
      <c r="F25" s="96">
        <v>2705.5527999999999</v>
      </c>
      <c r="G25" s="96">
        <v>3366.7447299999999</v>
      </c>
      <c r="H25" s="21">
        <f t="shared" si="7"/>
        <v>1.2443833031090725</v>
      </c>
      <c r="I25" s="96">
        <v>1312.74335</v>
      </c>
      <c r="J25" s="96">
        <v>1622.9046900000001</v>
      </c>
      <c r="K25" s="21">
        <f t="shared" si="8"/>
        <v>1.2362695952716121</v>
      </c>
      <c r="L25" s="96">
        <v>329.39735999999999</v>
      </c>
      <c r="M25" s="96">
        <v>22.585920000000002</v>
      </c>
      <c r="N25" s="21">
        <f t="shared" si="9"/>
        <v>6.8567398354376613E-2</v>
      </c>
      <c r="O25" s="8"/>
      <c r="P25" s="9"/>
      <c r="Q25" s="8"/>
      <c r="R25" s="9"/>
      <c r="S25" s="8"/>
      <c r="T25" s="9"/>
    </row>
    <row r="26" spans="1:20" ht="20.100000000000001" customHeight="1" x14ac:dyDescent="0.2">
      <c r="A26" s="405" t="s">
        <v>20</v>
      </c>
      <c r="B26" s="16" t="s">
        <v>63</v>
      </c>
      <c r="C26" s="96">
        <f t="shared" si="4"/>
        <v>10989.14164</v>
      </c>
      <c r="D26" s="96">
        <f t="shared" si="5"/>
        <v>12250.459929999999</v>
      </c>
      <c r="E26" s="21">
        <f t="shared" si="6"/>
        <v>1.1147785997596806</v>
      </c>
      <c r="F26" s="96">
        <v>7243.5540199999996</v>
      </c>
      <c r="G26" s="96">
        <v>8327.3958700000003</v>
      </c>
      <c r="H26" s="21">
        <f t="shared" si="7"/>
        <v>1.149628462355279</v>
      </c>
      <c r="I26" s="96">
        <v>4248.6096699999998</v>
      </c>
      <c r="J26" s="96">
        <v>4955.4752600000002</v>
      </c>
      <c r="K26" s="21">
        <f t="shared" si="8"/>
        <v>1.1663757428674308</v>
      </c>
      <c r="L26" s="96">
        <v>503.02204999999998</v>
      </c>
      <c r="M26" s="96">
        <v>1032.4112</v>
      </c>
      <c r="N26" s="21">
        <f t="shared" si="9"/>
        <v>2.0524173840888289</v>
      </c>
      <c r="O26" s="8"/>
      <c r="P26" s="9"/>
      <c r="Q26" s="8"/>
      <c r="R26" s="9"/>
      <c r="S26" s="8"/>
      <c r="T26" s="9"/>
    </row>
    <row r="27" spans="1:20" ht="20.100000000000001" customHeight="1" x14ac:dyDescent="0.2">
      <c r="A27" s="405" t="s">
        <v>21</v>
      </c>
      <c r="B27" s="16" t="s">
        <v>124</v>
      </c>
      <c r="C27" s="96">
        <f t="shared" si="4"/>
        <v>871907.25312999985</v>
      </c>
      <c r="D27" s="96">
        <f t="shared" si="5"/>
        <v>614344.37667999999</v>
      </c>
      <c r="E27" s="21">
        <f t="shared" si="6"/>
        <v>0.70459830959612668</v>
      </c>
      <c r="F27" s="96">
        <v>875911.65018999996</v>
      </c>
      <c r="G27" s="96">
        <v>628879.39966999996</v>
      </c>
      <c r="H27" s="21">
        <f t="shared" si="7"/>
        <v>0.71797126974345582</v>
      </c>
      <c r="I27" s="96">
        <v>181398.56714</v>
      </c>
      <c r="J27" s="96">
        <v>164391.98162000001</v>
      </c>
      <c r="K27" s="21">
        <f t="shared" si="8"/>
        <v>0.90624740984379093</v>
      </c>
      <c r="L27" s="96">
        <v>185402.96419999999</v>
      </c>
      <c r="M27" s="96">
        <v>178927.00461</v>
      </c>
      <c r="N27" s="21">
        <f t="shared" si="9"/>
        <v>0.96507089507471866</v>
      </c>
      <c r="O27" s="8"/>
      <c r="P27" s="9"/>
      <c r="Q27" s="8"/>
      <c r="R27" s="9"/>
      <c r="S27" s="8"/>
      <c r="T27" s="9"/>
    </row>
    <row r="28" spans="1:20" ht="20.100000000000001" customHeight="1" x14ac:dyDescent="0.2">
      <c r="A28" s="405" t="s">
        <v>22</v>
      </c>
      <c r="B28" s="16" t="s">
        <v>125</v>
      </c>
      <c r="C28" s="96">
        <f t="shared" si="4"/>
        <v>361752.98954000004</v>
      </c>
      <c r="D28" s="96">
        <f t="shared" si="5"/>
        <v>348090.13043999998</v>
      </c>
      <c r="E28" s="21">
        <f>+IF(C28=0,"X",D28/C28)</f>
        <v>0.96223152400931489</v>
      </c>
      <c r="F28" s="96">
        <v>181110.19865999999</v>
      </c>
      <c r="G28" s="96">
        <v>214005.82764999999</v>
      </c>
      <c r="H28" s="21">
        <f>+IF(F28=0,"X",G28/F28)</f>
        <v>1.1816332223882946</v>
      </c>
      <c r="I28" s="96">
        <v>181091.61317</v>
      </c>
      <c r="J28" s="96">
        <v>134444.49450999999</v>
      </c>
      <c r="K28" s="21">
        <f>+IF(I28=0,"X",J28/I28)</f>
        <v>0.74241149082807079</v>
      </c>
      <c r="L28" s="96">
        <v>448.82229000000001</v>
      </c>
      <c r="M28" s="96">
        <v>360.19171999999998</v>
      </c>
      <c r="N28" s="21">
        <f>+IF(L28=0,"X",M28/L28)</f>
        <v>0.80252636293977286</v>
      </c>
      <c r="O28" s="8"/>
      <c r="P28" s="9"/>
      <c r="Q28" s="8"/>
      <c r="R28" s="9"/>
      <c r="S28" s="8"/>
      <c r="T28" s="9"/>
    </row>
    <row r="29" spans="1:20" ht="20.100000000000001" customHeight="1" x14ac:dyDescent="0.2">
      <c r="A29" s="405" t="s">
        <v>23</v>
      </c>
      <c r="B29" s="16" t="s">
        <v>126</v>
      </c>
      <c r="C29" s="96">
        <f t="shared" si="4"/>
        <v>215549.53917</v>
      </c>
      <c r="D29" s="96">
        <f t="shared" si="5"/>
        <v>203061.42066</v>
      </c>
      <c r="E29" s="21">
        <f t="shared" si="6"/>
        <v>0.9420638125319728</v>
      </c>
      <c r="F29" s="96">
        <v>186323.26027999999</v>
      </c>
      <c r="G29" s="96">
        <v>179886.12533000001</v>
      </c>
      <c r="H29" s="21">
        <f t="shared" si="7"/>
        <v>0.96545179093406541</v>
      </c>
      <c r="I29" s="96">
        <v>29226.278890000001</v>
      </c>
      <c r="J29" s="96">
        <v>23175.295330000001</v>
      </c>
      <c r="K29" s="21">
        <f t="shared" si="8"/>
        <v>0.79296086296944246</v>
      </c>
      <c r="L29" s="96">
        <v>0</v>
      </c>
      <c r="M29" s="96">
        <v>0</v>
      </c>
      <c r="N29" s="21" t="str">
        <f t="shared" si="9"/>
        <v>X</v>
      </c>
      <c r="O29" s="8"/>
      <c r="P29" s="9"/>
      <c r="Q29" s="8"/>
      <c r="R29" s="9"/>
      <c r="S29" s="8"/>
      <c r="T29" s="9"/>
    </row>
    <row r="30" spans="1:20" ht="20.100000000000001" customHeight="1" x14ac:dyDescent="0.2">
      <c r="A30" s="405" t="s">
        <v>24</v>
      </c>
      <c r="B30" s="16" t="s">
        <v>210</v>
      </c>
      <c r="C30" s="96">
        <f t="shared" si="4"/>
        <v>418696.12631999998</v>
      </c>
      <c r="D30" s="96">
        <f t="shared" si="5"/>
        <v>328233.51390999998</v>
      </c>
      <c r="E30" s="21">
        <f t="shared" si="6"/>
        <v>0.78394208419100231</v>
      </c>
      <c r="F30" s="96">
        <v>389538.62073999998</v>
      </c>
      <c r="G30" s="96">
        <v>301256.45009</v>
      </c>
      <c r="H30" s="21">
        <f t="shared" si="7"/>
        <v>0.77336734806348129</v>
      </c>
      <c r="I30" s="96">
        <v>29482.605950000001</v>
      </c>
      <c r="J30" s="96">
        <v>27333.00951</v>
      </c>
      <c r="K30" s="21">
        <f t="shared" si="8"/>
        <v>0.92708933383821179</v>
      </c>
      <c r="L30" s="96">
        <v>325.10037</v>
      </c>
      <c r="M30" s="96">
        <v>355.94569000000001</v>
      </c>
      <c r="N30" s="21">
        <f t="shared" si="9"/>
        <v>1.0948793752526336</v>
      </c>
      <c r="O30" s="8"/>
      <c r="P30" s="9"/>
      <c r="Q30" s="8"/>
      <c r="R30" s="9"/>
      <c r="S30" s="8"/>
      <c r="T30" s="9"/>
    </row>
    <row r="31" spans="1:20" ht="20.100000000000001" customHeight="1" x14ac:dyDescent="0.2">
      <c r="A31" s="405" t="s">
        <v>25</v>
      </c>
      <c r="B31" s="16" t="s">
        <v>211</v>
      </c>
      <c r="C31" s="96">
        <f t="shared" si="4"/>
        <v>9909.161329999999</v>
      </c>
      <c r="D31" s="96">
        <f t="shared" si="5"/>
        <v>14900.655399999998</v>
      </c>
      <c r="E31" s="21">
        <f t="shared" si="6"/>
        <v>1.5037251795354512</v>
      </c>
      <c r="F31" s="96">
        <v>3315.5007300000002</v>
      </c>
      <c r="G31" s="96">
        <v>7738.3475399999998</v>
      </c>
      <c r="H31" s="21">
        <f t="shared" si="7"/>
        <v>2.3339906005691029</v>
      </c>
      <c r="I31" s="96">
        <v>6645.7461800000001</v>
      </c>
      <c r="J31" s="96">
        <v>7190.5221899999997</v>
      </c>
      <c r="K31" s="21">
        <f t="shared" si="8"/>
        <v>1.0819736407688083</v>
      </c>
      <c r="L31" s="96">
        <v>52.08558</v>
      </c>
      <c r="M31" s="96">
        <v>28.21433</v>
      </c>
      <c r="N31" s="21">
        <f t="shared" si="9"/>
        <v>0.54169176958382725</v>
      </c>
      <c r="O31" s="8"/>
      <c r="P31" s="9"/>
      <c r="Q31" s="8"/>
      <c r="R31" s="9"/>
      <c r="S31" s="8"/>
      <c r="T31" s="9"/>
    </row>
    <row r="32" spans="1:20" ht="20.100000000000001" customHeight="1" x14ac:dyDescent="0.2">
      <c r="A32" s="405" t="s">
        <v>26</v>
      </c>
      <c r="B32" s="16" t="s">
        <v>127</v>
      </c>
      <c r="C32" s="96">
        <f t="shared" si="4"/>
        <v>31752.576789999999</v>
      </c>
      <c r="D32" s="96">
        <f t="shared" si="5"/>
        <v>34841.231059999998</v>
      </c>
      <c r="E32" s="21">
        <f t="shared" si="6"/>
        <v>1.0972725549308089</v>
      </c>
      <c r="F32" s="96">
        <v>9814.3275400000002</v>
      </c>
      <c r="G32" s="96">
        <v>12058.47738</v>
      </c>
      <c r="H32" s="21">
        <f t="shared" si="7"/>
        <v>1.2286605812628095</v>
      </c>
      <c r="I32" s="96">
        <v>28387.358189999999</v>
      </c>
      <c r="J32" s="96">
        <v>29923.744579999999</v>
      </c>
      <c r="K32" s="21">
        <f t="shared" si="8"/>
        <v>1.0541222039654687</v>
      </c>
      <c r="L32" s="96">
        <v>6449.1089400000001</v>
      </c>
      <c r="M32" s="96">
        <v>7140.9908999999998</v>
      </c>
      <c r="N32" s="21">
        <f t="shared" si="9"/>
        <v>1.1072833419991817</v>
      </c>
      <c r="O32" s="8"/>
      <c r="P32" s="9"/>
      <c r="Q32" s="8"/>
      <c r="R32" s="9"/>
      <c r="S32" s="8"/>
      <c r="T32" s="9"/>
    </row>
    <row r="33" spans="1:20" ht="20.100000000000001" customHeight="1" x14ac:dyDescent="0.2">
      <c r="A33" s="405" t="s">
        <v>27</v>
      </c>
      <c r="B33" s="16" t="s">
        <v>212</v>
      </c>
      <c r="C33" s="96">
        <f t="shared" si="4"/>
        <v>95456.952019999997</v>
      </c>
      <c r="D33" s="96">
        <f t="shared" si="5"/>
        <v>89673.623009999996</v>
      </c>
      <c r="E33" s="21">
        <f t="shared" si="6"/>
        <v>0.93941427117023091</v>
      </c>
      <c r="F33" s="96">
        <v>39496.953950000003</v>
      </c>
      <c r="G33" s="96">
        <v>33752.479509999997</v>
      </c>
      <c r="H33" s="21">
        <f t="shared" si="7"/>
        <v>0.85455905163542356</v>
      </c>
      <c r="I33" s="96">
        <v>56546.165860000001</v>
      </c>
      <c r="J33" s="96">
        <v>57107.530200000001</v>
      </c>
      <c r="K33" s="21">
        <f t="shared" si="8"/>
        <v>1.0099275402931802</v>
      </c>
      <c r="L33" s="96">
        <v>586.16778999999997</v>
      </c>
      <c r="M33" s="96">
        <v>1186.3867</v>
      </c>
      <c r="N33" s="21">
        <f t="shared" si="9"/>
        <v>2.0239711567911298</v>
      </c>
      <c r="O33" s="8"/>
      <c r="P33" s="9"/>
      <c r="Q33" s="8"/>
      <c r="R33" s="9"/>
      <c r="S33" s="8"/>
      <c r="T33" s="9"/>
    </row>
    <row r="34" spans="1:20" ht="20.100000000000001" customHeight="1" x14ac:dyDescent="0.2">
      <c r="A34" s="405" t="s">
        <v>28</v>
      </c>
      <c r="B34" s="16" t="s">
        <v>174</v>
      </c>
      <c r="C34" s="96">
        <f t="shared" si="4"/>
        <v>1135489.0583300001</v>
      </c>
      <c r="D34" s="96">
        <f t="shared" si="5"/>
        <v>1095710.2998100002</v>
      </c>
      <c r="E34" s="21">
        <f t="shared" si="6"/>
        <v>0.96496773066355757</v>
      </c>
      <c r="F34" s="96">
        <v>489032.66882000002</v>
      </c>
      <c r="G34" s="96">
        <v>440513.79287</v>
      </c>
      <c r="H34" s="21">
        <f t="shared" si="7"/>
        <v>0.90078602301340627</v>
      </c>
      <c r="I34" s="96">
        <v>646234.67179000005</v>
      </c>
      <c r="J34" s="96">
        <v>655238.32915000001</v>
      </c>
      <c r="K34" s="21">
        <f t="shared" si="8"/>
        <v>1.0139324888512415</v>
      </c>
      <c r="L34" s="96">
        <v>-221.71772000000001</v>
      </c>
      <c r="M34" s="96">
        <v>41.822209999999998</v>
      </c>
      <c r="N34" s="21" t="s">
        <v>42</v>
      </c>
      <c r="O34" s="8"/>
      <c r="P34" s="9"/>
      <c r="Q34" s="8"/>
      <c r="R34" s="9"/>
      <c r="S34" s="8"/>
      <c r="T34" s="9"/>
    </row>
    <row r="35" spans="1:20" ht="20.100000000000001" customHeight="1" x14ac:dyDescent="0.2">
      <c r="A35" s="405" t="s">
        <v>31</v>
      </c>
      <c r="B35" s="16" t="s">
        <v>155</v>
      </c>
      <c r="C35" s="96">
        <f t="shared" si="4"/>
        <v>1344.94409</v>
      </c>
      <c r="D35" s="96">
        <f t="shared" si="5"/>
        <v>1247.5709899999999</v>
      </c>
      <c r="E35" s="21">
        <f t="shared" si="6"/>
        <v>0.92760063356983113</v>
      </c>
      <c r="F35" s="96">
        <v>346.54268999999999</v>
      </c>
      <c r="G35" s="96">
        <v>311.32634000000002</v>
      </c>
      <c r="H35" s="21">
        <f t="shared" si="7"/>
        <v>0.89837803244385284</v>
      </c>
      <c r="I35" s="96">
        <v>998.40139999999997</v>
      </c>
      <c r="J35" s="96">
        <v>936.24464999999998</v>
      </c>
      <c r="K35" s="21">
        <f t="shared" si="8"/>
        <v>0.93774372712217757</v>
      </c>
      <c r="L35" s="96">
        <v>0</v>
      </c>
      <c r="M35" s="96">
        <v>0</v>
      </c>
      <c r="N35" s="21" t="str">
        <f t="shared" si="9"/>
        <v>X</v>
      </c>
      <c r="O35" s="8"/>
      <c r="P35" s="9"/>
      <c r="Q35" s="8"/>
      <c r="R35" s="9"/>
      <c r="S35" s="8"/>
      <c r="T35" s="9"/>
    </row>
    <row r="36" spans="1:20" ht="20.100000000000001" customHeight="1" x14ac:dyDescent="0.2">
      <c r="A36" s="405" t="s">
        <v>32</v>
      </c>
      <c r="B36" s="16" t="s">
        <v>175</v>
      </c>
      <c r="C36" s="96">
        <f t="shared" si="4"/>
        <v>47034.024819999999</v>
      </c>
      <c r="D36" s="96">
        <f t="shared" si="5"/>
        <v>23593.608360000002</v>
      </c>
      <c r="E36" s="21">
        <f t="shared" si="6"/>
        <v>0.50162852212399722</v>
      </c>
      <c r="F36" s="96">
        <v>41250.980969999997</v>
      </c>
      <c r="G36" s="96">
        <v>17347.43</v>
      </c>
      <c r="H36" s="21">
        <f t="shared" si="7"/>
        <v>0.42053375682425626</v>
      </c>
      <c r="I36" s="96">
        <v>5812.8644000000004</v>
      </c>
      <c r="J36" s="96">
        <v>6309.48398</v>
      </c>
      <c r="K36" s="21">
        <f t="shared" si="8"/>
        <v>1.0854345716373497</v>
      </c>
      <c r="L36" s="96">
        <v>29.820550000000001</v>
      </c>
      <c r="M36" s="96">
        <v>63.305619999999998</v>
      </c>
      <c r="N36" s="21">
        <f t="shared" si="9"/>
        <v>2.1228857281304334</v>
      </c>
      <c r="O36" s="8"/>
      <c r="P36" s="9"/>
      <c r="Q36" s="8"/>
      <c r="R36" s="9"/>
      <c r="S36" s="8"/>
      <c r="T36" s="9"/>
    </row>
    <row r="37" spans="1:20" ht="20.100000000000001" customHeight="1" x14ac:dyDescent="0.2">
      <c r="A37" s="405" t="s">
        <v>33</v>
      </c>
      <c r="B37" s="16" t="s">
        <v>128</v>
      </c>
      <c r="C37" s="96">
        <f t="shared" si="4"/>
        <v>49859.793780000007</v>
      </c>
      <c r="D37" s="96">
        <f t="shared" si="5"/>
        <v>41664.867259999999</v>
      </c>
      <c r="E37" s="21">
        <f t="shared" si="6"/>
        <v>0.83564058535502417</v>
      </c>
      <c r="F37" s="96">
        <v>34268.124150000003</v>
      </c>
      <c r="G37" s="96">
        <v>27217.577130000001</v>
      </c>
      <c r="H37" s="21">
        <f t="shared" si="7"/>
        <v>0.79425348790210915</v>
      </c>
      <c r="I37" s="96">
        <v>15591.66963</v>
      </c>
      <c r="J37" s="96">
        <v>14447.290129999999</v>
      </c>
      <c r="K37" s="21">
        <f t="shared" si="8"/>
        <v>0.92660314596468263</v>
      </c>
      <c r="L37" s="96">
        <v>0</v>
      </c>
      <c r="M37" s="96">
        <v>0</v>
      </c>
      <c r="N37" s="21" t="str">
        <f t="shared" si="9"/>
        <v>X</v>
      </c>
      <c r="O37" s="8"/>
      <c r="P37" s="9"/>
      <c r="Q37" s="8"/>
      <c r="R37" s="9"/>
      <c r="S37" s="8"/>
      <c r="T37" s="9"/>
    </row>
    <row r="38" spans="1:20" ht="20.100000000000001" customHeight="1" x14ac:dyDescent="0.2">
      <c r="A38" s="405" t="s">
        <v>34</v>
      </c>
      <c r="B38" s="16" t="s">
        <v>129</v>
      </c>
      <c r="C38" s="96">
        <f t="shared" si="4"/>
        <v>52123.426579999999</v>
      </c>
      <c r="D38" s="96">
        <f t="shared" si="5"/>
        <v>58073.561020000001</v>
      </c>
      <c r="E38" s="21">
        <f t="shared" si="6"/>
        <v>1.1141547060584673</v>
      </c>
      <c r="F38" s="96">
        <v>47547.761550000003</v>
      </c>
      <c r="G38" s="96">
        <v>51358.691140000003</v>
      </c>
      <c r="H38" s="21">
        <f t="shared" si="7"/>
        <v>1.0801495057972923</v>
      </c>
      <c r="I38" s="96">
        <v>7932.8472000000002</v>
      </c>
      <c r="J38" s="96">
        <v>9612.9223500000007</v>
      </c>
      <c r="K38" s="21">
        <f t="shared" si="8"/>
        <v>1.2117871563188563</v>
      </c>
      <c r="L38" s="96">
        <v>3357.18217</v>
      </c>
      <c r="M38" s="96">
        <v>2898.0524700000001</v>
      </c>
      <c r="N38" s="21">
        <f t="shared" si="9"/>
        <v>0.86323956319594064</v>
      </c>
      <c r="O38" s="8"/>
      <c r="P38" s="9"/>
      <c r="Q38" s="8"/>
      <c r="R38" s="9"/>
      <c r="S38" s="8"/>
      <c r="T38" s="9"/>
    </row>
    <row r="39" spans="1:20" s="135" customFormat="1" ht="20.100000000000001" customHeight="1" x14ac:dyDescent="0.2">
      <c r="A39" s="405" t="s">
        <v>35</v>
      </c>
      <c r="B39" s="16" t="s">
        <v>213</v>
      </c>
      <c r="C39" s="96">
        <f t="shared" si="4"/>
        <v>153989.85951000001</v>
      </c>
      <c r="D39" s="96">
        <f t="shared" si="5"/>
        <v>134221.99681000001</v>
      </c>
      <c r="E39" s="21">
        <f t="shared" si="6"/>
        <v>0.87162880229320372</v>
      </c>
      <c r="F39" s="96">
        <v>94126.813450000001</v>
      </c>
      <c r="G39" s="96">
        <v>74641.36202</v>
      </c>
      <c r="H39" s="21">
        <f t="shared" si="7"/>
        <v>0.79298724013056454</v>
      </c>
      <c r="I39" s="96">
        <v>59999.735000000001</v>
      </c>
      <c r="J39" s="96">
        <v>60001.847869999998</v>
      </c>
      <c r="K39" s="21">
        <f t="shared" si="8"/>
        <v>1.0000352146555314</v>
      </c>
      <c r="L39" s="96">
        <v>136.68894</v>
      </c>
      <c r="M39" s="96">
        <v>421.21307999999999</v>
      </c>
      <c r="N39" s="21">
        <f t="shared" si="9"/>
        <v>3.0815447102011326</v>
      </c>
      <c r="O39" s="8"/>
      <c r="P39" s="9"/>
      <c r="Q39" s="8"/>
      <c r="R39" s="9"/>
      <c r="S39" s="8"/>
      <c r="T39" s="9"/>
    </row>
    <row r="40" spans="1:20" ht="20.100000000000001" customHeight="1" thickBot="1" x14ac:dyDescent="0.25">
      <c r="A40" s="405" t="s">
        <v>36</v>
      </c>
      <c r="B40" s="16" t="s">
        <v>176</v>
      </c>
      <c r="C40" s="96">
        <f t="shared" si="4"/>
        <v>184937.76175000001</v>
      </c>
      <c r="D40" s="96">
        <f t="shared" si="5"/>
        <v>187316.52831000002</v>
      </c>
      <c r="E40" s="21">
        <f t="shared" si="6"/>
        <v>1.0128625248704786</v>
      </c>
      <c r="F40" s="96">
        <v>159920.84830000001</v>
      </c>
      <c r="G40" s="96">
        <v>159992.69928</v>
      </c>
      <c r="H40" s="21">
        <f t="shared" si="7"/>
        <v>1.00044929088836</v>
      </c>
      <c r="I40" s="96">
        <v>32813.014080000001</v>
      </c>
      <c r="J40" s="96">
        <v>31185.451300000001</v>
      </c>
      <c r="K40" s="21">
        <f t="shared" si="8"/>
        <v>0.95039886381568273</v>
      </c>
      <c r="L40" s="96">
        <v>7796.1006299999999</v>
      </c>
      <c r="M40" s="96">
        <v>3861.6222699999998</v>
      </c>
      <c r="N40" s="21">
        <f t="shared" si="9"/>
        <v>0.49532740189886437</v>
      </c>
      <c r="O40" s="8"/>
      <c r="P40" s="9"/>
      <c r="Q40" s="8"/>
      <c r="R40" s="9"/>
      <c r="S40" s="8"/>
      <c r="T40" s="9"/>
    </row>
    <row r="41" spans="1:20" ht="20.100000000000001" customHeight="1" thickBot="1" x14ac:dyDescent="0.25">
      <c r="A41" s="170"/>
      <c r="B41" s="171" t="s">
        <v>2</v>
      </c>
      <c r="C41" s="12">
        <f>SUM(C14:C40)</f>
        <v>6248326.7531799991</v>
      </c>
      <c r="D41" s="12">
        <f t="shared" ref="D41" si="10">SUM(D14:D40)</f>
        <v>5423386.8083200008</v>
      </c>
      <c r="E41" s="184">
        <f t="shared" si="6"/>
        <v>0.86797426295925439</v>
      </c>
      <c r="F41" s="12">
        <f>SUM(F14:F40)</f>
        <v>4715353.428319999</v>
      </c>
      <c r="G41" s="12">
        <f t="shared" ref="G41" si="11">SUM(G14:G40)</f>
        <v>3934922.2316999999</v>
      </c>
      <c r="H41" s="184">
        <f t="shared" si="7"/>
        <v>0.83449147376041888</v>
      </c>
      <c r="I41" s="12">
        <f>SUM(I14:I40)</f>
        <v>1763728.5093200002</v>
      </c>
      <c r="J41" s="12">
        <f t="shared" ref="J41" si="12">SUM(J14:J40)</f>
        <v>1710341.2659900002</v>
      </c>
      <c r="K41" s="184">
        <f t="shared" si="8"/>
        <v>0.96973046415710362</v>
      </c>
      <c r="L41" s="12">
        <f>SUM(L14:L40)</f>
        <v>230755.18446000005</v>
      </c>
      <c r="M41" s="12">
        <f t="shared" ref="M41" si="13">SUM(M14:M40)</f>
        <v>221876.68936999998</v>
      </c>
      <c r="N41" s="184">
        <f t="shared" si="9"/>
        <v>0.96152417935580947</v>
      </c>
      <c r="O41" s="8"/>
      <c r="P41" s="9"/>
      <c r="Q41" s="426"/>
      <c r="R41" s="9"/>
      <c r="S41" s="8"/>
      <c r="T41" s="9"/>
    </row>
    <row r="42" spans="1:20" ht="20.100000000000001" customHeight="1" x14ac:dyDescent="0.2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P42" s="9"/>
      <c r="R42" s="9"/>
      <c r="S42" s="186"/>
      <c r="T42" s="9"/>
    </row>
    <row r="43" spans="1:20" s="187" customFormat="1" ht="20.100000000000001" customHeight="1" x14ac:dyDescent="0.2">
      <c r="A43" s="351" t="s">
        <v>90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P43" s="9"/>
      <c r="R43" s="9"/>
      <c r="S43" s="188"/>
      <c r="T43" s="9"/>
    </row>
    <row r="44" spans="1:20" ht="20.100000000000001" customHeight="1" thickBot="1" x14ac:dyDescent="0.25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P44" s="9"/>
      <c r="R44" s="9"/>
      <c r="S44" s="186"/>
      <c r="T44" s="9"/>
    </row>
    <row r="45" spans="1:20" ht="32.25" customHeight="1" thickBot="1" x14ac:dyDescent="0.25">
      <c r="A45" s="637" t="s">
        <v>3</v>
      </c>
      <c r="B45" s="619" t="s">
        <v>10</v>
      </c>
      <c r="C45" s="634" t="s">
        <v>152</v>
      </c>
      <c r="D45" s="635"/>
      <c r="E45" s="425" t="s">
        <v>6</v>
      </c>
      <c r="F45" s="178" t="s">
        <v>49</v>
      </c>
      <c r="G45" s="179"/>
      <c r="H45" s="425" t="s">
        <v>6</v>
      </c>
      <c r="I45" s="634" t="s">
        <v>112</v>
      </c>
      <c r="J45" s="635"/>
      <c r="K45" s="425" t="s">
        <v>6</v>
      </c>
      <c r="L45" s="634" t="s">
        <v>50</v>
      </c>
      <c r="M45" s="635"/>
      <c r="N45" s="425" t="s">
        <v>6</v>
      </c>
      <c r="P45" s="9"/>
      <c r="R45" s="9"/>
      <c r="T45" s="9"/>
    </row>
    <row r="46" spans="1:20" s="135" customFormat="1" ht="20.100000000000001" customHeight="1" thickBot="1" x14ac:dyDescent="0.25">
      <c r="A46" s="638"/>
      <c r="B46" s="620"/>
      <c r="C46" s="410" t="s">
        <v>208</v>
      </c>
      <c r="D46" s="410" t="s">
        <v>215</v>
      </c>
      <c r="E46" s="15" t="s">
        <v>214</v>
      </c>
      <c r="F46" s="410" t="s">
        <v>208</v>
      </c>
      <c r="G46" s="410" t="s">
        <v>215</v>
      </c>
      <c r="H46" s="15" t="s">
        <v>214</v>
      </c>
      <c r="I46" s="410" t="s">
        <v>208</v>
      </c>
      <c r="J46" s="410" t="s">
        <v>215</v>
      </c>
      <c r="K46" s="15" t="s">
        <v>214</v>
      </c>
      <c r="L46" s="410" t="s">
        <v>208</v>
      </c>
      <c r="M46" s="410" t="s">
        <v>215</v>
      </c>
      <c r="N46" s="15" t="s">
        <v>214</v>
      </c>
      <c r="P46" s="9"/>
      <c r="R46" s="9"/>
      <c r="T46" s="9"/>
    </row>
    <row r="47" spans="1:20" s="135" customFormat="1" ht="20.100000000000001" customHeight="1" x14ac:dyDescent="0.2">
      <c r="A47" s="433" t="s">
        <v>7</v>
      </c>
      <c r="B47" s="16" t="s">
        <v>130</v>
      </c>
      <c r="C47" s="96">
        <f t="shared" ref="C47:C80" si="14">+F47+I47-L47</f>
        <v>493854.19562999997</v>
      </c>
      <c r="D47" s="96">
        <f>+G47+J47-M47</f>
        <v>497239.30865000008</v>
      </c>
      <c r="E47" s="21">
        <f t="shared" ref="E47:E81" si="15">+IF(C47=0,"X",D47/C47)</f>
        <v>1.0068544786091809</v>
      </c>
      <c r="F47" s="96">
        <v>502424.55783000001</v>
      </c>
      <c r="G47" s="96">
        <v>504025.56358000002</v>
      </c>
      <c r="H47" s="21">
        <f>+IF(F47=0,"X",G47/F47)</f>
        <v>1.0031865595044056</v>
      </c>
      <c r="I47" s="96">
        <v>43899.181799999998</v>
      </c>
      <c r="J47" s="96">
        <v>47232.639629999998</v>
      </c>
      <c r="K47" s="21">
        <f t="shared" ref="K47:K81" si="16">+IF(I47=0,"X",J47/I47)</f>
        <v>1.0759343954333107</v>
      </c>
      <c r="L47" s="96">
        <v>52469.544000000002</v>
      </c>
      <c r="M47" s="96">
        <v>54018.894560000001</v>
      </c>
      <c r="N47" s="21">
        <f t="shared" ref="N47:N81" si="17">+IF(L47=0,"X",M47/L47)</f>
        <v>1.029528569182915</v>
      </c>
      <c r="O47" s="8"/>
      <c r="P47" s="9"/>
      <c r="Q47" s="8"/>
      <c r="R47" s="9"/>
      <c r="S47" s="8"/>
      <c r="T47" s="9"/>
    </row>
    <row r="48" spans="1:20" s="135" customFormat="1" ht="20.100000000000001" customHeight="1" x14ac:dyDescent="0.2">
      <c r="A48" s="434" t="s">
        <v>8</v>
      </c>
      <c r="B48" s="16" t="s">
        <v>131</v>
      </c>
      <c r="C48" s="96">
        <f t="shared" si="14"/>
        <v>109217.90756000001</v>
      </c>
      <c r="D48" s="96">
        <f>+G48+J48-M48</f>
        <v>131865.15231</v>
      </c>
      <c r="E48" s="21">
        <f t="shared" si="15"/>
        <v>1.2073583467762234</v>
      </c>
      <c r="F48" s="96">
        <v>80145.853560000003</v>
      </c>
      <c r="G48" s="96">
        <v>103841.30068</v>
      </c>
      <c r="H48" s="21">
        <f>+IF(F48=0,"X",G48/F48)</f>
        <v>1.2956540615324628</v>
      </c>
      <c r="I48" s="96">
        <v>35021.893530000001</v>
      </c>
      <c r="J48" s="96">
        <v>36028.055990000001</v>
      </c>
      <c r="K48" s="21">
        <f t="shared" si="16"/>
        <v>1.0287295276921025</v>
      </c>
      <c r="L48" s="96">
        <v>5949.8395300000002</v>
      </c>
      <c r="M48" s="96">
        <v>8004.2043599999997</v>
      </c>
      <c r="N48" s="21">
        <f t="shared" si="17"/>
        <v>1.3452807121337607</v>
      </c>
      <c r="O48" s="8"/>
      <c r="P48" s="9"/>
      <c r="Q48" s="8"/>
      <c r="R48" s="9"/>
      <c r="S48" s="8"/>
      <c r="T48" s="9"/>
    </row>
    <row r="49" spans="1:20" s="135" customFormat="1" ht="20.100000000000001" customHeight="1" x14ac:dyDescent="0.2">
      <c r="A49" s="434" t="s">
        <v>9</v>
      </c>
      <c r="B49" s="16" t="s">
        <v>132</v>
      </c>
      <c r="C49" s="96">
        <f t="shared" si="14"/>
        <v>137121.65666000001</v>
      </c>
      <c r="D49" s="96">
        <f t="shared" ref="D49:D80" si="18">+G49+J49-M49</f>
        <v>120551.11688</v>
      </c>
      <c r="E49" s="21">
        <f t="shared" si="15"/>
        <v>0.87915446630660621</v>
      </c>
      <c r="F49" s="96">
        <v>126758.25426</v>
      </c>
      <c r="G49" s="96">
        <v>112013.85659</v>
      </c>
      <c r="H49" s="21">
        <f t="shared" ref="H49:H81" si="19">+IF(F49=0,"X",G49/F49)</f>
        <v>0.88368096613450464</v>
      </c>
      <c r="I49" s="96">
        <v>31191.692620000002</v>
      </c>
      <c r="J49" s="96">
        <v>38056.949209999999</v>
      </c>
      <c r="K49" s="21">
        <f t="shared" si="16"/>
        <v>1.2200988793278251</v>
      </c>
      <c r="L49" s="96">
        <v>20828.290219999999</v>
      </c>
      <c r="M49" s="96">
        <v>29519.688920000001</v>
      </c>
      <c r="N49" s="21">
        <f t="shared" si="17"/>
        <v>1.4172881503088639</v>
      </c>
      <c r="O49" s="8"/>
      <c r="P49" s="9"/>
      <c r="Q49" s="8"/>
      <c r="R49" s="9"/>
      <c r="S49" s="8"/>
      <c r="T49" s="9"/>
    </row>
    <row r="50" spans="1:20" s="135" customFormat="1" ht="20.100000000000001" customHeight="1" x14ac:dyDescent="0.2">
      <c r="A50" s="434" t="s">
        <v>11</v>
      </c>
      <c r="B50" s="16" t="s">
        <v>177</v>
      </c>
      <c r="C50" s="96">
        <f t="shared" si="14"/>
        <v>183889.00888000001</v>
      </c>
      <c r="D50" s="96">
        <f t="shared" si="18"/>
        <v>264683.18089999998</v>
      </c>
      <c r="E50" s="21">
        <f t="shared" si="15"/>
        <v>1.4393637907566494</v>
      </c>
      <c r="F50" s="96">
        <v>146450.58285000001</v>
      </c>
      <c r="G50" s="96">
        <v>205770.54792000001</v>
      </c>
      <c r="H50" s="21">
        <f t="shared" si="19"/>
        <v>1.4050510685284037</v>
      </c>
      <c r="I50" s="96">
        <v>74213.047120000003</v>
      </c>
      <c r="J50" s="96">
        <v>116983.5563</v>
      </c>
      <c r="K50" s="21">
        <f t="shared" si="16"/>
        <v>1.5763206180018658</v>
      </c>
      <c r="L50" s="96">
        <v>36774.621090000001</v>
      </c>
      <c r="M50" s="96">
        <v>58070.923320000002</v>
      </c>
      <c r="N50" s="21">
        <f t="shared" si="17"/>
        <v>1.5791032401905845</v>
      </c>
      <c r="O50" s="8"/>
      <c r="P50" s="9"/>
      <c r="Q50" s="8"/>
      <c r="R50" s="9"/>
      <c r="S50" s="8"/>
      <c r="T50" s="9"/>
    </row>
    <row r="51" spans="1:20" s="135" customFormat="1" ht="20.100000000000001" customHeight="1" x14ac:dyDescent="0.2">
      <c r="A51" s="434" t="s">
        <v>12</v>
      </c>
      <c r="B51" s="16" t="s">
        <v>133</v>
      </c>
      <c r="C51" s="96">
        <f t="shared" si="14"/>
        <v>115118.23262000001</v>
      </c>
      <c r="D51" s="96">
        <f t="shared" si="18"/>
        <v>85703.58021</v>
      </c>
      <c r="E51" s="21">
        <f t="shared" si="15"/>
        <v>0.74448311322589167</v>
      </c>
      <c r="F51" s="96">
        <v>105432.38529000001</v>
      </c>
      <c r="G51" s="96">
        <v>87530.376600000003</v>
      </c>
      <c r="H51" s="21">
        <f t="shared" si="19"/>
        <v>0.83020389189944688</v>
      </c>
      <c r="I51" s="96">
        <v>17494.235400000001</v>
      </c>
      <c r="J51" s="96">
        <v>17945.414529999998</v>
      </c>
      <c r="K51" s="21">
        <f t="shared" si="16"/>
        <v>1.0257901599975039</v>
      </c>
      <c r="L51" s="96">
        <v>7808.38807</v>
      </c>
      <c r="M51" s="96">
        <v>19772.210920000001</v>
      </c>
      <c r="N51" s="21">
        <f t="shared" si="17"/>
        <v>2.5321757503274296</v>
      </c>
      <c r="O51" s="8"/>
      <c r="P51" s="9"/>
      <c r="Q51" s="8"/>
      <c r="R51" s="9"/>
      <c r="S51" s="8"/>
      <c r="T51" s="9"/>
    </row>
    <row r="52" spans="1:20" s="135" customFormat="1" ht="20.100000000000001" customHeight="1" x14ac:dyDescent="0.2">
      <c r="A52" s="434" t="s">
        <v>13</v>
      </c>
      <c r="B52" s="16" t="s">
        <v>134</v>
      </c>
      <c r="C52" s="96">
        <f t="shared" si="14"/>
        <v>304382.34077000001</v>
      </c>
      <c r="D52" s="96">
        <f t="shared" si="18"/>
        <v>289717.69334</v>
      </c>
      <c r="E52" s="21">
        <f t="shared" si="15"/>
        <v>0.95182162213187971</v>
      </c>
      <c r="F52" s="96">
        <v>301829.11864</v>
      </c>
      <c r="G52" s="96">
        <v>287061.50141999999</v>
      </c>
      <c r="H52" s="21">
        <f t="shared" si="19"/>
        <v>0.95107292070910576</v>
      </c>
      <c r="I52" s="96">
        <v>54382.899870000001</v>
      </c>
      <c r="J52" s="96">
        <v>43883.411529999998</v>
      </c>
      <c r="K52" s="21">
        <f t="shared" si="16"/>
        <v>0.80693401114875118</v>
      </c>
      <c r="L52" s="96">
        <v>51829.677739999999</v>
      </c>
      <c r="M52" s="96">
        <v>41227.21961</v>
      </c>
      <c r="N52" s="21">
        <f t="shared" si="17"/>
        <v>0.79543654152768428</v>
      </c>
      <c r="O52" s="8"/>
      <c r="P52" s="9"/>
      <c r="Q52" s="8"/>
      <c r="R52" s="9"/>
      <c r="S52" s="8"/>
      <c r="T52" s="9"/>
    </row>
    <row r="53" spans="1:20" ht="20.100000000000001" customHeight="1" x14ac:dyDescent="0.2">
      <c r="A53" s="434" t="s">
        <v>14</v>
      </c>
      <c r="B53" s="16" t="s">
        <v>156</v>
      </c>
      <c r="C53" s="96">
        <f t="shared" si="14"/>
        <v>76343.270609999992</v>
      </c>
      <c r="D53" s="96">
        <f t="shared" si="18"/>
        <v>68639.398810000013</v>
      </c>
      <c r="E53" s="21">
        <f t="shared" si="15"/>
        <v>0.89908905213983759</v>
      </c>
      <c r="F53" s="96">
        <v>75841.639009999999</v>
      </c>
      <c r="G53" s="96">
        <v>87039.603040000002</v>
      </c>
      <c r="H53" s="21">
        <f t="shared" si="19"/>
        <v>1.1476492883879199</v>
      </c>
      <c r="I53" s="96">
        <v>26963.907729999999</v>
      </c>
      <c r="J53" s="96">
        <v>24368.621439999999</v>
      </c>
      <c r="K53" s="21">
        <f t="shared" si="16"/>
        <v>0.90374962279252691</v>
      </c>
      <c r="L53" s="96">
        <v>26462.276129999998</v>
      </c>
      <c r="M53" s="96">
        <v>42768.825669999998</v>
      </c>
      <c r="N53" s="21">
        <f t="shared" si="17"/>
        <v>1.6162187054466355</v>
      </c>
      <c r="O53" s="8"/>
      <c r="P53" s="9"/>
      <c r="Q53" s="8"/>
      <c r="R53" s="9"/>
      <c r="S53" s="8"/>
      <c r="T53" s="9"/>
    </row>
    <row r="54" spans="1:20" ht="20.100000000000001" customHeight="1" x14ac:dyDescent="0.2">
      <c r="A54" s="434" t="s">
        <v>15</v>
      </c>
      <c r="B54" s="16" t="s">
        <v>135</v>
      </c>
      <c r="C54" s="96">
        <f t="shared" si="14"/>
        <v>8337.2185900000004</v>
      </c>
      <c r="D54" s="96">
        <f t="shared" si="18"/>
        <v>13013.08971</v>
      </c>
      <c r="E54" s="21">
        <f t="shared" si="15"/>
        <v>1.5608430520951473</v>
      </c>
      <c r="F54" s="96">
        <v>908.63512000000003</v>
      </c>
      <c r="G54" s="96">
        <v>3694.1655300000002</v>
      </c>
      <c r="H54" s="21">
        <f t="shared" si="19"/>
        <v>4.0656204549962807</v>
      </c>
      <c r="I54" s="96">
        <v>7474.4534999999996</v>
      </c>
      <c r="J54" s="96">
        <v>9562.0231999999996</v>
      </c>
      <c r="K54" s="21">
        <f t="shared" si="16"/>
        <v>1.2792939577455396</v>
      </c>
      <c r="L54" s="96">
        <v>45.87003</v>
      </c>
      <c r="M54" s="96">
        <v>243.09902</v>
      </c>
      <c r="N54" s="21">
        <f t="shared" si="17"/>
        <v>5.2997353609753466</v>
      </c>
      <c r="O54" s="8"/>
      <c r="P54" s="9"/>
      <c r="Q54" s="8"/>
      <c r="R54" s="9"/>
      <c r="S54" s="8"/>
      <c r="T54" s="9"/>
    </row>
    <row r="55" spans="1:20" ht="20.100000000000001" customHeight="1" x14ac:dyDescent="0.2">
      <c r="A55" s="434" t="s">
        <v>16</v>
      </c>
      <c r="B55" s="16" t="s">
        <v>157</v>
      </c>
      <c r="C55" s="96">
        <f t="shared" si="14"/>
        <v>4404.2982200000006</v>
      </c>
      <c r="D55" s="96">
        <f t="shared" si="18"/>
        <v>4830.8614900000002</v>
      </c>
      <c r="E55" s="21">
        <f t="shared" si="15"/>
        <v>1.096851586494068</v>
      </c>
      <c r="F55" s="96">
        <v>1076.68606</v>
      </c>
      <c r="G55" s="96">
        <v>1334.5378800000001</v>
      </c>
      <c r="H55" s="21">
        <f t="shared" si="19"/>
        <v>1.2394865407656528</v>
      </c>
      <c r="I55" s="96">
        <v>3327.6121600000001</v>
      </c>
      <c r="J55" s="96">
        <v>3496.3236099999999</v>
      </c>
      <c r="K55" s="21">
        <f t="shared" si="16"/>
        <v>1.0507004548270433</v>
      </c>
      <c r="L55" s="96">
        <v>0</v>
      </c>
      <c r="M55" s="96">
        <v>0</v>
      </c>
      <c r="N55" s="21" t="str">
        <f t="shared" si="17"/>
        <v>X</v>
      </c>
      <c r="O55" s="8"/>
      <c r="P55" s="9"/>
      <c r="Q55" s="8"/>
      <c r="R55" s="9"/>
      <c r="S55" s="8"/>
      <c r="T55" s="9"/>
    </row>
    <row r="56" spans="1:20" ht="20.100000000000001" customHeight="1" x14ac:dyDescent="0.2">
      <c r="A56" s="434" t="s">
        <v>17</v>
      </c>
      <c r="B56" s="16" t="s">
        <v>136</v>
      </c>
      <c r="C56" s="96">
        <f t="shared" si="14"/>
        <v>4982.3634300000003</v>
      </c>
      <c r="D56" s="96">
        <f t="shared" si="18"/>
        <v>6467.5502399999987</v>
      </c>
      <c r="E56" s="21">
        <f t="shared" si="15"/>
        <v>1.298088814849863</v>
      </c>
      <c r="F56" s="96">
        <v>8067.7623899999999</v>
      </c>
      <c r="G56" s="96">
        <v>9905.5684999999994</v>
      </c>
      <c r="H56" s="21">
        <f t="shared" si="19"/>
        <v>1.2277962613621296</v>
      </c>
      <c r="I56" s="96">
        <v>4364.9550399999998</v>
      </c>
      <c r="J56" s="96">
        <v>6163.6877400000003</v>
      </c>
      <c r="K56" s="21">
        <f t="shared" si="16"/>
        <v>1.4120850463559416</v>
      </c>
      <c r="L56" s="96">
        <v>7450.3540000000003</v>
      </c>
      <c r="M56" s="96">
        <v>9601.7060000000001</v>
      </c>
      <c r="N56" s="21">
        <f t="shared" si="17"/>
        <v>1.2887583596698895</v>
      </c>
      <c r="O56" s="8"/>
      <c r="P56" s="9"/>
      <c r="Q56" s="8"/>
      <c r="R56" s="9"/>
      <c r="S56" s="8"/>
      <c r="T56" s="9"/>
    </row>
    <row r="57" spans="1:20" ht="20.100000000000001" customHeight="1" x14ac:dyDescent="0.2">
      <c r="A57" s="434" t="s">
        <v>18</v>
      </c>
      <c r="B57" s="16" t="s">
        <v>178</v>
      </c>
      <c r="C57" s="96">
        <f t="shared" si="14"/>
        <v>1066428.34938</v>
      </c>
      <c r="D57" s="96">
        <f t="shared" si="18"/>
        <v>1083080.89506</v>
      </c>
      <c r="E57" s="21">
        <f t="shared" si="15"/>
        <v>1.0156152503725933</v>
      </c>
      <c r="F57" s="96">
        <v>1009089.39735</v>
      </c>
      <c r="G57" s="96">
        <v>1115040.5248100001</v>
      </c>
      <c r="H57" s="21">
        <f t="shared" si="19"/>
        <v>1.1049967700961298</v>
      </c>
      <c r="I57" s="96">
        <v>157342.01672000001</v>
      </c>
      <c r="J57" s="96">
        <v>154371.84943999999</v>
      </c>
      <c r="K57" s="21">
        <f t="shared" si="16"/>
        <v>0.98112285998414761</v>
      </c>
      <c r="L57" s="96">
        <v>100003.06469</v>
      </c>
      <c r="M57" s="96">
        <v>186331.47919000001</v>
      </c>
      <c r="N57" s="21">
        <f t="shared" si="17"/>
        <v>1.8632576888279364</v>
      </c>
      <c r="O57" s="8"/>
      <c r="P57" s="9"/>
      <c r="Q57" s="8"/>
      <c r="R57" s="9"/>
      <c r="S57" s="8"/>
      <c r="T57" s="9"/>
    </row>
    <row r="58" spans="1:20" ht="20.100000000000001" customHeight="1" x14ac:dyDescent="0.2">
      <c r="A58" s="434" t="s">
        <v>19</v>
      </c>
      <c r="B58" s="16" t="s">
        <v>137</v>
      </c>
      <c r="C58" s="96">
        <f t="shared" si="14"/>
        <v>11680.922999999995</v>
      </c>
      <c r="D58" s="96">
        <f t="shared" si="18"/>
        <v>26702.734770000003</v>
      </c>
      <c r="E58" s="21">
        <f t="shared" si="15"/>
        <v>2.2860123955957943</v>
      </c>
      <c r="F58" s="96">
        <v>36089.492359999997</v>
      </c>
      <c r="G58" s="96">
        <v>40042.481359999998</v>
      </c>
      <c r="H58" s="21">
        <f t="shared" si="19"/>
        <v>1.1095329621311416</v>
      </c>
      <c r="I58" s="96">
        <v>28371.284540000001</v>
      </c>
      <c r="J58" s="96">
        <v>35791.993979999999</v>
      </c>
      <c r="K58" s="21">
        <f t="shared" si="16"/>
        <v>1.261557048273148</v>
      </c>
      <c r="L58" s="96">
        <v>52779.853900000002</v>
      </c>
      <c r="M58" s="96">
        <v>49131.740570000002</v>
      </c>
      <c r="N58" s="21">
        <f t="shared" si="17"/>
        <v>0.93088057164932769</v>
      </c>
      <c r="O58" s="8"/>
      <c r="P58" s="9"/>
      <c r="Q58" s="8"/>
      <c r="R58" s="9"/>
      <c r="S58" s="8"/>
      <c r="T58" s="9"/>
    </row>
    <row r="59" spans="1:20" ht="20.100000000000001" customHeight="1" x14ac:dyDescent="0.2">
      <c r="A59" s="434" t="s">
        <v>20</v>
      </c>
      <c r="B59" s="16" t="s">
        <v>138</v>
      </c>
      <c r="C59" s="96">
        <f t="shared" si="14"/>
        <v>365018.50775999995</v>
      </c>
      <c r="D59" s="96">
        <f t="shared" si="18"/>
        <v>352314.72468000004</v>
      </c>
      <c r="E59" s="21">
        <f t="shared" si="15"/>
        <v>0.9651968795830137</v>
      </c>
      <c r="F59" s="96">
        <v>325707.85051999998</v>
      </c>
      <c r="G59" s="96">
        <v>311495.74138000002</v>
      </c>
      <c r="H59" s="21">
        <f t="shared" si="19"/>
        <v>0.956365469492645</v>
      </c>
      <c r="I59" s="96">
        <v>41793.881359999999</v>
      </c>
      <c r="J59" s="96">
        <v>43321.651850000002</v>
      </c>
      <c r="K59" s="21">
        <f t="shared" si="16"/>
        <v>1.0365548841190471</v>
      </c>
      <c r="L59" s="96">
        <v>2483.2241199999999</v>
      </c>
      <c r="M59" s="96">
        <v>2502.6685499999999</v>
      </c>
      <c r="N59" s="21">
        <f t="shared" si="17"/>
        <v>1.0078303161778246</v>
      </c>
      <c r="O59" s="8"/>
      <c r="P59" s="9"/>
      <c r="Q59" s="8"/>
      <c r="R59" s="9"/>
      <c r="S59" s="8"/>
      <c r="T59" s="9"/>
    </row>
    <row r="60" spans="1:20" ht="20.100000000000001" customHeight="1" x14ac:dyDescent="0.2">
      <c r="A60" s="434" t="s">
        <v>21</v>
      </c>
      <c r="B60" s="16" t="s">
        <v>179</v>
      </c>
      <c r="C60" s="96">
        <f t="shared" si="14"/>
        <v>204042.87199999997</v>
      </c>
      <c r="D60" s="96">
        <f t="shared" si="18"/>
        <v>213671.58210000003</v>
      </c>
      <c r="E60" s="21">
        <f t="shared" si="15"/>
        <v>1.0471896420865907</v>
      </c>
      <c r="F60" s="96">
        <v>156180.97964000001</v>
      </c>
      <c r="G60" s="96">
        <v>218501.99411</v>
      </c>
      <c r="H60" s="21">
        <f t="shared" si="19"/>
        <v>1.3990307565854119</v>
      </c>
      <c r="I60" s="96">
        <v>137722.66339999999</v>
      </c>
      <c r="J60" s="96">
        <v>164658.91904000001</v>
      </c>
      <c r="K60" s="21">
        <f t="shared" si="16"/>
        <v>1.1955833192229712</v>
      </c>
      <c r="L60" s="96">
        <v>89860.771040000007</v>
      </c>
      <c r="M60" s="96">
        <v>169489.33105000001</v>
      </c>
      <c r="N60" s="21">
        <f t="shared" si="17"/>
        <v>1.8861326148042363</v>
      </c>
      <c r="O60" s="8"/>
      <c r="P60" s="9"/>
      <c r="Q60" s="8"/>
      <c r="R60" s="9"/>
      <c r="S60" s="8"/>
      <c r="T60" s="9"/>
    </row>
    <row r="61" spans="1:20" ht="20.100000000000001" customHeight="1" x14ac:dyDescent="0.2">
      <c r="A61" s="434" t="s">
        <v>22</v>
      </c>
      <c r="B61" s="16" t="s">
        <v>139</v>
      </c>
      <c r="C61" s="96">
        <f t="shared" si="14"/>
        <v>168042.13638000001</v>
      </c>
      <c r="D61" s="96">
        <f t="shared" si="18"/>
        <v>179370.52463</v>
      </c>
      <c r="E61" s="21">
        <f t="shared" si="15"/>
        <v>1.0674139742212196</v>
      </c>
      <c r="F61" s="96">
        <v>140518.26266000001</v>
      </c>
      <c r="G61" s="96">
        <v>150053.65987999999</v>
      </c>
      <c r="H61" s="21">
        <f t="shared" si="19"/>
        <v>1.0678587753612636</v>
      </c>
      <c r="I61" s="96">
        <v>52673.254220000003</v>
      </c>
      <c r="J61" s="96">
        <v>54595.338470000002</v>
      </c>
      <c r="K61" s="21">
        <f t="shared" si="16"/>
        <v>1.0364907063074562</v>
      </c>
      <c r="L61" s="96">
        <v>25149.380499999999</v>
      </c>
      <c r="M61" s="96">
        <v>25278.473720000002</v>
      </c>
      <c r="N61" s="21">
        <f t="shared" si="17"/>
        <v>1.0051330576512612</v>
      </c>
      <c r="O61" s="8"/>
      <c r="P61" s="9"/>
      <c r="Q61" s="8"/>
      <c r="R61" s="9"/>
      <c r="S61" s="8"/>
      <c r="T61" s="9"/>
    </row>
    <row r="62" spans="1:20" ht="20.100000000000001" customHeight="1" x14ac:dyDescent="0.2">
      <c r="A62" s="434" t="s">
        <v>23</v>
      </c>
      <c r="B62" s="16" t="s">
        <v>180</v>
      </c>
      <c r="C62" s="96">
        <f t="shared" si="14"/>
        <v>43148.207979999992</v>
      </c>
      <c r="D62" s="96">
        <f t="shared" si="18"/>
        <v>44689.475890000002</v>
      </c>
      <c r="E62" s="21">
        <f t="shared" si="15"/>
        <v>1.035720322631114</v>
      </c>
      <c r="F62" s="96">
        <v>37975.139929999998</v>
      </c>
      <c r="G62" s="96">
        <v>38630.839010000003</v>
      </c>
      <c r="H62" s="21">
        <f t="shared" si="19"/>
        <v>1.0172665349280783</v>
      </c>
      <c r="I62" s="96">
        <v>18051.50805</v>
      </c>
      <c r="J62" s="96">
        <v>18501.987730000001</v>
      </c>
      <c r="K62" s="21">
        <f t="shared" si="16"/>
        <v>1.0249552380195737</v>
      </c>
      <c r="L62" s="96">
        <v>12878.44</v>
      </c>
      <c r="M62" s="96">
        <v>12443.350850000001</v>
      </c>
      <c r="N62" s="21">
        <f t="shared" si="17"/>
        <v>0.96621569460276246</v>
      </c>
      <c r="O62" s="8"/>
      <c r="P62" s="9"/>
      <c r="Q62" s="8"/>
      <c r="R62" s="9"/>
      <c r="S62" s="8"/>
      <c r="T62" s="9"/>
    </row>
    <row r="63" spans="1:20" ht="20.100000000000001" customHeight="1" x14ac:dyDescent="0.2">
      <c r="A63" s="434" t="s">
        <v>24</v>
      </c>
      <c r="B63" s="16" t="s">
        <v>140</v>
      </c>
      <c r="C63" s="96">
        <f t="shared" si="14"/>
        <v>282098.33227999997</v>
      </c>
      <c r="D63" s="96">
        <f t="shared" si="18"/>
        <v>203900.29209</v>
      </c>
      <c r="E63" s="21">
        <f t="shared" si="15"/>
        <v>0.72279864415368611</v>
      </c>
      <c r="F63" s="96">
        <v>271811.70191</v>
      </c>
      <c r="G63" s="96">
        <v>252925.35998000001</v>
      </c>
      <c r="H63" s="21">
        <f t="shared" si="19"/>
        <v>0.93051681808661246</v>
      </c>
      <c r="I63" s="96">
        <v>47370.777090000003</v>
      </c>
      <c r="J63" s="96">
        <v>46925.868430000002</v>
      </c>
      <c r="K63" s="21">
        <f t="shared" si="16"/>
        <v>0.99060795099150012</v>
      </c>
      <c r="L63" s="96">
        <v>37084.146719999997</v>
      </c>
      <c r="M63" s="96">
        <v>95950.936319999993</v>
      </c>
      <c r="N63" s="21">
        <f t="shared" si="17"/>
        <v>2.587384227671937</v>
      </c>
      <c r="O63" s="8"/>
      <c r="P63" s="9"/>
      <c r="Q63" s="8"/>
      <c r="R63" s="9"/>
      <c r="S63" s="8"/>
      <c r="T63" s="9"/>
    </row>
    <row r="64" spans="1:20" ht="20.100000000000001" customHeight="1" x14ac:dyDescent="0.2">
      <c r="A64" s="434" t="s">
        <v>25</v>
      </c>
      <c r="B64" s="16" t="s">
        <v>141</v>
      </c>
      <c r="C64" s="96">
        <f t="shared" si="14"/>
        <v>10841.15979</v>
      </c>
      <c r="D64" s="96">
        <f t="shared" si="18"/>
        <v>15350.730490000002</v>
      </c>
      <c r="E64" s="21">
        <f t="shared" si="15"/>
        <v>1.4159675521211004</v>
      </c>
      <c r="F64" s="96">
        <v>8692.4778100000003</v>
      </c>
      <c r="G64" s="96">
        <v>8857.7268800000002</v>
      </c>
      <c r="H64" s="21">
        <f t="shared" si="19"/>
        <v>1.0190105828984566</v>
      </c>
      <c r="I64" s="96">
        <v>11279.279130000001</v>
      </c>
      <c r="J64" s="96">
        <v>12323.408310000001</v>
      </c>
      <c r="K64" s="21">
        <f t="shared" si="16"/>
        <v>1.0925705595158899</v>
      </c>
      <c r="L64" s="96">
        <v>9130.5971499999996</v>
      </c>
      <c r="M64" s="96">
        <v>5830.4047</v>
      </c>
      <c r="N64" s="21">
        <f t="shared" si="17"/>
        <v>0.63855677829352053</v>
      </c>
      <c r="O64" s="8"/>
      <c r="P64" s="9"/>
      <c r="Q64" s="8"/>
      <c r="R64" s="9"/>
      <c r="S64" s="8"/>
      <c r="T64" s="9"/>
    </row>
    <row r="65" spans="1:20" ht="20.100000000000001" customHeight="1" x14ac:dyDescent="0.2">
      <c r="A65" s="434" t="s">
        <v>26</v>
      </c>
      <c r="B65" s="16" t="s">
        <v>142</v>
      </c>
      <c r="C65" s="96">
        <f t="shared" si="14"/>
        <v>136320.54187000002</v>
      </c>
      <c r="D65" s="96">
        <f t="shared" si="18"/>
        <v>89686.497839999982</v>
      </c>
      <c r="E65" s="21">
        <f t="shared" si="15"/>
        <v>0.65790890066684249</v>
      </c>
      <c r="F65" s="96">
        <v>109648.87699999999</v>
      </c>
      <c r="G65" s="96">
        <v>129223.69359</v>
      </c>
      <c r="H65" s="21">
        <f t="shared" si="19"/>
        <v>1.1785227275059096</v>
      </c>
      <c r="I65" s="96">
        <v>39390.972659999999</v>
      </c>
      <c r="J65" s="96">
        <v>31296.7978</v>
      </c>
      <c r="K65" s="21">
        <f t="shared" si="16"/>
        <v>0.79451700952235382</v>
      </c>
      <c r="L65" s="96">
        <v>12719.307790000001</v>
      </c>
      <c r="M65" s="96">
        <v>70833.993549999999</v>
      </c>
      <c r="N65" s="21">
        <f t="shared" si="17"/>
        <v>5.5690132450203089</v>
      </c>
      <c r="O65" s="8"/>
      <c r="P65" s="9"/>
      <c r="Q65" s="8"/>
      <c r="R65" s="9"/>
      <c r="S65" s="8"/>
      <c r="T65" s="9"/>
    </row>
    <row r="66" spans="1:20" s="135" customFormat="1" ht="20.100000000000001" customHeight="1" x14ac:dyDescent="0.2">
      <c r="A66" s="434" t="s">
        <v>27</v>
      </c>
      <c r="B66" s="16" t="s">
        <v>216</v>
      </c>
      <c r="C66" s="96">
        <f t="shared" si="14"/>
        <v>0</v>
      </c>
      <c r="D66" s="96">
        <f t="shared" si="18"/>
        <v>1139.73206</v>
      </c>
      <c r="E66" s="21" t="s">
        <v>42</v>
      </c>
      <c r="F66" s="96">
        <v>0</v>
      </c>
      <c r="G66" s="96">
        <v>31.972270000000002</v>
      </c>
      <c r="H66" s="21" t="s">
        <v>42</v>
      </c>
      <c r="I66" s="96">
        <v>0</v>
      </c>
      <c r="J66" s="96">
        <v>1139.43064</v>
      </c>
      <c r="K66" s="21" t="s">
        <v>42</v>
      </c>
      <c r="L66" s="96">
        <v>0</v>
      </c>
      <c r="M66" s="96">
        <v>31.670850000000002</v>
      </c>
      <c r="N66" s="21" t="s">
        <v>42</v>
      </c>
      <c r="O66" s="8"/>
      <c r="P66" s="9"/>
      <c r="Q66" s="8"/>
      <c r="R66" s="9"/>
      <c r="S66" s="8"/>
      <c r="T66" s="9"/>
    </row>
    <row r="67" spans="1:20" s="135" customFormat="1" ht="20.100000000000001" customHeight="1" x14ac:dyDescent="0.2">
      <c r="A67" s="437" t="s">
        <v>28</v>
      </c>
      <c r="B67" s="16" t="s">
        <v>143</v>
      </c>
      <c r="C67" s="96">
        <f t="shared" si="14"/>
        <v>4056.6169199999999</v>
      </c>
      <c r="D67" s="96">
        <f t="shared" si="18"/>
        <v>1123.1229599999999</v>
      </c>
      <c r="E67" s="21">
        <f t="shared" si="15"/>
        <v>0.27686197197047629</v>
      </c>
      <c r="F67" s="96">
        <v>2987.5214999999998</v>
      </c>
      <c r="G67" s="96">
        <v>158.23107999999999</v>
      </c>
      <c r="H67" s="21">
        <f t="shared" si="19"/>
        <v>5.29639970791842E-2</v>
      </c>
      <c r="I67" s="96">
        <v>1127.90095</v>
      </c>
      <c r="J67" s="96">
        <v>1027.3517999999999</v>
      </c>
      <c r="K67" s="21">
        <f t="shared" si="16"/>
        <v>0.91085285458798482</v>
      </c>
      <c r="L67" s="96">
        <v>58.805529999999997</v>
      </c>
      <c r="M67" s="96">
        <v>62.459919999999997</v>
      </c>
      <c r="N67" s="21">
        <f t="shared" si="17"/>
        <v>1.0621436453340358</v>
      </c>
      <c r="O67" s="8"/>
      <c r="P67" s="9"/>
      <c r="Q67" s="8"/>
      <c r="R67" s="9"/>
      <c r="S67" s="8"/>
      <c r="T67" s="9"/>
    </row>
    <row r="68" spans="1:20" s="135" customFormat="1" ht="20.100000000000001" customHeight="1" x14ac:dyDescent="0.2">
      <c r="A68" s="437" t="s">
        <v>31</v>
      </c>
      <c r="B68" s="16" t="s">
        <v>217</v>
      </c>
      <c r="C68" s="96">
        <f t="shared" si="14"/>
        <v>0</v>
      </c>
      <c r="D68" s="96">
        <f t="shared" si="18"/>
        <v>15211.153740000002</v>
      </c>
      <c r="E68" s="21" t="s">
        <v>42</v>
      </c>
      <c r="F68" s="96">
        <v>0</v>
      </c>
      <c r="G68" s="96">
        <v>27676.949970000001</v>
      </c>
      <c r="H68" s="21" t="s">
        <v>42</v>
      </c>
      <c r="I68" s="96">
        <v>0</v>
      </c>
      <c r="J68" s="96">
        <v>13165.194079999999</v>
      </c>
      <c r="K68" s="21" t="s">
        <v>42</v>
      </c>
      <c r="L68" s="96">
        <v>0</v>
      </c>
      <c r="M68" s="96">
        <v>25630.990310000001</v>
      </c>
      <c r="N68" s="21" t="s">
        <v>42</v>
      </c>
      <c r="O68" s="8"/>
      <c r="P68" s="9"/>
      <c r="Q68" s="8"/>
      <c r="R68" s="9"/>
      <c r="S68" s="8"/>
      <c r="T68" s="9"/>
    </row>
    <row r="69" spans="1:20" s="135" customFormat="1" ht="20.100000000000001" customHeight="1" x14ac:dyDescent="0.2">
      <c r="A69" s="437" t="s">
        <v>32</v>
      </c>
      <c r="B69" s="16" t="s">
        <v>181</v>
      </c>
      <c r="C69" s="96">
        <f t="shared" si="14"/>
        <v>31341.226750000002</v>
      </c>
      <c r="D69" s="96">
        <f t="shared" si="18"/>
        <v>34027.552860000003</v>
      </c>
      <c r="E69" s="21">
        <f t="shared" si="15"/>
        <v>1.0857122196086342</v>
      </c>
      <c r="F69" s="96">
        <v>21164.372240000001</v>
      </c>
      <c r="G69" s="96">
        <v>25094.966670000002</v>
      </c>
      <c r="H69" s="21">
        <f t="shared" si="19"/>
        <v>1.1857175060723653</v>
      </c>
      <c r="I69" s="96">
        <v>13373.888569999999</v>
      </c>
      <c r="J69" s="96">
        <v>15051.854530000001</v>
      </c>
      <c r="K69" s="21">
        <f t="shared" si="16"/>
        <v>1.1254658247836742</v>
      </c>
      <c r="L69" s="96">
        <v>3197.03406</v>
      </c>
      <c r="M69" s="96">
        <v>6119.2683399999996</v>
      </c>
      <c r="N69" s="21">
        <f t="shared" si="17"/>
        <v>1.9140454011928794</v>
      </c>
      <c r="O69" s="8"/>
      <c r="P69" s="9"/>
      <c r="Q69" s="8"/>
      <c r="R69" s="9"/>
      <c r="S69" s="8"/>
      <c r="T69" s="9"/>
    </row>
    <row r="70" spans="1:20" ht="20.100000000000001" customHeight="1" x14ac:dyDescent="0.2">
      <c r="A70" s="437" t="s">
        <v>33</v>
      </c>
      <c r="B70" s="16" t="s">
        <v>223</v>
      </c>
      <c r="C70" s="96">
        <f t="shared" si="14"/>
        <v>0</v>
      </c>
      <c r="D70" s="96">
        <f t="shared" si="18"/>
        <v>756.55245000000002</v>
      </c>
      <c r="E70" s="21" t="s">
        <v>42</v>
      </c>
      <c r="F70" s="96">
        <v>0</v>
      </c>
      <c r="G70" s="96">
        <v>48.263590000000001</v>
      </c>
      <c r="H70" s="21" t="s">
        <v>42</v>
      </c>
      <c r="I70" s="96">
        <v>0</v>
      </c>
      <c r="J70" s="96">
        <v>708.28886</v>
      </c>
      <c r="K70" s="21" t="s">
        <v>42</v>
      </c>
      <c r="L70" s="96">
        <v>0</v>
      </c>
      <c r="M70" s="96">
        <v>0</v>
      </c>
      <c r="N70" s="21" t="s">
        <v>42</v>
      </c>
      <c r="O70" s="8"/>
      <c r="P70" s="9"/>
      <c r="Q70" s="8"/>
      <c r="R70" s="9"/>
      <c r="S70" s="8"/>
      <c r="T70" s="9"/>
    </row>
    <row r="71" spans="1:20" ht="20.100000000000001" customHeight="1" x14ac:dyDescent="0.2">
      <c r="A71" s="437" t="s">
        <v>34</v>
      </c>
      <c r="B71" s="16" t="s">
        <v>144</v>
      </c>
      <c r="C71" s="96">
        <f t="shared" si="14"/>
        <v>89475.809459999989</v>
      </c>
      <c r="D71" s="96">
        <f t="shared" si="18"/>
        <v>64473.92861000001</v>
      </c>
      <c r="E71" s="21">
        <f t="shared" si="15"/>
        <v>0.7205738511795523</v>
      </c>
      <c r="F71" s="96">
        <v>87122.173809999993</v>
      </c>
      <c r="G71" s="96">
        <v>55783.693700000003</v>
      </c>
      <c r="H71" s="21">
        <f t="shared" si="19"/>
        <v>0.64029272067585941</v>
      </c>
      <c r="I71" s="96">
        <v>13414.190710000001</v>
      </c>
      <c r="J71" s="96">
        <v>15513.940049999999</v>
      </c>
      <c r="K71" s="21">
        <f t="shared" si="16"/>
        <v>1.1565319433273511</v>
      </c>
      <c r="L71" s="96">
        <v>11060.555060000001</v>
      </c>
      <c r="M71" s="96">
        <v>6823.70514</v>
      </c>
      <c r="N71" s="21">
        <f t="shared" si="17"/>
        <v>0.61694056970771949</v>
      </c>
      <c r="O71" s="8"/>
      <c r="P71" s="9"/>
      <c r="Q71" s="8"/>
      <c r="R71" s="9"/>
      <c r="S71" s="8"/>
      <c r="T71" s="9"/>
    </row>
    <row r="72" spans="1:20" ht="20.100000000000001" customHeight="1" x14ac:dyDescent="0.2">
      <c r="A72" s="437" t="s">
        <v>35</v>
      </c>
      <c r="B72" s="16" t="s">
        <v>145</v>
      </c>
      <c r="C72" s="96">
        <f t="shared" si="14"/>
        <v>2325216.92527</v>
      </c>
      <c r="D72" s="96">
        <f t="shared" si="18"/>
        <v>2590718.2430700003</v>
      </c>
      <c r="E72" s="21">
        <f t="shared" si="15"/>
        <v>1.1141834617297786</v>
      </c>
      <c r="F72" s="96">
        <v>1572330.5444400001</v>
      </c>
      <c r="G72" s="96">
        <v>1866600.7283600001</v>
      </c>
      <c r="H72" s="21">
        <f t="shared" si="19"/>
        <v>1.1871554203157753</v>
      </c>
      <c r="I72" s="96">
        <v>753736.54558999999</v>
      </c>
      <c r="J72" s="96">
        <v>729695.37311000004</v>
      </c>
      <c r="K72" s="21">
        <f t="shared" si="16"/>
        <v>0.96810401111547362</v>
      </c>
      <c r="L72" s="96">
        <v>850.16476</v>
      </c>
      <c r="M72" s="96">
        <v>5577.8584000000001</v>
      </c>
      <c r="N72" s="21">
        <f t="shared" si="17"/>
        <v>6.5609146161268788</v>
      </c>
      <c r="O72" s="8"/>
      <c r="P72" s="9"/>
      <c r="Q72" s="8"/>
      <c r="R72" s="9"/>
      <c r="S72" s="8"/>
      <c r="T72" s="9"/>
    </row>
    <row r="73" spans="1:20" ht="20.100000000000001" customHeight="1" x14ac:dyDescent="0.2">
      <c r="A73" s="437" t="s">
        <v>36</v>
      </c>
      <c r="B73" s="16" t="s">
        <v>218</v>
      </c>
      <c r="C73" s="96">
        <f t="shared" si="14"/>
        <v>7.7547899999999998</v>
      </c>
      <c r="D73" s="96">
        <f t="shared" si="18"/>
        <v>1411.0925400000001</v>
      </c>
      <c r="E73" s="21" t="s">
        <v>42</v>
      </c>
      <c r="F73" s="96">
        <v>0</v>
      </c>
      <c r="G73" s="96">
        <v>1153.16788</v>
      </c>
      <c r="H73" s="21" t="s">
        <v>42</v>
      </c>
      <c r="I73" s="96">
        <v>7.7547899999999998</v>
      </c>
      <c r="J73" s="96">
        <v>3402.55915</v>
      </c>
      <c r="K73" s="21" t="s">
        <v>42</v>
      </c>
      <c r="L73" s="96">
        <v>0</v>
      </c>
      <c r="M73" s="96">
        <v>3144.6344899999999</v>
      </c>
      <c r="N73" s="21" t="s">
        <v>42</v>
      </c>
      <c r="O73" s="8"/>
      <c r="P73" s="9"/>
      <c r="Q73" s="8"/>
      <c r="R73" s="9"/>
      <c r="S73" s="8"/>
      <c r="T73" s="9"/>
    </row>
    <row r="74" spans="1:20" ht="20.100000000000001" customHeight="1" x14ac:dyDescent="0.2">
      <c r="A74" s="437" t="s">
        <v>37</v>
      </c>
      <c r="B74" s="16" t="s">
        <v>146</v>
      </c>
      <c r="C74" s="96">
        <f t="shared" si="14"/>
        <v>20380.9077</v>
      </c>
      <c r="D74" s="96">
        <f t="shared" si="18"/>
        <v>22293.658359999998</v>
      </c>
      <c r="E74" s="21">
        <f t="shared" si="15"/>
        <v>1.0938501213074037</v>
      </c>
      <c r="F74" s="96">
        <v>10321.84535</v>
      </c>
      <c r="G74" s="96">
        <v>10424.355890000001</v>
      </c>
      <c r="H74" s="21">
        <f t="shared" si="19"/>
        <v>1.0099314159943311</v>
      </c>
      <c r="I74" s="96">
        <v>10686.26728</v>
      </c>
      <c r="J74" s="96">
        <v>11873.10843</v>
      </c>
      <c r="K74" s="21">
        <f t="shared" si="16"/>
        <v>1.1110622744970309</v>
      </c>
      <c r="L74" s="96">
        <v>627.20492999999999</v>
      </c>
      <c r="M74" s="96">
        <v>3.8059599999999998</v>
      </c>
      <c r="N74" s="21">
        <f t="shared" si="17"/>
        <v>6.0681283229071558E-3</v>
      </c>
      <c r="O74" s="8"/>
      <c r="P74" s="9"/>
      <c r="Q74" s="8"/>
      <c r="R74" s="9"/>
      <c r="S74" s="8"/>
      <c r="T74" s="9"/>
    </row>
    <row r="75" spans="1:20" ht="20.100000000000001" customHeight="1" x14ac:dyDescent="0.2">
      <c r="A75" s="437" t="s">
        <v>38</v>
      </c>
      <c r="B75" s="16" t="s">
        <v>158</v>
      </c>
      <c r="C75" s="96">
        <f t="shared" si="14"/>
        <v>117900.99806999999</v>
      </c>
      <c r="D75" s="96">
        <f t="shared" si="18"/>
        <v>119030.92133</v>
      </c>
      <c r="E75" s="21">
        <f t="shared" si="15"/>
        <v>1.0095836615337994</v>
      </c>
      <c r="F75" s="96">
        <v>95720.786460000003</v>
      </c>
      <c r="G75" s="96">
        <v>95547.729789999998</v>
      </c>
      <c r="H75" s="21">
        <f t="shared" si="19"/>
        <v>0.9981920680303612</v>
      </c>
      <c r="I75" s="96">
        <v>22760.426769999998</v>
      </c>
      <c r="J75" s="96">
        <v>23488.296269999999</v>
      </c>
      <c r="K75" s="21">
        <f t="shared" si="16"/>
        <v>1.031979606856906</v>
      </c>
      <c r="L75" s="96">
        <v>580.21515999999997</v>
      </c>
      <c r="M75" s="96">
        <v>5.10473</v>
      </c>
      <c r="N75" s="21">
        <f t="shared" si="17"/>
        <v>8.7979948679727717E-3</v>
      </c>
      <c r="O75" s="8"/>
      <c r="P75" s="9"/>
      <c r="Q75" s="8"/>
      <c r="R75" s="9"/>
      <c r="S75" s="8"/>
      <c r="T75" s="9"/>
    </row>
    <row r="76" spans="1:20" ht="20.100000000000001" customHeight="1" x14ac:dyDescent="0.2">
      <c r="A76" s="437" t="s">
        <v>39</v>
      </c>
      <c r="B76" s="16" t="s">
        <v>159</v>
      </c>
      <c r="C76" s="96">
        <f t="shared" si="14"/>
        <v>105361.93178</v>
      </c>
      <c r="D76" s="96">
        <f t="shared" si="18"/>
        <v>76181.025050000026</v>
      </c>
      <c r="E76" s="21">
        <f t="shared" si="15"/>
        <v>0.72304127081751979</v>
      </c>
      <c r="F76" s="96">
        <v>90568.999509999994</v>
      </c>
      <c r="G76" s="96">
        <v>102791.29274</v>
      </c>
      <c r="H76" s="21">
        <f t="shared" si="19"/>
        <v>1.1349500744860332</v>
      </c>
      <c r="I76" s="96">
        <v>38570.859250000001</v>
      </c>
      <c r="J76" s="96">
        <v>38911.80962</v>
      </c>
      <c r="K76" s="21">
        <f t="shared" si="16"/>
        <v>1.0088395845109412</v>
      </c>
      <c r="L76" s="96">
        <v>23777.92698</v>
      </c>
      <c r="M76" s="96">
        <v>65522.077310000001</v>
      </c>
      <c r="N76" s="21">
        <f t="shared" si="17"/>
        <v>2.7555840912923855</v>
      </c>
      <c r="O76" s="8"/>
      <c r="P76" s="9"/>
      <c r="Q76" s="8"/>
      <c r="R76" s="9"/>
      <c r="S76" s="8"/>
      <c r="T76" s="9"/>
    </row>
    <row r="77" spans="1:20" ht="20.100000000000001" customHeight="1" x14ac:dyDescent="0.2">
      <c r="A77" s="437" t="s">
        <v>40</v>
      </c>
      <c r="B77" s="16" t="s">
        <v>160</v>
      </c>
      <c r="C77" s="96">
        <f t="shared" si="14"/>
        <v>118500.2206</v>
      </c>
      <c r="D77" s="96">
        <f t="shared" si="18"/>
        <v>95724.842569999993</v>
      </c>
      <c r="E77" s="21">
        <f t="shared" si="15"/>
        <v>0.80780307484085812</v>
      </c>
      <c r="F77" s="96">
        <v>113265.58079000001</v>
      </c>
      <c r="G77" s="96">
        <v>95117.696150000003</v>
      </c>
      <c r="H77" s="21">
        <f t="shared" si="19"/>
        <v>0.83977582145058627</v>
      </c>
      <c r="I77" s="96">
        <v>8052.6687899999997</v>
      </c>
      <c r="J77" s="96">
        <v>9563.8317000000006</v>
      </c>
      <c r="K77" s="21">
        <f t="shared" si="16"/>
        <v>1.1876598863567567</v>
      </c>
      <c r="L77" s="96">
        <v>2818.02898</v>
      </c>
      <c r="M77" s="96">
        <v>8956.6852799999997</v>
      </c>
      <c r="N77" s="21">
        <f t="shared" si="17"/>
        <v>3.1783510189451634</v>
      </c>
      <c r="O77" s="8"/>
      <c r="P77" s="9"/>
      <c r="Q77" s="8"/>
      <c r="R77" s="9"/>
      <c r="S77" s="8"/>
      <c r="T77" s="9"/>
    </row>
    <row r="78" spans="1:20" ht="20.100000000000001" customHeight="1" x14ac:dyDescent="0.2">
      <c r="A78" s="437" t="s">
        <v>219</v>
      </c>
      <c r="B78" s="16" t="s">
        <v>147</v>
      </c>
      <c r="C78" s="96">
        <f t="shared" si="14"/>
        <v>185191.08192000003</v>
      </c>
      <c r="D78" s="96">
        <f t="shared" si="18"/>
        <v>184668.99255999996</v>
      </c>
      <c r="E78" s="21">
        <f t="shared" si="15"/>
        <v>0.9971808072257734</v>
      </c>
      <c r="F78" s="96">
        <v>260702.17259</v>
      </c>
      <c r="G78" s="96">
        <v>263874.53340999997</v>
      </c>
      <c r="H78" s="21">
        <f t="shared" si="19"/>
        <v>1.0121685246750478</v>
      </c>
      <c r="I78" s="96">
        <v>35608.277999999998</v>
      </c>
      <c r="J78" s="96">
        <v>45388.060799999999</v>
      </c>
      <c r="K78" s="21">
        <f t="shared" si="16"/>
        <v>1.2746491363609327</v>
      </c>
      <c r="L78" s="96">
        <v>111119.36867</v>
      </c>
      <c r="M78" s="96">
        <v>124593.60165</v>
      </c>
      <c r="N78" s="21">
        <f t="shared" si="17"/>
        <v>1.121259085083677</v>
      </c>
      <c r="O78" s="8"/>
      <c r="P78" s="9"/>
      <c r="Q78" s="8"/>
      <c r="R78" s="9"/>
      <c r="S78" s="8"/>
      <c r="T78" s="9"/>
    </row>
    <row r="79" spans="1:20" ht="20.100000000000001" customHeight="1" x14ac:dyDescent="0.2">
      <c r="A79" s="437" t="s">
        <v>220</v>
      </c>
      <c r="B79" s="16" t="s">
        <v>148</v>
      </c>
      <c r="C79" s="96">
        <f t="shared" si="14"/>
        <v>982224.60736000002</v>
      </c>
      <c r="D79" s="96">
        <f t="shared" si="18"/>
        <v>1044033.6540599999</v>
      </c>
      <c r="E79" s="21">
        <f t="shared" si="15"/>
        <v>1.0629276096697768</v>
      </c>
      <c r="F79" s="96">
        <v>836207.88809000002</v>
      </c>
      <c r="G79" s="96">
        <v>894970.29750999995</v>
      </c>
      <c r="H79" s="21">
        <f t="shared" si="19"/>
        <v>1.0702724887637933</v>
      </c>
      <c r="I79" s="96">
        <v>178176.15489000001</v>
      </c>
      <c r="J79" s="96">
        <v>174464.21103000001</v>
      </c>
      <c r="K79" s="21">
        <f t="shared" si="16"/>
        <v>0.97916699985869815</v>
      </c>
      <c r="L79" s="96">
        <v>32159.43562</v>
      </c>
      <c r="M79" s="96">
        <v>25400.854480000002</v>
      </c>
      <c r="N79" s="21">
        <f t="shared" si="17"/>
        <v>0.78984142570596527</v>
      </c>
      <c r="O79" s="8"/>
      <c r="P79" s="9"/>
      <c r="Q79" s="8"/>
      <c r="R79" s="9"/>
      <c r="S79" s="8"/>
      <c r="T79" s="9"/>
    </row>
    <row r="80" spans="1:20" ht="20.100000000000001" customHeight="1" thickBot="1" x14ac:dyDescent="0.25">
      <c r="A80" s="437" t="s">
        <v>222</v>
      </c>
      <c r="B80" s="16" t="s">
        <v>149</v>
      </c>
      <c r="C80" s="96">
        <f t="shared" si="14"/>
        <v>6618.5406500000008</v>
      </c>
      <c r="D80" s="96">
        <f t="shared" si="18"/>
        <v>7194.3652299999994</v>
      </c>
      <c r="E80" s="21">
        <f t="shared" si="15"/>
        <v>1.0870017441080457</v>
      </c>
      <c r="F80" s="96">
        <v>4066.9799200000002</v>
      </c>
      <c r="G80" s="96">
        <v>4383.3693599999997</v>
      </c>
      <c r="H80" s="21">
        <f t="shared" si="19"/>
        <v>1.0777946894805419</v>
      </c>
      <c r="I80" s="96">
        <v>2551.5607300000001</v>
      </c>
      <c r="J80" s="96">
        <v>2810.9958700000002</v>
      </c>
      <c r="K80" s="21">
        <f t="shared" si="16"/>
        <v>1.1016770390567971</v>
      </c>
      <c r="L80" s="96">
        <v>0</v>
      </c>
      <c r="M80" s="96">
        <v>0</v>
      </c>
      <c r="N80" s="21" t="str">
        <f t="shared" si="17"/>
        <v>X</v>
      </c>
      <c r="O80" s="8"/>
      <c r="P80" s="9"/>
      <c r="Q80" s="8"/>
      <c r="R80" s="9"/>
      <c r="S80" s="8"/>
      <c r="T80" s="9"/>
    </row>
    <row r="81" spans="1:20" s="135" customFormat="1" ht="20.100000000000001" customHeight="1" thickBot="1" x14ac:dyDescent="0.25">
      <c r="A81" s="59"/>
      <c r="B81" s="56" t="s">
        <v>2</v>
      </c>
      <c r="C81" s="12">
        <f t="shared" ref="C81" si="20">+F81+I81-L81</f>
        <v>7711548.144679998</v>
      </c>
      <c r="D81" s="12">
        <f>SUM(D47:D80)</f>
        <v>7949467.2275399994</v>
      </c>
      <c r="E81" s="184">
        <f t="shared" si="15"/>
        <v>1.0308523111567598</v>
      </c>
      <c r="F81" s="12">
        <f>SUM(F47:F80)</f>
        <v>6539108.518889999</v>
      </c>
      <c r="G81" s="12">
        <f>SUM(G47:G80)</f>
        <v>7110646.2911100006</v>
      </c>
      <c r="H81" s="184">
        <f t="shared" si="19"/>
        <v>1.0874030107573469</v>
      </c>
      <c r="I81" s="12">
        <f>SUM(I47:I80)</f>
        <v>1910396.0122599998</v>
      </c>
      <c r="J81" s="12">
        <f>SUM(J47:J80)</f>
        <v>1991712.8041700001</v>
      </c>
      <c r="K81" s="184">
        <f t="shared" si="16"/>
        <v>1.0425654112488449</v>
      </c>
      <c r="L81" s="12">
        <f>SUM(L47:L80)</f>
        <v>737956.38647000003</v>
      </c>
      <c r="M81" s="12">
        <f>SUM(M47:M80)</f>
        <v>1152891.8677399999</v>
      </c>
      <c r="N81" s="184">
        <f t="shared" si="17"/>
        <v>1.5622764283602661</v>
      </c>
      <c r="O81" s="8"/>
      <c r="P81" s="9"/>
      <c r="Q81" s="426"/>
      <c r="R81" s="9"/>
      <c r="S81" s="8"/>
      <c r="T81" s="9"/>
    </row>
    <row r="82" spans="1:20" ht="20.100000000000001" customHeight="1" x14ac:dyDescent="0.2"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P82" s="9"/>
    </row>
    <row r="83" spans="1:20" ht="20.100000000000001" customHeight="1" x14ac:dyDescent="0.2">
      <c r="A83" s="86" t="s">
        <v>107</v>
      </c>
      <c r="B83" s="86"/>
      <c r="C83" s="86"/>
      <c r="D83" s="86"/>
      <c r="E83" s="86"/>
      <c r="F83" s="86"/>
      <c r="G83" s="86"/>
      <c r="H83" s="86"/>
      <c r="I83" s="86"/>
      <c r="J83" s="86"/>
      <c r="P83" s="9"/>
    </row>
    <row r="84" spans="1:20" ht="20.100000000000001" customHeight="1" thickBot="1" x14ac:dyDescent="0.2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P84" s="9"/>
    </row>
    <row r="85" spans="1:20" ht="20.100000000000001" customHeight="1" x14ac:dyDescent="0.2">
      <c r="A85" s="189"/>
      <c r="B85" s="189"/>
      <c r="C85" s="199" t="s">
        <v>51</v>
      </c>
      <c r="D85" s="199"/>
      <c r="E85" s="190" t="s">
        <v>29</v>
      </c>
      <c r="F85" s="200"/>
      <c r="G85" s="199" t="s">
        <v>51</v>
      </c>
      <c r="H85" s="199"/>
      <c r="I85" s="190" t="s">
        <v>29</v>
      </c>
      <c r="J85" s="200"/>
      <c r="P85" s="9"/>
    </row>
    <row r="86" spans="1:20" ht="20.100000000000001" customHeight="1" thickBot="1" x14ac:dyDescent="0.25">
      <c r="A86" s="201" t="s">
        <v>3</v>
      </c>
      <c r="B86" s="201" t="s">
        <v>4</v>
      </c>
      <c r="C86" s="202" t="s">
        <v>52</v>
      </c>
      <c r="D86" s="202"/>
      <c r="E86" s="151" t="s">
        <v>111</v>
      </c>
      <c r="F86" s="203"/>
      <c r="G86" s="202" t="s">
        <v>113</v>
      </c>
      <c r="H86" s="202"/>
      <c r="I86" s="151" t="s">
        <v>111</v>
      </c>
      <c r="J86" s="203"/>
      <c r="P86" s="9"/>
    </row>
    <row r="87" spans="1:20" ht="20.100000000000001" customHeight="1" thickBot="1" x14ac:dyDescent="0.25">
      <c r="A87" s="201"/>
      <c r="B87" s="204"/>
      <c r="C87" s="483" t="s">
        <v>208</v>
      </c>
      <c r="D87" s="410" t="s">
        <v>215</v>
      </c>
      <c r="E87" s="410" t="s">
        <v>208</v>
      </c>
      <c r="F87" s="410" t="s">
        <v>215</v>
      </c>
      <c r="G87" s="583" t="s">
        <v>208</v>
      </c>
      <c r="H87" s="410" t="s">
        <v>215</v>
      </c>
      <c r="I87" s="410" t="s">
        <v>208</v>
      </c>
      <c r="J87" s="410" t="s">
        <v>215</v>
      </c>
      <c r="P87" s="9"/>
    </row>
    <row r="88" spans="1:20" ht="20.100000000000001" customHeight="1" x14ac:dyDescent="0.2">
      <c r="A88" s="191" t="s">
        <v>7</v>
      </c>
      <c r="B88" s="189" t="s">
        <v>0</v>
      </c>
      <c r="C88" s="188">
        <f t="shared" ref="C88:J88" si="21">+C124</f>
        <v>4715353.428319999</v>
      </c>
      <c r="D88" s="162">
        <f t="shared" si="21"/>
        <v>3934922.2316999999</v>
      </c>
      <c r="E88" s="159">
        <f t="shared" si="21"/>
        <v>0.17131153684604464</v>
      </c>
      <c r="F88" s="160">
        <f t="shared" si="21"/>
        <v>0.16493995247394375</v>
      </c>
      <c r="G88" s="188">
        <f t="shared" si="21"/>
        <v>1763728.5093200002</v>
      </c>
      <c r="H88" s="162">
        <f t="shared" si="21"/>
        <v>1710341.2659900002</v>
      </c>
      <c r="I88" s="159">
        <f t="shared" si="21"/>
        <v>6.4077284153532157E-2</v>
      </c>
      <c r="J88" s="160">
        <f t="shared" si="21"/>
        <v>7.1692295429365699E-2</v>
      </c>
      <c r="K88" s="8"/>
      <c r="L88" s="9"/>
      <c r="M88" s="8"/>
      <c r="N88" s="9"/>
      <c r="O88" s="8"/>
      <c r="P88" s="9"/>
      <c r="Q88" s="8"/>
    </row>
    <row r="89" spans="1:20" ht="20.100000000000001" customHeight="1" thickBot="1" x14ac:dyDescent="0.25">
      <c r="A89" s="192" t="s">
        <v>8</v>
      </c>
      <c r="B89" s="193" t="s">
        <v>1</v>
      </c>
      <c r="C89" s="188">
        <f t="shared" ref="C89:J89" si="22">+C165</f>
        <v>6539108.518889999</v>
      </c>
      <c r="D89" s="162">
        <f t="shared" si="22"/>
        <v>7110646.2911100006</v>
      </c>
      <c r="E89" s="168">
        <f t="shared" si="22"/>
        <v>0.23712302013034764</v>
      </c>
      <c r="F89" s="169">
        <f t="shared" si="22"/>
        <v>0.22094769231048286</v>
      </c>
      <c r="G89" s="188">
        <f t="shared" si="22"/>
        <v>1910396.0122599998</v>
      </c>
      <c r="H89" s="162">
        <f t="shared" si="22"/>
        <v>1991712.8041700001</v>
      </c>
      <c r="I89" s="168">
        <f t="shared" si="22"/>
        <v>6.9275325644688857E-2</v>
      </c>
      <c r="J89" s="169">
        <f t="shared" si="22"/>
        <v>6.1888094247746134E-2</v>
      </c>
      <c r="K89" s="8"/>
      <c r="L89" s="9"/>
      <c r="M89" s="8"/>
      <c r="N89" s="9"/>
      <c r="O89" s="8"/>
      <c r="P89" s="9"/>
      <c r="Q89" s="8"/>
    </row>
    <row r="90" spans="1:20" ht="20.100000000000001" customHeight="1" thickBot="1" x14ac:dyDescent="0.25">
      <c r="A90" s="152"/>
      <c r="B90" s="152" t="s">
        <v>2</v>
      </c>
      <c r="C90" s="153">
        <f>SUM(C88:C89)</f>
        <v>11254461.947209999</v>
      </c>
      <c r="D90" s="149">
        <f>SUM(D88:D89)</f>
        <v>11045568.522810001</v>
      </c>
      <c r="E90" s="154">
        <v>0.20424823695134081</v>
      </c>
      <c r="F90" s="155">
        <v>0.19710438248313783</v>
      </c>
      <c r="G90" s="432">
        <f>SUM(G88:G89)</f>
        <v>3674124.5215799999</v>
      </c>
      <c r="H90" s="149">
        <f>SUM(H88:H89)</f>
        <v>3702054.0701600006</v>
      </c>
      <c r="I90" s="154">
        <v>6.6678750116387159E-2</v>
      </c>
      <c r="J90" s="155">
        <v>6.6061885353497399E-2</v>
      </c>
      <c r="K90" s="8"/>
      <c r="L90" s="9"/>
      <c r="M90" s="8"/>
      <c r="N90" s="9"/>
      <c r="O90" s="8"/>
      <c r="P90" s="9"/>
      <c r="Q90" s="8"/>
    </row>
    <row r="91" spans="1:20" ht="20.100000000000001" customHeight="1" x14ac:dyDescent="0.2">
      <c r="C91" s="93"/>
      <c r="D91" s="93"/>
      <c r="E91" s="194"/>
      <c r="F91" s="194"/>
      <c r="G91" s="93"/>
      <c r="H91" s="93"/>
      <c r="I91" s="194"/>
      <c r="J91" s="194"/>
      <c r="L91" s="9"/>
      <c r="N91" s="9"/>
      <c r="P91" s="9"/>
    </row>
    <row r="92" spans="1:20" ht="20.100000000000001" customHeight="1" x14ac:dyDescent="0.2">
      <c r="A92" s="363" t="s">
        <v>108</v>
      </c>
      <c r="B92" s="363"/>
      <c r="C92" s="363"/>
      <c r="D92" s="363"/>
      <c r="E92" s="469"/>
      <c r="F92" s="469"/>
      <c r="G92" s="363"/>
      <c r="H92" s="363"/>
      <c r="I92" s="469"/>
      <c r="J92" s="469"/>
      <c r="L92" s="9"/>
      <c r="N92" s="9"/>
      <c r="P92" s="9"/>
    </row>
    <row r="93" spans="1:20" ht="20.100000000000001" customHeight="1" thickBot="1" x14ac:dyDescent="0.25">
      <c r="A93" s="195"/>
      <c r="B93" s="195"/>
      <c r="C93" s="195"/>
      <c r="D93" s="195"/>
      <c r="E93" s="205"/>
      <c r="F93" s="205"/>
      <c r="G93" s="195"/>
      <c r="H93" s="195"/>
      <c r="I93" s="205"/>
      <c r="J93" s="205"/>
      <c r="L93" s="9"/>
      <c r="N93" s="9"/>
      <c r="P93" s="9"/>
    </row>
    <row r="94" spans="1:20" ht="20.100000000000001" customHeight="1" x14ac:dyDescent="0.2">
      <c r="A94" s="189"/>
      <c r="B94" s="189"/>
      <c r="C94" s="199" t="s">
        <v>51</v>
      </c>
      <c r="D94" s="199"/>
      <c r="E94" s="190" t="s">
        <v>29</v>
      </c>
      <c r="F94" s="200"/>
      <c r="G94" s="199" t="s">
        <v>51</v>
      </c>
      <c r="H94" s="199"/>
      <c r="I94" s="190" t="s">
        <v>29</v>
      </c>
      <c r="J94" s="200"/>
      <c r="L94" s="9"/>
      <c r="N94" s="9"/>
      <c r="P94" s="9"/>
    </row>
    <row r="95" spans="1:20" ht="20.100000000000001" customHeight="1" thickBot="1" x14ac:dyDescent="0.25">
      <c r="A95" s="201" t="s">
        <v>3</v>
      </c>
      <c r="B95" s="201" t="s">
        <v>10</v>
      </c>
      <c r="C95" s="202" t="s">
        <v>52</v>
      </c>
      <c r="D95" s="202"/>
      <c r="E95" s="151" t="s">
        <v>111</v>
      </c>
      <c r="F95" s="203"/>
      <c r="G95" s="202" t="s">
        <v>113</v>
      </c>
      <c r="H95" s="202"/>
      <c r="I95" s="151" t="s">
        <v>111</v>
      </c>
      <c r="J95" s="203"/>
      <c r="L95" s="9"/>
      <c r="N95" s="9"/>
      <c r="P95" s="9"/>
    </row>
    <row r="96" spans="1:20" ht="20.100000000000001" customHeight="1" thickBot="1" x14ac:dyDescent="0.25">
      <c r="A96" s="181"/>
      <c r="B96" s="206"/>
      <c r="C96" s="410" t="s">
        <v>208</v>
      </c>
      <c r="D96" s="410" t="s">
        <v>215</v>
      </c>
      <c r="E96" s="410" t="s">
        <v>208</v>
      </c>
      <c r="F96" s="410" t="s">
        <v>215</v>
      </c>
      <c r="G96" s="410" t="s">
        <v>208</v>
      </c>
      <c r="H96" s="410" t="s">
        <v>215</v>
      </c>
      <c r="I96" s="410" t="s">
        <v>208</v>
      </c>
      <c r="J96" s="410" t="s">
        <v>215</v>
      </c>
      <c r="L96" s="9"/>
      <c r="N96" s="9"/>
      <c r="P96" s="9"/>
    </row>
    <row r="97" spans="1:17" ht="20.100000000000001" customHeight="1" x14ac:dyDescent="0.2">
      <c r="A97" s="404" t="s">
        <v>7</v>
      </c>
      <c r="B97" s="16" t="s">
        <v>116</v>
      </c>
      <c r="C97" s="158">
        <f t="shared" ref="C97:C123" si="23">+F14</f>
        <v>210409.14157000001</v>
      </c>
      <c r="D97" s="158">
        <f t="shared" ref="D97:D123" si="24">+G14</f>
        <v>115067.06789999999</v>
      </c>
      <c r="E97" s="159">
        <v>0.26889340255707939</v>
      </c>
      <c r="F97" s="159">
        <v>0.2534347854896814</v>
      </c>
      <c r="G97" s="158">
        <f t="shared" ref="G97:G123" si="25">+I14</f>
        <v>62483.214240000001</v>
      </c>
      <c r="H97" s="158">
        <f t="shared" ref="H97:H123" si="26">+J14</f>
        <v>60005.452969999998</v>
      </c>
      <c r="I97" s="159">
        <v>7.9850732503021993E-2</v>
      </c>
      <c r="J97" s="160">
        <v>0.13216178511543628</v>
      </c>
      <c r="K97" s="8"/>
      <c r="L97" s="9"/>
      <c r="M97" s="8"/>
      <c r="N97" s="9"/>
      <c r="O97" s="8"/>
      <c r="P97" s="9"/>
      <c r="Q97" s="8"/>
    </row>
    <row r="98" spans="1:17" ht="20.100000000000001" customHeight="1" x14ac:dyDescent="0.2">
      <c r="A98" s="405" t="s">
        <v>8</v>
      </c>
      <c r="B98" s="16" t="s">
        <v>172</v>
      </c>
      <c r="C98" s="162">
        <f t="shared" si="23"/>
        <v>130782.89419000001</v>
      </c>
      <c r="D98" s="162">
        <f t="shared" si="24"/>
        <v>145046.02861000001</v>
      </c>
      <c r="E98" s="163">
        <v>0.16172893937500399</v>
      </c>
      <c r="F98" s="163">
        <v>0.24521661943427761</v>
      </c>
      <c r="G98" s="162">
        <f t="shared" si="25"/>
        <v>30851.640869999999</v>
      </c>
      <c r="H98" s="162">
        <f t="shared" si="26"/>
        <v>31241.924940000001</v>
      </c>
      <c r="I98" s="163">
        <v>3.815180254869404E-2</v>
      </c>
      <c r="J98" s="164">
        <v>5.2817986757881262E-2</v>
      </c>
      <c r="K98" s="8"/>
      <c r="L98" s="9"/>
      <c r="M98" s="8"/>
      <c r="N98" s="9"/>
      <c r="O98" s="8"/>
      <c r="P98" s="9"/>
      <c r="Q98" s="8"/>
    </row>
    <row r="99" spans="1:17" ht="20.100000000000001" customHeight="1" x14ac:dyDescent="0.2">
      <c r="A99" s="405" t="s">
        <v>9</v>
      </c>
      <c r="B99" s="16" t="s">
        <v>209</v>
      </c>
      <c r="C99" s="162">
        <f t="shared" si="23"/>
        <v>279573.26737999998</v>
      </c>
      <c r="D99" s="162">
        <f t="shared" si="24"/>
        <v>253545.08963</v>
      </c>
      <c r="E99" s="163">
        <v>0.12629083388164394</v>
      </c>
      <c r="F99" s="163">
        <v>0.13108757891782613</v>
      </c>
      <c r="G99" s="162">
        <f t="shared" si="25"/>
        <v>97154.503259999998</v>
      </c>
      <c r="H99" s="162">
        <f t="shared" si="26"/>
        <v>99285.435809999995</v>
      </c>
      <c r="I99" s="163">
        <v>4.3887326377972727E-2</v>
      </c>
      <c r="J99" s="164">
        <v>5.1332437244701275E-2</v>
      </c>
      <c r="K99" s="8"/>
      <c r="L99" s="9"/>
      <c r="M99" s="8"/>
      <c r="N99" s="9"/>
      <c r="O99" s="8"/>
      <c r="P99" s="9"/>
      <c r="Q99" s="8"/>
    </row>
    <row r="100" spans="1:17" ht="20.100000000000001" customHeight="1" x14ac:dyDescent="0.2">
      <c r="A100" s="405" t="s">
        <v>11</v>
      </c>
      <c r="B100" s="16" t="s">
        <v>117</v>
      </c>
      <c r="C100" s="162">
        <f t="shared" si="23"/>
        <v>263202.50205000001</v>
      </c>
      <c r="D100" s="162">
        <f t="shared" si="24"/>
        <v>278100.67404000001</v>
      </c>
      <c r="E100" s="163">
        <v>0.20780135688991716</v>
      </c>
      <c r="F100" s="163">
        <v>0.25421759481735129</v>
      </c>
      <c r="G100" s="162">
        <f t="shared" si="25"/>
        <v>81485.995699999999</v>
      </c>
      <c r="H100" s="162">
        <f t="shared" si="26"/>
        <v>86559.87702</v>
      </c>
      <c r="I100" s="163">
        <v>6.4334116667208771E-2</v>
      </c>
      <c r="J100" s="164">
        <v>7.9126179106437794E-2</v>
      </c>
      <c r="K100" s="8"/>
      <c r="L100" s="9"/>
      <c r="M100" s="8"/>
      <c r="N100" s="9"/>
      <c r="O100" s="8"/>
      <c r="P100" s="9"/>
      <c r="Q100" s="8"/>
    </row>
    <row r="101" spans="1:17" ht="20.100000000000001" customHeight="1" x14ac:dyDescent="0.2">
      <c r="A101" s="405" t="s">
        <v>12</v>
      </c>
      <c r="B101" s="16" t="s">
        <v>118</v>
      </c>
      <c r="C101" s="162">
        <f t="shared" si="23"/>
        <v>37390.640099999997</v>
      </c>
      <c r="D101" s="162">
        <f t="shared" si="24"/>
        <v>44974.709110000003</v>
      </c>
      <c r="E101" s="163">
        <v>0.15288924570864237</v>
      </c>
      <c r="F101" s="163">
        <v>0.1949215211844233</v>
      </c>
      <c r="G101" s="162">
        <f t="shared" si="25"/>
        <v>12949.44377</v>
      </c>
      <c r="H101" s="162">
        <f t="shared" si="26"/>
        <v>15557.28556</v>
      </c>
      <c r="I101" s="163">
        <v>5.2949900965770798E-2</v>
      </c>
      <c r="J101" s="164">
        <v>6.7425667155263616E-2</v>
      </c>
      <c r="K101" s="8"/>
      <c r="L101" s="9"/>
      <c r="M101" s="8"/>
      <c r="N101" s="9"/>
      <c r="O101" s="8"/>
      <c r="P101" s="9"/>
      <c r="Q101" s="8"/>
    </row>
    <row r="102" spans="1:17" ht="20.100000000000001" customHeight="1" x14ac:dyDescent="0.2">
      <c r="A102" s="405" t="s">
        <v>13</v>
      </c>
      <c r="B102" s="16" t="s">
        <v>119</v>
      </c>
      <c r="C102" s="162">
        <f t="shared" si="23"/>
        <v>133806.22180999999</v>
      </c>
      <c r="D102" s="162">
        <f t="shared" si="24"/>
        <v>199007.93914999999</v>
      </c>
      <c r="E102" s="163">
        <v>0.70523714145107064</v>
      </c>
      <c r="F102" s="163">
        <v>0.75309717223466577</v>
      </c>
      <c r="G102" s="162">
        <f t="shared" si="25"/>
        <v>16420.600760000001</v>
      </c>
      <c r="H102" s="162">
        <f t="shared" si="26"/>
        <v>17511.931570000001</v>
      </c>
      <c r="I102" s="163">
        <v>8.6546181367675515E-2</v>
      </c>
      <c r="J102" s="164">
        <v>6.6269648347011545E-2</v>
      </c>
      <c r="K102" s="8"/>
      <c r="L102" s="9"/>
      <c r="M102" s="8"/>
      <c r="N102" s="9"/>
      <c r="O102" s="8"/>
      <c r="P102" s="9"/>
      <c r="Q102" s="8"/>
    </row>
    <row r="103" spans="1:17" ht="20.100000000000001" customHeight="1" x14ac:dyDescent="0.2">
      <c r="A103" s="405" t="s">
        <v>14</v>
      </c>
      <c r="B103" s="16" t="s">
        <v>120</v>
      </c>
      <c r="C103" s="162">
        <f t="shared" si="23"/>
        <v>180416.02905000001</v>
      </c>
      <c r="D103" s="162">
        <f t="shared" si="24"/>
        <v>81546.141579999996</v>
      </c>
      <c r="E103" s="163">
        <v>0.30564828588755338</v>
      </c>
      <c r="F103" s="163">
        <v>0.16726972631159007</v>
      </c>
      <c r="G103" s="162">
        <f t="shared" si="25"/>
        <v>47624.122490000002</v>
      </c>
      <c r="H103" s="162">
        <f t="shared" si="26"/>
        <v>45972.057659999999</v>
      </c>
      <c r="I103" s="163">
        <v>8.0681475380068965E-2</v>
      </c>
      <c r="J103" s="164">
        <v>9.4299170430092075E-2</v>
      </c>
      <c r="K103" s="8"/>
      <c r="L103" s="9"/>
      <c r="M103" s="8"/>
      <c r="N103" s="9"/>
      <c r="O103" s="8"/>
      <c r="P103" s="9"/>
      <c r="Q103" s="8"/>
    </row>
    <row r="104" spans="1:17" ht="20.100000000000001" customHeight="1" x14ac:dyDescent="0.2">
      <c r="A104" s="405" t="s">
        <v>15</v>
      </c>
      <c r="B104" s="16" t="s">
        <v>173</v>
      </c>
      <c r="C104" s="162">
        <f t="shared" si="23"/>
        <v>22494.61175</v>
      </c>
      <c r="D104" s="162">
        <f t="shared" si="24"/>
        <v>20862.261439999998</v>
      </c>
      <c r="E104" s="163">
        <v>0.38899559948357021</v>
      </c>
      <c r="F104" s="163">
        <v>0.34781320878124689</v>
      </c>
      <c r="G104" s="162">
        <f t="shared" si="25"/>
        <v>7004.0811199999998</v>
      </c>
      <c r="H104" s="162">
        <f t="shared" si="26"/>
        <v>8743.3114100000003</v>
      </c>
      <c r="I104" s="163">
        <v>0.12112041605278898</v>
      </c>
      <c r="J104" s="164">
        <v>0.14576747614978544</v>
      </c>
      <c r="K104" s="8"/>
      <c r="L104" s="9"/>
      <c r="M104" s="8"/>
      <c r="N104" s="9"/>
      <c r="O104" s="8"/>
      <c r="P104" s="9"/>
      <c r="Q104" s="8"/>
    </row>
    <row r="105" spans="1:17" ht="20.100000000000001" customHeight="1" x14ac:dyDescent="0.2">
      <c r="A105" s="405" t="s">
        <v>16</v>
      </c>
      <c r="B105" s="16" t="s">
        <v>153</v>
      </c>
      <c r="C105" s="162">
        <f t="shared" si="23"/>
        <v>242751.96833999999</v>
      </c>
      <c r="D105" s="162">
        <f t="shared" si="24"/>
        <v>241216.87815999999</v>
      </c>
      <c r="E105" s="163">
        <v>0.14799743263388251</v>
      </c>
      <c r="F105" s="163">
        <v>0.26668452977450591</v>
      </c>
      <c r="G105" s="162">
        <f t="shared" si="25"/>
        <v>25656.83078</v>
      </c>
      <c r="H105" s="162">
        <f t="shared" si="26"/>
        <v>24756.346720000001</v>
      </c>
      <c r="I105" s="163">
        <v>1.564207742959953E-2</v>
      </c>
      <c r="J105" s="164">
        <v>2.7370119099122962E-2</v>
      </c>
      <c r="K105" s="8"/>
      <c r="L105" s="9"/>
      <c r="M105" s="8"/>
      <c r="N105" s="9"/>
      <c r="O105" s="8"/>
      <c r="P105" s="9"/>
      <c r="Q105" s="8"/>
    </row>
    <row r="106" spans="1:17" ht="20.100000000000001" customHeight="1" x14ac:dyDescent="0.2">
      <c r="A106" s="405" t="s">
        <v>17</v>
      </c>
      <c r="B106" s="16" t="s">
        <v>121</v>
      </c>
      <c r="C106" s="162">
        <f t="shared" si="23"/>
        <v>302538.45052999997</v>
      </c>
      <c r="D106" s="162">
        <f t="shared" si="24"/>
        <v>189303.55309</v>
      </c>
      <c r="E106" s="163">
        <v>0.30217463889448259</v>
      </c>
      <c r="F106" s="163">
        <v>0.16062169068882548</v>
      </c>
      <c r="G106" s="162">
        <f t="shared" si="25"/>
        <v>29770.145509999998</v>
      </c>
      <c r="H106" s="162">
        <f t="shared" si="26"/>
        <v>29349.87429</v>
      </c>
      <c r="I106" s="163">
        <v>2.9734346009775779E-2</v>
      </c>
      <c r="J106" s="164">
        <v>2.4903000250201437E-2</v>
      </c>
      <c r="K106" s="8"/>
      <c r="L106" s="9"/>
      <c r="M106" s="8"/>
      <c r="N106" s="9"/>
      <c r="O106" s="8"/>
      <c r="P106" s="9"/>
      <c r="Q106" s="8"/>
    </row>
    <row r="107" spans="1:17" ht="20.100000000000001" customHeight="1" x14ac:dyDescent="0.2">
      <c r="A107" s="405" t="s">
        <v>18</v>
      </c>
      <c r="B107" s="16" t="s">
        <v>122</v>
      </c>
      <c r="C107" s="162">
        <f t="shared" si="23"/>
        <v>350034.34271</v>
      </c>
      <c r="D107" s="162">
        <f t="shared" si="24"/>
        <v>205597.76243999999</v>
      </c>
      <c r="E107" s="163">
        <v>0.25341578606246551</v>
      </c>
      <c r="F107" s="163">
        <v>0.20881835998958248</v>
      </c>
      <c r="G107" s="162">
        <f t="shared" si="25"/>
        <v>64605.038919999999</v>
      </c>
      <c r="H107" s="162">
        <f t="shared" si="26"/>
        <v>63481.240720000002</v>
      </c>
      <c r="I107" s="163">
        <v>4.6772372661364733E-2</v>
      </c>
      <c r="J107" s="164">
        <v>6.4475646135121925E-2</v>
      </c>
      <c r="K107" s="8"/>
      <c r="L107" s="9"/>
      <c r="M107" s="8"/>
      <c r="N107" s="9"/>
      <c r="O107" s="8"/>
      <c r="P107" s="9"/>
      <c r="Q107" s="8"/>
    </row>
    <row r="108" spans="1:17" ht="20.100000000000001" customHeight="1" x14ac:dyDescent="0.2">
      <c r="A108" s="405" t="s">
        <v>19</v>
      </c>
      <c r="B108" s="16" t="s">
        <v>123</v>
      </c>
      <c r="C108" s="162">
        <f t="shared" si="23"/>
        <v>2705.5527999999999</v>
      </c>
      <c r="D108" s="162">
        <f t="shared" si="24"/>
        <v>3366.7447299999999</v>
      </c>
      <c r="E108" s="163">
        <v>0.2630425416948442</v>
      </c>
      <c r="F108" s="163">
        <v>0.28439375332871297</v>
      </c>
      <c r="G108" s="162">
        <f t="shared" si="25"/>
        <v>1312.74335</v>
      </c>
      <c r="H108" s="162">
        <f t="shared" si="26"/>
        <v>1622.9046900000001</v>
      </c>
      <c r="I108" s="163">
        <v>0.12762912901829321</v>
      </c>
      <c r="J108" s="164">
        <v>0.13708908548105797</v>
      </c>
      <c r="K108" s="8"/>
      <c r="L108" s="9"/>
      <c r="M108" s="8"/>
      <c r="N108" s="9"/>
      <c r="O108" s="8"/>
      <c r="P108" s="9"/>
      <c r="Q108" s="8"/>
    </row>
    <row r="109" spans="1:17" ht="20.100000000000001" customHeight="1" x14ac:dyDescent="0.2">
      <c r="A109" s="405" t="s">
        <v>20</v>
      </c>
      <c r="B109" s="16" t="s">
        <v>63</v>
      </c>
      <c r="C109" s="162">
        <f t="shared" si="23"/>
        <v>7243.5540199999996</v>
      </c>
      <c r="D109" s="162">
        <f t="shared" si="24"/>
        <v>8327.3958700000003</v>
      </c>
      <c r="E109" s="163">
        <v>0.40805301511422615</v>
      </c>
      <c r="F109" s="163">
        <v>0.39689731676752932</v>
      </c>
      <c r="G109" s="162">
        <f t="shared" si="25"/>
        <v>4248.6096699999998</v>
      </c>
      <c r="H109" s="162">
        <f t="shared" si="26"/>
        <v>4955.4752600000002</v>
      </c>
      <c r="I109" s="163">
        <v>0.23933803504470272</v>
      </c>
      <c r="J109" s="164">
        <v>0.23618606160990335</v>
      </c>
      <c r="K109" s="8"/>
      <c r="L109" s="9"/>
      <c r="M109" s="8"/>
      <c r="N109" s="9"/>
      <c r="O109" s="8"/>
      <c r="P109" s="9"/>
      <c r="Q109" s="8"/>
    </row>
    <row r="110" spans="1:17" ht="20.100000000000001" customHeight="1" x14ac:dyDescent="0.2">
      <c r="A110" s="405" t="s">
        <v>21</v>
      </c>
      <c r="B110" s="16" t="s">
        <v>124</v>
      </c>
      <c r="C110" s="162">
        <f t="shared" si="23"/>
        <v>875911.65018999996</v>
      </c>
      <c r="D110" s="162">
        <f t="shared" si="24"/>
        <v>628879.39966999996</v>
      </c>
      <c r="E110" s="163">
        <v>0.45770876144591427</v>
      </c>
      <c r="F110" s="163">
        <v>0.45707429591246335</v>
      </c>
      <c r="G110" s="162">
        <f t="shared" si="25"/>
        <v>181398.56714</v>
      </c>
      <c r="H110" s="162">
        <f t="shared" si="26"/>
        <v>164391.98162000001</v>
      </c>
      <c r="I110" s="163">
        <v>9.4790054996645862E-2</v>
      </c>
      <c r="J110" s="164">
        <v>0.11948133345128646</v>
      </c>
      <c r="K110" s="8"/>
      <c r="L110" s="9"/>
      <c r="M110" s="8"/>
      <c r="N110" s="9"/>
      <c r="O110" s="8"/>
      <c r="P110" s="9"/>
      <c r="Q110" s="8"/>
    </row>
    <row r="111" spans="1:17" ht="20.100000000000001" customHeight="1" x14ac:dyDescent="0.2">
      <c r="A111" s="405" t="s">
        <v>22</v>
      </c>
      <c r="B111" s="16" t="s">
        <v>125</v>
      </c>
      <c r="C111" s="162">
        <f t="shared" si="23"/>
        <v>181110.19865999999</v>
      </c>
      <c r="D111" s="162">
        <f t="shared" si="24"/>
        <v>214005.82764999999</v>
      </c>
      <c r="E111" s="163">
        <v>0.1286711856403982</v>
      </c>
      <c r="F111" s="163">
        <v>0.15778126990430316</v>
      </c>
      <c r="G111" s="162">
        <f t="shared" si="25"/>
        <v>181091.61317</v>
      </c>
      <c r="H111" s="162">
        <f t="shared" si="26"/>
        <v>134444.49450999999</v>
      </c>
      <c r="I111" s="163">
        <v>0.12865798143074186</v>
      </c>
      <c r="J111" s="164">
        <v>9.9122642165253724E-2</v>
      </c>
      <c r="K111" s="8"/>
      <c r="L111" s="9"/>
      <c r="M111" s="8"/>
      <c r="N111" s="9"/>
      <c r="O111" s="8"/>
      <c r="P111" s="9"/>
      <c r="Q111" s="8"/>
    </row>
    <row r="112" spans="1:17" ht="20.100000000000001" customHeight="1" x14ac:dyDescent="0.2">
      <c r="A112" s="405" t="s">
        <v>23</v>
      </c>
      <c r="B112" s="16" t="s">
        <v>126</v>
      </c>
      <c r="C112" s="162">
        <f t="shared" si="23"/>
        <v>186323.26027999999</v>
      </c>
      <c r="D112" s="162">
        <f t="shared" si="24"/>
        <v>179886.12533000001</v>
      </c>
      <c r="E112" s="163">
        <v>0.10546312716700718</v>
      </c>
      <c r="F112" s="163">
        <v>0.12172765260488828</v>
      </c>
      <c r="G112" s="162">
        <f t="shared" si="25"/>
        <v>29226.278890000001</v>
      </c>
      <c r="H112" s="162">
        <f t="shared" si="26"/>
        <v>23175.295330000001</v>
      </c>
      <c r="I112" s="163">
        <v>1.6542726670639642E-2</v>
      </c>
      <c r="J112" s="164">
        <v>1.5682556360423497E-2</v>
      </c>
      <c r="K112" s="8"/>
      <c r="L112" s="9"/>
      <c r="M112" s="8"/>
      <c r="N112" s="9"/>
      <c r="O112" s="8"/>
      <c r="P112" s="9"/>
      <c r="Q112" s="8"/>
    </row>
    <row r="113" spans="1:17 16382:16382" ht="20.100000000000001" customHeight="1" x14ac:dyDescent="0.2">
      <c r="A113" s="405" t="s">
        <v>24</v>
      </c>
      <c r="B113" s="16" t="s">
        <v>210</v>
      </c>
      <c r="C113" s="162">
        <f t="shared" si="23"/>
        <v>389538.62073999998</v>
      </c>
      <c r="D113" s="162">
        <f t="shared" si="24"/>
        <v>301256.45009</v>
      </c>
      <c r="E113" s="163">
        <v>0.36420566250530223</v>
      </c>
      <c r="F113" s="163">
        <v>0.33450746021882793</v>
      </c>
      <c r="G113" s="162">
        <f t="shared" si="25"/>
        <v>29482.605950000001</v>
      </c>
      <c r="H113" s="162">
        <f t="shared" si="26"/>
        <v>27333.00951</v>
      </c>
      <c r="I113" s="163">
        <v>2.7565256589973611E-2</v>
      </c>
      <c r="J113" s="164">
        <v>3.0349874960671156E-2</v>
      </c>
      <c r="K113" s="8"/>
      <c r="L113" s="9"/>
      <c r="M113" s="8"/>
      <c r="N113" s="9"/>
      <c r="O113" s="8"/>
      <c r="P113" s="9"/>
      <c r="Q113" s="8"/>
    </row>
    <row r="114" spans="1:17 16382:16382" ht="20.100000000000001" customHeight="1" x14ac:dyDescent="0.2">
      <c r="A114" s="405" t="s">
        <v>25</v>
      </c>
      <c r="B114" s="16" t="s">
        <v>211</v>
      </c>
      <c r="C114" s="162">
        <f t="shared" si="23"/>
        <v>3315.5007300000002</v>
      </c>
      <c r="D114" s="162">
        <f t="shared" si="24"/>
        <v>7738.3475399999998</v>
      </c>
      <c r="E114" s="165">
        <v>0.36741867809934303</v>
      </c>
      <c r="F114" s="165">
        <v>0.28501854106170649</v>
      </c>
      <c r="G114" s="162">
        <f t="shared" si="25"/>
        <v>6645.7461800000001</v>
      </c>
      <c r="H114" s="162">
        <f t="shared" si="26"/>
        <v>7190.5221899999997</v>
      </c>
      <c r="I114" s="165">
        <v>0.7364713433314064</v>
      </c>
      <c r="J114" s="245">
        <v>0.2648410572763738</v>
      </c>
      <c r="K114" s="8"/>
      <c r="L114" s="9"/>
      <c r="M114" s="8"/>
      <c r="N114" s="9"/>
      <c r="O114" s="8"/>
      <c r="P114" s="9"/>
      <c r="Q114" s="8"/>
    </row>
    <row r="115" spans="1:17 16382:16382" ht="20.100000000000001" customHeight="1" x14ac:dyDescent="0.2">
      <c r="A115" s="405" t="s">
        <v>26</v>
      </c>
      <c r="B115" s="16" t="s">
        <v>127</v>
      </c>
      <c r="C115" s="162">
        <f t="shared" si="23"/>
        <v>9814.3275400000002</v>
      </c>
      <c r="D115" s="162">
        <f t="shared" si="24"/>
        <v>12058.47738</v>
      </c>
      <c r="E115" s="163">
        <v>3.8144606580221181E-2</v>
      </c>
      <c r="F115" s="163">
        <v>4.1702147249623303E-2</v>
      </c>
      <c r="G115" s="162">
        <f t="shared" si="25"/>
        <v>28387.358189999999</v>
      </c>
      <c r="H115" s="162">
        <f t="shared" si="26"/>
        <v>29923.744579999999</v>
      </c>
      <c r="I115" s="163">
        <v>0.11033100389161962</v>
      </c>
      <c r="J115" s="164">
        <v>0.10348606738733022</v>
      </c>
      <c r="K115" s="8"/>
      <c r="L115" s="9"/>
      <c r="M115" s="8"/>
      <c r="N115" s="9"/>
      <c r="O115" s="8"/>
      <c r="P115" s="9"/>
      <c r="Q115" s="8"/>
    </row>
    <row r="116" spans="1:17 16382:16382" ht="20.100000000000001" customHeight="1" x14ac:dyDescent="0.2">
      <c r="A116" s="405" t="s">
        <v>27</v>
      </c>
      <c r="B116" s="16" t="s">
        <v>212</v>
      </c>
      <c r="C116" s="162">
        <f t="shared" si="23"/>
        <v>39496.953950000003</v>
      </c>
      <c r="D116" s="162">
        <f t="shared" si="24"/>
        <v>33752.479509999997</v>
      </c>
      <c r="E116" s="163">
        <v>0.17476576704257749</v>
      </c>
      <c r="F116" s="163">
        <v>0.1355710307776119</v>
      </c>
      <c r="G116" s="162">
        <f t="shared" si="25"/>
        <v>56546.165860000001</v>
      </c>
      <c r="H116" s="162">
        <f t="shared" si="26"/>
        <v>57107.530200000001</v>
      </c>
      <c r="I116" s="163">
        <v>0.250204966751359</v>
      </c>
      <c r="J116" s="164">
        <v>0.22937949587033471</v>
      </c>
      <c r="K116" s="8"/>
      <c r="L116" s="9"/>
      <c r="M116" s="8"/>
      <c r="N116" s="9"/>
      <c r="O116" s="8"/>
      <c r="P116" s="9"/>
      <c r="Q116" s="8"/>
    </row>
    <row r="117" spans="1:17 16382:16382" ht="20.100000000000001" customHeight="1" x14ac:dyDescent="0.2">
      <c r="A117" s="405" t="s">
        <v>28</v>
      </c>
      <c r="B117" s="16" t="s">
        <v>174</v>
      </c>
      <c r="C117" s="162">
        <f t="shared" si="23"/>
        <v>489032.66882000002</v>
      </c>
      <c r="D117" s="162">
        <f t="shared" si="24"/>
        <v>440513.79287</v>
      </c>
      <c r="E117" s="163">
        <v>6.0643897207639096E-2</v>
      </c>
      <c r="F117" s="163">
        <v>5.4828342512025688E-2</v>
      </c>
      <c r="G117" s="162">
        <f t="shared" si="25"/>
        <v>646234.67179000005</v>
      </c>
      <c r="H117" s="162">
        <f t="shared" si="26"/>
        <v>655238.32915000001</v>
      </c>
      <c r="I117" s="163">
        <v>8.013818197996507E-2</v>
      </c>
      <c r="J117" s="164">
        <v>8.1553931157487367E-2</v>
      </c>
      <c r="K117" s="8"/>
      <c r="L117" s="9"/>
      <c r="M117" s="8"/>
      <c r="N117" s="9"/>
      <c r="O117" s="8"/>
      <c r="P117" s="9"/>
      <c r="Q117" s="8"/>
    </row>
    <row r="118" spans="1:17 16382:16382" ht="20.100000000000001" customHeight="1" x14ac:dyDescent="0.2">
      <c r="A118" s="405" t="s">
        <v>31</v>
      </c>
      <c r="B118" s="16" t="s">
        <v>155</v>
      </c>
      <c r="C118" s="162">
        <f t="shared" si="23"/>
        <v>346.54268999999999</v>
      </c>
      <c r="D118" s="162">
        <f t="shared" si="24"/>
        <v>311.32634000000002</v>
      </c>
      <c r="E118" s="163">
        <v>2.1680564298503385E-2</v>
      </c>
      <c r="F118" s="163">
        <v>1.8519239399299434E-2</v>
      </c>
      <c r="G118" s="162">
        <f t="shared" si="25"/>
        <v>998.40139999999997</v>
      </c>
      <c r="H118" s="162">
        <f t="shared" si="26"/>
        <v>936.24464999999998</v>
      </c>
      <c r="I118" s="163">
        <v>6.2462450869807118E-2</v>
      </c>
      <c r="J118" s="164">
        <v>5.5692489140698173E-2</v>
      </c>
      <c r="K118" s="8"/>
      <c r="L118" s="9"/>
      <c r="M118" s="8"/>
      <c r="N118" s="9"/>
      <c r="O118" s="8"/>
      <c r="P118" s="9"/>
      <c r="Q118" s="8"/>
    </row>
    <row r="119" spans="1:17 16382:16382" ht="20.100000000000001" customHeight="1" x14ac:dyDescent="0.2">
      <c r="A119" s="405" t="s">
        <v>32</v>
      </c>
      <c r="B119" s="16" t="s">
        <v>175</v>
      </c>
      <c r="C119" s="162">
        <f t="shared" si="23"/>
        <v>41250.980969999997</v>
      </c>
      <c r="D119" s="162">
        <f t="shared" si="24"/>
        <v>17347.43</v>
      </c>
      <c r="E119" s="163">
        <v>0.66336869204323756</v>
      </c>
      <c r="F119" s="163">
        <v>0.43396184542227545</v>
      </c>
      <c r="G119" s="162">
        <f t="shared" si="25"/>
        <v>5812.8644000000004</v>
      </c>
      <c r="H119" s="162">
        <f t="shared" si="26"/>
        <v>6309.48398</v>
      </c>
      <c r="I119" s="163">
        <v>9.3478316475844508E-2</v>
      </c>
      <c r="J119" s="164">
        <v>0.15783751896523482</v>
      </c>
      <c r="K119" s="8"/>
      <c r="L119" s="9"/>
      <c r="M119" s="8"/>
      <c r="N119" s="9"/>
      <c r="O119" s="8"/>
      <c r="P119" s="9"/>
      <c r="Q119" s="8"/>
    </row>
    <row r="120" spans="1:17 16382:16382" ht="20.100000000000001" customHeight="1" x14ac:dyDescent="0.2">
      <c r="A120" s="405" t="s">
        <v>33</v>
      </c>
      <c r="B120" s="16" t="s">
        <v>128</v>
      </c>
      <c r="C120" s="162">
        <f t="shared" si="23"/>
        <v>34268.124150000003</v>
      </c>
      <c r="D120" s="162">
        <f t="shared" si="24"/>
        <v>27217.577130000001</v>
      </c>
      <c r="E120" s="163">
        <v>0.55562555473207231</v>
      </c>
      <c r="F120" s="163">
        <v>0.60361681513400833</v>
      </c>
      <c r="G120" s="162">
        <f t="shared" si="25"/>
        <v>15591.66963</v>
      </c>
      <c r="H120" s="162">
        <f t="shared" si="26"/>
        <v>14447.290129999999</v>
      </c>
      <c r="I120" s="163">
        <v>0.25280432770254085</v>
      </c>
      <c r="J120" s="164">
        <v>0.32040424516609395</v>
      </c>
      <c r="K120" s="8"/>
      <c r="L120" s="9"/>
      <c r="M120" s="8"/>
      <c r="N120" s="9"/>
      <c r="O120" s="8"/>
      <c r="P120" s="9"/>
      <c r="Q120" s="8"/>
    </row>
    <row r="121" spans="1:17 16382:16382" ht="20.100000000000001" customHeight="1" x14ac:dyDescent="0.2">
      <c r="A121" s="405" t="s">
        <v>34</v>
      </c>
      <c r="B121" s="16" t="s">
        <v>129</v>
      </c>
      <c r="C121" s="162">
        <f t="shared" si="23"/>
        <v>47547.761550000003</v>
      </c>
      <c r="D121" s="162">
        <f t="shared" si="24"/>
        <v>51358.691140000003</v>
      </c>
      <c r="E121" s="163">
        <v>0.33555370029683862</v>
      </c>
      <c r="F121" s="163">
        <v>0.15594598964763418</v>
      </c>
      <c r="G121" s="162">
        <f t="shared" si="25"/>
        <v>7932.8472000000002</v>
      </c>
      <c r="H121" s="162">
        <f t="shared" si="26"/>
        <v>9612.9223500000007</v>
      </c>
      <c r="I121" s="163">
        <v>5.5983628778196716E-2</v>
      </c>
      <c r="J121" s="164">
        <v>2.9188763498473595E-2</v>
      </c>
      <c r="K121" s="8"/>
      <c r="L121" s="9"/>
      <c r="M121" s="8"/>
      <c r="N121" s="9"/>
      <c r="O121" s="8"/>
      <c r="P121" s="9"/>
      <c r="Q121" s="8"/>
    </row>
    <row r="122" spans="1:17 16382:16382" ht="20.100000000000001" customHeight="1" x14ac:dyDescent="0.2">
      <c r="A122" s="405" t="s">
        <v>35</v>
      </c>
      <c r="B122" s="16" t="s">
        <v>213</v>
      </c>
      <c r="C122" s="162">
        <f t="shared" si="23"/>
        <v>94126.813450000001</v>
      </c>
      <c r="D122" s="162">
        <f t="shared" si="24"/>
        <v>74641.36202</v>
      </c>
      <c r="E122" s="163">
        <v>0.13888032738597433</v>
      </c>
      <c r="F122" s="163">
        <v>9.881797174441681E-2</v>
      </c>
      <c r="G122" s="162">
        <f t="shared" si="25"/>
        <v>59999.735000000001</v>
      </c>
      <c r="H122" s="162">
        <f t="shared" si="26"/>
        <v>60001.847869999998</v>
      </c>
      <c r="I122" s="163">
        <v>8.8527195752760315E-2</v>
      </c>
      <c r="J122" s="164">
        <v>7.9436665502455886E-2</v>
      </c>
      <c r="K122" s="8"/>
      <c r="L122" s="9"/>
      <c r="M122" s="8"/>
      <c r="N122" s="9"/>
      <c r="O122" s="8"/>
      <c r="P122" s="9"/>
      <c r="Q122" s="8"/>
    </row>
    <row r="123" spans="1:17 16382:16382" ht="20.100000000000001" customHeight="1" thickBot="1" x14ac:dyDescent="0.25">
      <c r="A123" s="405" t="s">
        <v>36</v>
      </c>
      <c r="B123" s="16" t="s">
        <v>176</v>
      </c>
      <c r="C123" s="167">
        <f t="shared" si="23"/>
        <v>159920.84830000001</v>
      </c>
      <c r="D123" s="167">
        <f t="shared" si="24"/>
        <v>159992.69928</v>
      </c>
      <c r="E123" s="168">
        <v>9.7082400779423705E-2</v>
      </c>
      <c r="F123" s="168">
        <v>0.21525749498559787</v>
      </c>
      <c r="G123" s="167">
        <f t="shared" si="25"/>
        <v>32813.014080000001</v>
      </c>
      <c r="H123" s="167">
        <f t="shared" si="26"/>
        <v>31185.451300000001</v>
      </c>
      <c r="I123" s="168">
        <v>1.9919642858069013E-2</v>
      </c>
      <c r="J123" s="169">
        <v>4.1957552794863733E-2</v>
      </c>
      <c r="K123" s="8"/>
      <c r="L123" s="9"/>
      <c r="M123" s="8"/>
      <c r="N123" s="9"/>
      <c r="O123" s="8"/>
      <c r="P123" s="9"/>
      <c r="Q123" s="8"/>
    </row>
    <row r="124" spans="1:17 16382:16382" ht="20.100000000000001" customHeight="1" thickBot="1" x14ac:dyDescent="0.25">
      <c r="A124" s="170"/>
      <c r="B124" s="171" t="s">
        <v>2</v>
      </c>
      <c r="C124" s="153">
        <f>SUM(C97:C123)</f>
        <v>4715353.428319999</v>
      </c>
      <c r="D124" s="153">
        <f>SUM(D97:D123)</f>
        <v>3934922.2316999999</v>
      </c>
      <c r="E124" s="154">
        <v>0.17131153684604464</v>
      </c>
      <c r="F124" s="154">
        <v>0.16493995247394375</v>
      </c>
      <c r="G124" s="153">
        <f>SUM(G97:G123)</f>
        <v>1763728.5093200002</v>
      </c>
      <c r="H124" s="153">
        <f>SUM(H97:H123)</f>
        <v>1710341.2659900002</v>
      </c>
      <c r="I124" s="154">
        <v>6.4077284153532157E-2</v>
      </c>
      <c r="J124" s="155">
        <v>7.1692295429365699E-2</v>
      </c>
      <c r="K124" s="8"/>
      <c r="L124" s="9"/>
      <c r="M124" s="8"/>
      <c r="N124" s="9"/>
      <c r="O124" s="8"/>
      <c r="P124" s="9"/>
      <c r="Q124" s="8"/>
    </row>
    <row r="125" spans="1:17 16382:16382" ht="20.100000000000001" customHeight="1" x14ac:dyDescent="0.2">
      <c r="A125" s="207"/>
      <c r="B125" s="39"/>
      <c r="C125" s="9"/>
      <c r="D125" s="9"/>
      <c r="E125" s="173"/>
      <c r="F125" s="173"/>
      <c r="G125" s="9"/>
      <c r="H125" s="9"/>
      <c r="I125" s="173"/>
      <c r="J125" s="173"/>
      <c r="L125" s="9"/>
      <c r="N125" s="9"/>
      <c r="P125" s="9"/>
      <c r="XFB125" s="443"/>
    </row>
    <row r="126" spans="1:17 16382:16382" ht="20.100000000000001" customHeight="1" x14ac:dyDescent="0.2">
      <c r="A126" s="636" t="s">
        <v>109</v>
      </c>
      <c r="B126" s="636"/>
      <c r="C126" s="636"/>
      <c r="D126" s="636"/>
      <c r="E126" s="636"/>
      <c r="F126" s="636"/>
      <c r="G126" s="636"/>
      <c r="H126" s="636"/>
      <c r="I126" s="636"/>
      <c r="J126" s="636"/>
      <c r="L126" s="9"/>
      <c r="N126" s="9"/>
      <c r="P126" s="9"/>
    </row>
    <row r="127" spans="1:17 16382:16382" ht="20.100000000000001" customHeight="1" thickBot="1" x14ac:dyDescent="0.25">
      <c r="A127" s="208"/>
      <c r="B127" s="208"/>
      <c r="C127" s="208"/>
      <c r="D127" s="208"/>
      <c r="E127" s="208"/>
      <c r="F127" s="208"/>
      <c r="G127" s="208"/>
      <c r="H127" s="208"/>
      <c r="I127" s="208"/>
      <c r="J127" s="208"/>
      <c r="L127" s="9"/>
      <c r="N127" s="9"/>
      <c r="P127" s="9"/>
    </row>
    <row r="128" spans="1:17 16382:16382" ht="20.100000000000001" customHeight="1" x14ac:dyDescent="0.2">
      <c r="A128" s="174"/>
      <c r="B128" s="174"/>
      <c r="C128" s="209" t="s">
        <v>51</v>
      </c>
      <c r="D128" s="209"/>
      <c r="E128" s="175" t="s">
        <v>29</v>
      </c>
      <c r="F128" s="210"/>
      <c r="G128" s="209" t="s">
        <v>51</v>
      </c>
      <c r="H128" s="209"/>
      <c r="I128" s="175" t="s">
        <v>29</v>
      </c>
      <c r="J128" s="210"/>
      <c r="L128" s="9"/>
      <c r="N128" s="9"/>
      <c r="P128" s="9"/>
    </row>
    <row r="129" spans="1:17" ht="20.100000000000001" customHeight="1" thickBot="1" x14ac:dyDescent="0.25">
      <c r="A129" s="211" t="s">
        <v>3</v>
      </c>
      <c r="B129" s="211" t="s">
        <v>10</v>
      </c>
      <c r="C129" s="212" t="s">
        <v>52</v>
      </c>
      <c r="D129" s="212"/>
      <c r="E129" s="176" t="s">
        <v>111</v>
      </c>
      <c r="F129" s="213"/>
      <c r="G129" s="212" t="s">
        <v>113</v>
      </c>
      <c r="H129" s="212"/>
      <c r="I129" s="176" t="s">
        <v>111</v>
      </c>
      <c r="J129" s="213"/>
      <c r="L129" s="9"/>
      <c r="N129" s="9"/>
      <c r="P129" s="9"/>
    </row>
    <row r="130" spans="1:17" ht="20.100000000000001" customHeight="1" thickBot="1" x14ac:dyDescent="0.25">
      <c r="A130" s="214"/>
      <c r="B130" s="214"/>
      <c r="C130" s="410" t="s">
        <v>208</v>
      </c>
      <c r="D130" s="410" t="s">
        <v>215</v>
      </c>
      <c r="E130" s="410" t="s">
        <v>208</v>
      </c>
      <c r="F130" s="410" t="s">
        <v>215</v>
      </c>
      <c r="G130" s="410" t="s">
        <v>208</v>
      </c>
      <c r="H130" s="410" t="s">
        <v>215</v>
      </c>
      <c r="I130" s="410" t="s">
        <v>208</v>
      </c>
      <c r="J130" s="410" t="s">
        <v>215</v>
      </c>
      <c r="L130" s="9"/>
      <c r="N130" s="9"/>
      <c r="P130" s="9"/>
    </row>
    <row r="131" spans="1:17" ht="20.100000000000001" customHeight="1" x14ac:dyDescent="0.2">
      <c r="A131" s="433" t="s">
        <v>7</v>
      </c>
      <c r="B131" s="16" t="s">
        <v>130</v>
      </c>
      <c r="C131" s="439">
        <f>+F47</f>
        <v>502424.55783000001</v>
      </c>
      <c r="D131" s="439">
        <f>+G47</f>
        <v>504025.56358000002</v>
      </c>
      <c r="E131" s="160">
        <v>0.29341887755093388</v>
      </c>
      <c r="F131" s="159">
        <v>0.28633080440146497</v>
      </c>
      <c r="G131" s="162">
        <f>+I47</f>
        <v>43899.181799999998</v>
      </c>
      <c r="H131" s="162">
        <f>+J47</f>
        <v>47232.639629999998</v>
      </c>
      <c r="I131" s="159">
        <v>2.5637378683863492E-2</v>
      </c>
      <c r="J131" s="160">
        <v>2.6832289225972618E-2</v>
      </c>
      <c r="K131" s="8"/>
      <c r="L131" s="9"/>
      <c r="M131" s="8"/>
      <c r="N131" s="9"/>
      <c r="O131" s="8"/>
      <c r="P131" s="9"/>
      <c r="Q131" s="8"/>
    </row>
    <row r="132" spans="1:17" ht="20.100000000000001" customHeight="1" x14ac:dyDescent="0.2">
      <c r="A132" s="434" t="s">
        <v>8</v>
      </c>
      <c r="B132" s="16" t="s">
        <v>131</v>
      </c>
      <c r="C132" s="439">
        <f t="shared" ref="C132" si="27">+F48</f>
        <v>80145.853560000003</v>
      </c>
      <c r="D132" s="439">
        <f>+G48</f>
        <v>103841.30068</v>
      </c>
      <c r="E132" s="164">
        <v>0.19166930714323041</v>
      </c>
      <c r="F132" s="163">
        <v>0.20985532450690314</v>
      </c>
      <c r="G132" s="162">
        <f t="shared" ref="G132:H132" si="28">+I48</f>
        <v>35021.893530000001</v>
      </c>
      <c r="H132" s="162">
        <f t="shared" si="28"/>
        <v>36028.055990000001</v>
      </c>
      <c r="I132" s="163">
        <v>8.3755076146438179E-2</v>
      </c>
      <c r="J132" s="164">
        <v>7.2809944902688661E-2</v>
      </c>
      <c r="K132" s="8"/>
      <c r="L132" s="9"/>
      <c r="M132" s="8"/>
      <c r="N132" s="9"/>
      <c r="O132" s="8"/>
      <c r="P132" s="9"/>
      <c r="Q132" s="8"/>
    </row>
    <row r="133" spans="1:17" ht="20.100000000000001" customHeight="1" x14ac:dyDescent="0.2">
      <c r="A133" s="434" t="s">
        <v>9</v>
      </c>
      <c r="B133" s="16" t="s">
        <v>132</v>
      </c>
      <c r="C133" s="439">
        <f t="shared" ref="C133:D133" si="29">+F49</f>
        <v>126758.25426</v>
      </c>
      <c r="D133" s="439">
        <f t="shared" si="29"/>
        <v>112013.85659</v>
      </c>
      <c r="E133" s="164">
        <v>0.39447562443637124</v>
      </c>
      <c r="F133" s="163">
        <v>0.26460495092670888</v>
      </c>
      <c r="G133" s="162">
        <f t="shared" ref="G133:H133" si="30">+I49</f>
        <v>31191.692620000002</v>
      </c>
      <c r="H133" s="162">
        <f t="shared" si="30"/>
        <v>38056.949209999999</v>
      </c>
      <c r="I133" s="163">
        <v>9.7069516264114683E-2</v>
      </c>
      <c r="J133" s="164">
        <v>8.9900102404217225E-2</v>
      </c>
      <c r="K133" s="8"/>
      <c r="L133" s="9"/>
      <c r="M133" s="8"/>
      <c r="N133" s="9"/>
      <c r="O133" s="8"/>
      <c r="P133" s="9"/>
      <c r="Q133" s="8"/>
    </row>
    <row r="134" spans="1:17" ht="20.100000000000001" customHeight="1" x14ac:dyDescent="0.2">
      <c r="A134" s="434" t="s">
        <v>11</v>
      </c>
      <c r="B134" s="16" t="s">
        <v>177</v>
      </c>
      <c r="C134" s="439">
        <f t="shared" ref="C134:D134" si="31">+F50</f>
        <v>146450.58285000001</v>
      </c>
      <c r="D134" s="439">
        <f t="shared" si="31"/>
        <v>205770.54792000001</v>
      </c>
      <c r="E134" s="164">
        <v>0.24605686011104891</v>
      </c>
      <c r="F134" s="163">
        <v>0.22769400397511988</v>
      </c>
      <c r="G134" s="162">
        <f t="shared" ref="G134:H134" si="32">+I50</f>
        <v>74213.047120000003</v>
      </c>
      <c r="H134" s="162">
        <f t="shared" si="32"/>
        <v>116983.5563</v>
      </c>
      <c r="I134" s="163">
        <v>0.12468799371268956</v>
      </c>
      <c r="J134" s="164">
        <v>0.12944736067647372</v>
      </c>
      <c r="K134" s="8"/>
      <c r="L134" s="9"/>
      <c r="M134" s="8"/>
      <c r="N134" s="9"/>
      <c r="O134" s="8"/>
      <c r="P134" s="9"/>
      <c r="Q134" s="8"/>
    </row>
    <row r="135" spans="1:17" ht="20.100000000000001" customHeight="1" x14ac:dyDescent="0.2">
      <c r="A135" s="434" t="s">
        <v>12</v>
      </c>
      <c r="B135" s="16" t="s">
        <v>133</v>
      </c>
      <c r="C135" s="439">
        <f t="shared" ref="C135:D135" si="33">+F51</f>
        <v>105432.38529000001</v>
      </c>
      <c r="D135" s="439">
        <f t="shared" si="33"/>
        <v>87530.376600000003</v>
      </c>
      <c r="E135" s="164">
        <v>0.46038723303236673</v>
      </c>
      <c r="F135" s="163">
        <v>0.39665265405346811</v>
      </c>
      <c r="G135" s="162">
        <f t="shared" ref="G135:H135" si="34">+I51</f>
        <v>17494.235400000001</v>
      </c>
      <c r="H135" s="162">
        <f t="shared" si="34"/>
        <v>17945.414529999998</v>
      </c>
      <c r="I135" s="163">
        <v>7.6391353640244283E-2</v>
      </c>
      <c r="J135" s="164">
        <v>8.1321440371983605E-2</v>
      </c>
      <c r="K135" s="8"/>
      <c r="L135" s="9"/>
      <c r="M135" s="8"/>
      <c r="N135" s="9"/>
      <c r="O135" s="8"/>
      <c r="P135" s="9"/>
      <c r="Q135" s="8"/>
    </row>
    <row r="136" spans="1:17" ht="20.100000000000001" customHeight="1" x14ac:dyDescent="0.2">
      <c r="A136" s="434" t="s">
        <v>13</v>
      </c>
      <c r="B136" s="16" t="s">
        <v>134</v>
      </c>
      <c r="C136" s="439">
        <f t="shared" ref="C136:D136" si="35">+F52</f>
        <v>301829.11864</v>
      </c>
      <c r="D136" s="439">
        <f t="shared" si="35"/>
        <v>287061.50141999999</v>
      </c>
      <c r="E136" s="164">
        <v>0.25323894268956154</v>
      </c>
      <c r="F136" s="163">
        <v>0.2404554206121729</v>
      </c>
      <c r="G136" s="162">
        <f t="shared" ref="G136:H136" si="36">+I52</f>
        <v>54382.899870000001</v>
      </c>
      <c r="H136" s="162">
        <f t="shared" si="36"/>
        <v>43883.411529999998</v>
      </c>
      <c r="I136" s="163">
        <v>4.5628029944642899E-2</v>
      </c>
      <c r="J136" s="164">
        <v>3.6758688034257088E-2</v>
      </c>
      <c r="K136" s="8"/>
      <c r="L136" s="9"/>
      <c r="M136" s="8"/>
      <c r="N136" s="9"/>
      <c r="O136" s="8"/>
      <c r="P136" s="9"/>
      <c r="Q136" s="8"/>
    </row>
    <row r="137" spans="1:17" ht="20.100000000000001" customHeight="1" x14ac:dyDescent="0.2">
      <c r="A137" s="434" t="s">
        <v>14</v>
      </c>
      <c r="B137" s="16" t="s">
        <v>156</v>
      </c>
      <c r="C137" s="439">
        <f t="shared" ref="C137:D137" si="37">+F53</f>
        <v>75841.639009999999</v>
      </c>
      <c r="D137" s="439">
        <f t="shared" si="37"/>
        <v>87039.603040000002</v>
      </c>
      <c r="E137" s="164">
        <v>0.22235922342954756</v>
      </c>
      <c r="F137" s="163">
        <v>0.2389041214855725</v>
      </c>
      <c r="G137" s="162">
        <f t="shared" ref="G137:H137" si="38">+I53</f>
        <v>26963.907729999999</v>
      </c>
      <c r="H137" s="162">
        <f t="shared" si="38"/>
        <v>24368.621439999999</v>
      </c>
      <c r="I137" s="163">
        <v>7.9055168924793709E-2</v>
      </c>
      <c r="J137" s="164">
        <v>6.6886381527524102E-2</v>
      </c>
      <c r="K137" s="8"/>
      <c r="L137" s="9"/>
      <c r="M137" s="8"/>
      <c r="N137" s="9"/>
      <c r="O137" s="8"/>
      <c r="P137" s="9"/>
      <c r="Q137" s="8"/>
    </row>
    <row r="138" spans="1:17" ht="20.100000000000001" customHeight="1" x14ac:dyDescent="0.2">
      <c r="A138" s="434" t="s">
        <v>15</v>
      </c>
      <c r="B138" s="16" t="s">
        <v>135</v>
      </c>
      <c r="C138" s="439">
        <f t="shared" ref="C138:D138" si="39">+F54</f>
        <v>908.63512000000003</v>
      </c>
      <c r="D138" s="439">
        <f t="shared" si="39"/>
        <v>3694.1655300000002</v>
      </c>
      <c r="E138" s="164">
        <v>0.18202409460335647</v>
      </c>
      <c r="F138" s="163">
        <v>0.30978445416344913</v>
      </c>
      <c r="G138" s="162">
        <f t="shared" ref="G138:H138" si="40">+I54</f>
        <v>7474.4534999999996</v>
      </c>
      <c r="H138" s="162">
        <f t="shared" si="40"/>
        <v>9562.0231999999996</v>
      </c>
      <c r="I138" s="163">
        <v>1.497334409649925</v>
      </c>
      <c r="J138" s="164">
        <v>0.80184986667617919</v>
      </c>
      <c r="K138" s="8"/>
      <c r="L138" s="9"/>
      <c r="M138" s="8"/>
      <c r="N138" s="9"/>
      <c r="O138" s="8"/>
      <c r="P138" s="9"/>
      <c r="Q138" s="8"/>
    </row>
    <row r="139" spans="1:17" ht="20.100000000000001" customHeight="1" x14ac:dyDescent="0.2">
      <c r="A139" s="434" t="s">
        <v>16</v>
      </c>
      <c r="B139" s="16" t="s">
        <v>157</v>
      </c>
      <c r="C139" s="439">
        <f t="shared" ref="C139:D139" si="41">+F55</f>
        <v>1076.68606</v>
      </c>
      <c r="D139" s="439">
        <f t="shared" si="41"/>
        <v>1334.5378800000001</v>
      </c>
      <c r="E139" s="164">
        <v>2.3672750221270966E-2</v>
      </c>
      <c r="F139" s="163">
        <v>2.7602994781059317E-2</v>
      </c>
      <c r="G139" s="162">
        <f t="shared" ref="G139:H139" si="42">+I55</f>
        <v>3327.6121600000001</v>
      </c>
      <c r="H139" s="162">
        <f t="shared" si="42"/>
        <v>3496.3236099999999</v>
      </c>
      <c r="I139" s="163">
        <v>7.3163138656168691E-2</v>
      </c>
      <c r="J139" s="164">
        <v>7.2316420392446609E-2</v>
      </c>
      <c r="K139" s="8"/>
      <c r="L139" s="9"/>
      <c r="M139" s="8"/>
      <c r="N139" s="9"/>
      <c r="O139" s="8"/>
      <c r="P139" s="9"/>
      <c r="Q139" s="8"/>
    </row>
    <row r="140" spans="1:17" ht="20.100000000000001" customHeight="1" x14ac:dyDescent="0.2">
      <c r="A140" s="434" t="s">
        <v>17</v>
      </c>
      <c r="B140" s="16" t="s">
        <v>136</v>
      </c>
      <c r="C140" s="439">
        <f t="shared" ref="C140:D140" si="43">+F56</f>
        <v>8067.7623899999999</v>
      </c>
      <c r="D140" s="439">
        <f t="shared" si="43"/>
        <v>9905.5684999999994</v>
      </c>
      <c r="E140" s="164">
        <v>0.40509673875274338</v>
      </c>
      <c r="F140" s="163">
        <v>0.6259761824253478</v>
      </c>
      <c r="G140" s="162">
        <f t="shared" ref="G140:H140" si="44">+I56</f>
        <v>4364.9550399999998</v>
      </c>
      <c r="H140" s="162">
        <f t="shared" si="44"/>
        <v>6163.6877400000003</v>
      </c>
      <c r="I140" s="163">
        <v>0.21917217761619656</v>
      </c>
      <c r="J140" s="164">
        <v>0.38951037703157776</v>
      </c>
      <c r="K140" s="8"/>
      <c r="L140" s="9"/>
      <c r="M140" s="8"/>
      <c r="N140" s="9"/>
      <c r="O140" s="8"/>
      <c r="P140" s="9"/>
      <c r="Q140" s="8"/>
    </row>
    <row r="141" spans="1:17" ht="20.100000000000001" customHeight="1" x14ac:dyDescent="0.2">
      <c r="A141" s="434" t="s">
        <v>18</v>
      </c>
      <c r="B141" s="16" t="s">
        <v>178</v>
      </c>
      <c r="C141" s="439">
        <f t="shared" ref="C141:D141" si="45">+F57</f>
        <v>1009089.39735</v>
      </c>
      <c r="D141" s="439">
        <f t="shared" si="45"/>
        <v>1115040.5248100001</v>
      </c>
      <c r="E141" s="164">
        <v>0.27098810826574438</v>
      </c>
      <c r="F141" s="163">
        <v>0.26019232145179982</v>
      </c>
      <c r="G141" s="162">
        <f t="shared" ref="G141:H141" si="46">+I57</f>
        <v>157342.01672000001</v>
      </c>
      <c r="H141" s="162">
        <f t="shared" si="46"/>
        <v>154371.84943999999</v>
      </c>
      <c r="I141" s="163">
        <v>4.2253754299314189E-2</v>
      </c>
      <c r="J141" s="164">
        <v>3.6022340873615839E-2</v>
      </c>
      <c r="K141" s="8"/>
      <c r="L141" s="9"/>
      <c r="M141" s="8"/>
      <c r="N141" s="9"/>
      <c r="O141" s="8"/>
      <c r="P141" s="9"/>
      <c r="Q141" s="8"/>
    </row>
    <row r="142" spans="1:17" ht="20.100000000000001" customHeight="1" x14ac:dyDescent="0.2">
      <c r="A142" s="434" t="s">
        <v>19</v>
      </c>
      <c r="B142" s="16" t="s">
        <v>137</v>
      </c>
      <c r="C142" s="439">
        <f t="shared" ref="C142:D142" si="47">+F58</f>
        <v>36089.492359999997</v>
      </c>
      <c r="D142" s="439">
        <f t="shared" si="47"/>
        <v>40042.481359999998</v>
      </c>
      <c r="E142" s="164">
        <v>0.13688720804329649</v>
      </c>
      <c r="F142" s="163">
        <v>0.13938252181131344</v>
      </c>
      <c r="G142" s="162">
        <f t="shared" ref="G142:H142" si="48">+I58</f>
        <v>28371.284540000001</v>
      </c>
      <c r="H142" s="162">
        <f t="shared" si="48"/>
        <v>35791.993979999999</v>
      </c>
      <c r="I142" s="163">
        <v>0.10761209635597495</v>
      </c>
      <c r="J142" s="164">
        <v>0.12458714375706086</v>
      </c>
      <c r="K142" s="8"/>
      <c r="L142" s="9"/>
      <c r="M142" s="8"/>
      <c r="N142" s="9"/>
      <c r="O142" s="8"/>
      <c r="P142" s="9"/>
      <c r="Q142" s="8"/>
    </row>
    <row r="143" spans="1:17" ht="20.100000000000001" customHeight="1" x14ac:dyDescent="0.2">
      <c r="A143" s="434" t="s">
        <v>20</v>
      </c>
      <c r="B143" s="16" t="s">
        <v>138</v>
      </c>
      <c r="C143" s="439">
        <f t="shared" ref="C143:D143" si="49">+F59</f>
        <v>325707.85051999998</v>
      </c>
      <c r="D143" s="439">
        <f t="shared" si="49"/>
        <v>311495.74138000002</v>
      </c>
      <c r="E143" s="164">
        <v>0.51108540200655039</v>
      </c>
      <c r="F143" s="163">
        <v>1.0505714446003376</v>
      </c>
      <c r="G143" s="162">
        <f t="shared" ref="G143:H143" si="50">+I59</f>
        <v>41793.881359999999</v>
      </c>
      <c r="H143" s="162">
        <f t="shared" si="50"/>
        <v>43321.651850000002</v>
      </c>
      <c r="I143" s="163">
        <v>6.5580988060888176E-2</v>
      </c>
      <c r="J143" s="164">
        <v>0.14610951072684417</v>
      </c>
      <c r="K143" s="8"/>
      <c r="L143" s="9"/>
      <c r="M143" s="8"/>
      <c r="N143" s="9"/>
      <c r="O143" s="8"/>
      <c r="P143" s="9"/>
      <c r="Q143" s="8"/>
    </row>
    <row r="144" spans="1:17" ht="20.100000000000001" customHeight="1" x14ac:dyDescent="0.2">
      <c r="A144" s="434" t="s">
        <v>21</v>
      </c>
      <c r="B144" s="16" t="s">
        <v>179</v>
      </c>
      <c r="C144" s="439">
        <f t="shared" ref="C144:D144" si="51">+F60</f>
        <v>156180.97964000001</v>
      </c>
      <c r="D144" s="439">
        <f t="shared" si="51"/>
        <v>218501.99411</v>
      </c>
      <c r="E144" s="164">
        <v>0.17604110473244652</v>
      </c>
      <c r="F144" s="163">
        <v>0.15400630009756558</v>
      </c>
      <c r="G144" s="162">
        <f t="shared" ref="G144:H144" si="52">+I60</f>
        <v>137722.66339999999</v>
      </c>
      <c r="H144" s="162">
        <f t="shared" si="52"/>
        <v>164658.91904000001</v>
      </c>
      <c r="I144" s="163">
        <v>0.15523561106810635</v>
      </c>
      <c r="J144" s="164">
        <v>0.11605619895005999</v>
      </c>
      <c r="K144" s="8"/>
      <c r="L144" s="9"/>
      <c r="M144" s="8"/>
      <c r="N144" s="9"/>
      <c r="O144" s="8"/>
      <c r="P144" s="9"/>
      <c r="Q144" s="8"/>
    </row>
    <row r="145" spans="1:17" ht="20.100000000000001" customHeight="1" x14ac:dyDescent="0.2">
      <c r="A145" s="434" t="s">
        <v>22</v>
      </c>
      <c r="B145" s="16" t="s">
        <v>139</v>
      </c>
      <c r="C145" s="439">
        <f t="shared" ref="C145:D145" si="53">+F61</f>
        <v>140518.26266000001</v>
      </c>
      <c r="D145" s="439">
        <f t="shared" si="53"/>
        <v>150053.65987999999</v>
      </c>
      <c r="E145" s="164">
        <v>0.23467926956100288</v>
      </c>
      <c r="F145" s="163">
        <v>0.24239148485296583</v>
      </c>
      <c r="G145" s="162">
        <f t="shared" ref="G145:H145" si="54">+I61</f>
        <v>52673.254220000003</v>
      </c>
      <c r="H145" s="162">
        <f t="shared" si="54"/>
        <v>54595.338470000002</v>
      </c>
      <c r="I145" s="163">
        <v>8.796949657469251E-2</v>
      </c>
      <c r="J145" s="164">
        <v>8.8191418778965594E-2</v>
      </c>
      <c r="K145" s="8"/>
      <c r="L145" s="9"/>
      <c r="M145" s="8"/>
      <c r="N145" s="9"/>
      <c r="O145" s="8"/>
      <c r="P145" s="9"/>
      <c r="Q145" s="8"/>
    </row>
    <row r="146" spans="1:17" ht="20.100000000000001" customHeight="1" x14ac:dyDescent="0.2">
      <c r="A146" s="434" t="s">
        <v>23</v>
      </c>
      <c r="B146" s="16" t="s">
        <v>180</v>
      </c>
      <c r="C146" s="439">
        <f t="shared" ref="C146:D146" si="55">+F62</f>
        <v>37975.139929999998</v>
      </c>
      <c r="D146" s="439">
        <f t="shared" si="55"/>
        <v>38630.839010000003</v>
      </c>
      <c r="E146" s="164">
        <v>0.33530776779926413</v>
      </c>
      <c r="F146" s="163">
        <v>0.33424733695100756</v>
      </c>
      <c r="G146" s="162">
        <f t="shared" ref="G146:H146" si="56">+I62</f>
        <v>18051.50805</v>
      </c>
      <c r="H146" s="162">
        <f t="shared" si="56"/>
        <v>18501.987730000001</v>
      </c>
      <c r="I146" s="163">
        <v>0.15938877067505641</v>
      </c>
      <c r="J146" s="164">
        <v>0.16008557633065804</v>
      </c>
      <c r="K146" s="8"/>
      <c r="L146" s="9"/>
      <c r="M146" s="8"/>
      <c r="N146" s="9"/>
      <c r="O146" s="8"/>
      <c r="P146" s="9"/>
      <c r="Q146" s="8"/>
    </row>
    <row r="147" spans="1:17" ht="20.100000000000001" customHeight="1" x14ac:dyDescent="0.2">
      <c r="A147" s="434" t="s">
        <v>24</v>
      </c>
      <c r="B147" s="16" t="s">
        <v>140</v>
      </c>
      <c r="C147" s="439">
        <f t="shared" ref="C147:D147" si="57">+F63</f>
        <v>271811.70191</v>
      </c>
      <c r="D147" s="439">
        <f t="shared" si="57"/>
        <v>252925.35998000001</v>
      </c>
      <c r="E147" s="164">
        <v>0.33330134786508309</v>
      </c>
      <c r="F147" s="163">
        <v>0.29057968679750135</v>
      </c>
      <c r="G147" s="162">
        <f t="shared" ref="G147:H147" si="58">+I63</f>
        <v>47370.777090000003</v>
      </c>
      <c r="H147" s="162">
        <f t="shared" si="58"/>
        <v>46925.868430000002</v>
      </c>
      <c r="I147" s="163">
        <v>5.8087064473556903E-2</v>
      </c>
      <c r="J147" s="164">
        <v>5.3911968938853722E-2</v>
      </c>
      <c r="K147" s="8"/>
      <c r="L147" s="9"/>
      <c r="M147" s="8"/>
      <c r="N147" s="9"/>
      <c r="O147" s="8"/>
      <c r="P147" s="9"/>
      <c r="Q147" s="8"/>
    </row>
    <row r="148" spans="1:17" ht="20.100000000000001" customHeight="1" x14ac:dyDescent="0.2">
      <c r="A148" s="454" t="s">
        <v>25</v>
      </c>
      <c r="B148" s="16" t="s">
        <v>141</v>
      </c>
      <c r="C148" s="439">
        <f t="shared" ref="C148:D148" si="59">+F64</f>
        <v>8692.4778100000003</v>
      </c>
      <c r="D148" s="439">
        <f t="shared" si="59"/>
        <v>8857.7268800000002</v>
      </c>
      <c r="E148" s="164">
        <v>0.17841059684633673</v>
      </c>
      <c r="F148" s="163">
        <v>0.19511812887559715</v>
      </c>
      <c r="G148" s="162">
        <f t="shared" ref="G148:H148" si="60">+I64</f>
        <v>11279.279130000001</v>
      </c>
      <c r="H148" s="162">
        <f t="shared" si="60"/>
        <v>12323.408310000001</v>
      </c>
      <c r="I148" s="163">
        <v>0.2315039469257765</v>
      </c>
      <c r="J148" s="164">
        <v>0.27146020682195443</v>
      </c>
      <c r="K148" s="8"/>
      <c r="L148" s="9"/>
      <c r="M148" s="8"/>
      <c r="N148" s="9"/>
      <c r="O148" s="8"/>
      <c r="P148" s="9"/>
      <c r="Q148" s="8"/>
    </row>
    <row r="149" spans="1:17" s="440" customFormat="1" ht="20.100000000000001" customHeight="1" x14ac:dyDescent="0.2">
      <c r="A149" s="454" t="s">
        <v>26</v>
      </c>
      <c r="B149" s="16" t="s">
        <v>142</v>
      </c>
      <c r="C149" s="439">
        <f t="shared" ref="C149:D149" si="61">+F65</f>
        <v>109648.87699999999</v>
      </c>
      <c r="D149" s="439">
        <f t="shared" si="61"/>
        <v>129223.69359</v>
      </c>
      <c r="E149" s="164">
        <v>0.22232817461282706</v>
      </c>
      <c r="F149" s="163">
        <v>0.17719585568939611</v>
      </c>
      <c r="G149" s="162">
        <f t="shared" ref="G149:H149" si="62">+I65</f>
        <v>39390.972659999999</v>
      </c>
      <c r="H149" s="162">
        <f t="shared" si="62"/>
        <v>31296.7978</v>
      </c>
      <c r="I149" s="163">
        <v>7.987061324596674E-2</v>
      </c>
      <c r="J149" s="164">
        <v>4.2915217112615964E-2</v>
      </c>
      <c r="K149" s="441"/>
      <c r="L149" s="442"/>
      <c r="M149" s="441"/>
      <c r="N149" s="442"/>
      <c r="O149" s="441"/>
      <c r="P149" s="442"/>
      <c r="Q149" s="441"/>
    </row>
    <row r="150" spans="1:17" ht="20.100000000000001" customHeight="1" x14ac:dyDescent="0.2">
      <c r="A150" s="454" t="s">
        <v>27</v>
      </c>
      <c r="B150" s="16" t="s">
        <v>216</v>
      </c>
      <c r="C150" s="439">
        <f t="shared" ref="C150:D150" si="63">+F66</f>
        <v>0</v>
      </c>
      <c r="D150" s="439">
        <f t="shared" si="63"/>
        <v>31.972270000000002</v>
      </c>
      <c r="E150" s="245" t="s">
        <v>42</v>
      </c>
      <c r="F150" s="165">
        <v>6.8804580437098223E-2</v>
      </c>
      <c r="G150" s="439">
        <f t="shared" ref="G150:H150" si="64">+I66</f>
        <v>0</v>
      </c>
      <c r="H150" s="439">
        <f t="shared" si="64"/>
        <v>1139.43064</v>
      </c>
      <c r="I150" s="165" t="s">
        <v>42</v>
      </c>
      <c r="J150" s="245">
        <v>2.452063839144806</v>
      </c>
      <c r="K150" s="8"/>
      <c r="L150" s="9"/>
      <c r="M150" s="8"/>
      <c r="N150" s="9"/>
      <c r="O150" s="8"/>
      <c r="P150" s="9"/>
      <c r="Q150" s="8"/>
    </row>
    <row r="151" spans="1:17" ht="20.100000000000001" customHeight="1" x14ac:dyDescent="0.2">
      <c r="A151" s="454" t="s">
        <v>28</v>
      </c>
      <c r="B151" s="16" t="s">
        <v>143</v>
      </c>
      <c r="C151" s="439">
        <f t="shared" ref="C151:D151" si="65">+F67</f>
        <v>2987.5214999999998</v>
      </c>
      <c r="D151" s="439">
        <f t="shared" si="65"/>
        <v>158.23107999999999</v>
      </c>
      <c r="E151" s="164">
        <v>1.4354457657657658</v>
      </c>
      <c r="F151" s="163">
        <v>0.23585601001669448</v>
      </c>
      <c r="G151" s="439">
        <f t="shared" ref="G151:H151" si="66">+I67</f>
        <v>1127.90095</v>
      </c>
      <c r="H151" s="439">
        <f t="shared" si="66"/>
        <v>1027.3517999999999</v>
      </c>
      <c r="I151" s="163">
        <v>0.54193439039039037</v>
      </c>
      <c r="J151" s="164">
        <v>1.5313495707130931</v>
      </c>
      <c r="K151" s="8"/>
      <c r="L151" s="9"/>
      <c r="M151" s="8"/>
      <c r="N151" s="9"/>
      <c r="O151" s="8"/>
      <c r="P151" s="9"/>
      <c r="Q151" s="8"/>
    </row>
    <row r="152" spans="1:17" ht="20.100000000000001" customHeight="1" x14ac:dyDescent="0.2">
      <c r="A152" s="454" t="s">
        <v>31</v>
      </c>
      <c r="B152" s="16" t="s">
        <v>217</v>
      </c>
      <c r="C152" s="439">
        <f t="shared" ref="C152:D152" si="67">+F68</f>
        <v>0</v>
      </c>
      <c r="D152" s="439">
        <f t="shared" si="67"/>
        <v>27676.949970000001</v>
      </c>
      <c r="E152" s="245" t="s">
        <v>42</v>
      </c>
      <c r="F152" s="165">
        <v>7.5687116411217864E-2</v>
      </c>
      <c r="G152" s="439">
        <f t="shared" ref="G152:H152" si="68">+I68</f>
        <v>0</v>
      </c>
      <c r="H152" s="439">
        <f t="shared" si="68"/>
        <v>13165.194079999999</v>
      </c>
      <c r="I152" s="165" t="s">
        <v>42</v>
      </c>
      <c r="J152" s="245">
        <v>3.6002362181862778E-2</v>
      </c>
      <c r="K152" s="8"/>
      <c r="L152" s="9"/>
      <c r="M152" s="8"/>
      <c r="N152" s="9"/>
      <c r="O152" s="8"/>
      <c r="P152" s="9"/>
      <c r="Q152" s="8"/>
    </row>
    <row r="153" spans="1:17" ht="20.100000000000001" customHeight="1" x14ac:dyDescent="0.2">
      <c r="A153" s="454" t="s">
        <v>32</v>
      </c>
      <c r="B153" s="16" t="s">
        <v>181</v>
      </c>
      <c r="C153" s="439">
        <f t="shared" ref="C153:D153" si="69">+F69</f>
        <v>21164.372240000001</v>
      </c>
      <c r="D153" s="439">
        <f t="shared" si="69"/>
        <v>25094.966670000002</v>
      </c>
      <c r="E153" s="164">
        <v>0.25647504824160033</v>
      </c>
      <c r="F153" s="163">
        <v>0.25861724422093435</v>
      </c>
      <c r="G153" s="439">
        <f t="shared" ref="G153:H153" si="70">+I69</f>
        <v>13373.888569999999</v>
      </c>
      <c r="H153" s="439">
        <f t="shared" si="70"/>
        <v>15051.854530000001</v>
      </c>
      <c r="I153" s="163">
        <v>0.16206805839890753</v>
      </c>
      <c r="J153" s="164">
        <v>0.15511752576330426</v>
      </c>
      <c r="K153" s="8"/>
      <c r="L153" s="9"/>
      <c r="M153" s="8"/>
      <c r="N153" s="9"/>
      <c r="O153" s="8"/>
      <c r="P153" s="9"/>
      <c r="Q153" s="8"/>
    </row>
    <row r="154" spans="1:17" ht="20.100000000000001" customHeight="1" x14ac:dyDescent="0.2">
      <c r="A154" s="454" t="s">
        <v>33</v>
      </c>
      <c r="B154" s="16" t="s">
        <v>223</v>
      </c>
      <c r="C154" s="439">
        <f t="shared" ref="C154:D154" si="71">+F70</f>
        <v>0</v>
      </c>
      <c r="D154" s="439">
        <f t="shared" si="71"/>
        <v>48.263590000000001</v>
      </c>
      <c r="E154" s="245" t="s">
        <v>42</v>
      </c>
      <c r="F154" s="165">
        <v>2.3733079268292685</v>
      </c>
      <c r="G154" s="439">
        <f t="shared" ref="G154:H154" si="72">+I70</f>
        <v>0</v>
      </c>
      <c r="H154" s="439">
        <f t="shared" si="72"/>
        <v>708.28886</v>
      </c>
      <c r="I154" s="165" t="s">
        <v>42</v>
      </c>
      <c r="J154" s="245">
        <v>34.829310582218731</v>
      </c>
      <c r="K154" s="8"/>
      <c r="L154" s="9"/>
      <c r="M154" s="8"/>
      <c r="N154" s="9"/>
      <c r="O154" s="8"/>
      <c r="P154" s="9"/>
      <c r="Q154" s="8"/>
    </row>
    <row r="155" spans="1:17" ht="20.100000000000001" customHeight="1" x14ac:dyDescent="0.2">
      <c r="A155" s="454" t="s">
        <v>34</v>
      </c>
      <c r="B155" s="16" t="s">
        <v>144</v>
      </c>
      <c r="C155" s="439">
        <f t="shared" ref="C155:D155" si="73">+F71</f>
        <v>87122.173809999993</v>
      </c>
      <c r="D155" s="439">
        <f t="shared" si="73"/>
        <v>55783.693700000003</v>
      </c>
      <c r="E155" s="164">
        <v>0.20303064255310979</v>
      </c>
      <c r="F155" s="163">
        <v>0.21195197976159591</v>
      </c>
      <c r="G155" s="439">
        <f t="shared" ref="G155:H155" si="74">+I71</f>
        <v>13414.190710000001</v>
      </c>
      <c r="H155" s="439">
        <f t="shared" si="74"/>
        <v>15513.940049999999</v>
      </c>
      <c r="I155" s="163">
        <v>3.1260603817356201E-2</v>
      </c>
      <c r="J155" s="164">
        <v>5.8945725702280127E-2</v>
      </c>
      <c r="K155" s="8"/>
      <c r="L155" s="9"/>
      <c r="M155" s="8"/>
      <c r="N155" s="9"/>
      <c r="O155" s="8"/>
      <c r="P155" s="9"/>
      <c r="Q155" s="8"/>
    </row>
    <row r="156" spans="1:17" ht="20.100000000000001" customHeight="1" x14ac:dyDescent="0.2">
      <c r="A156" s="454" t="s">
        <v>35</v>
      </c>
      <c r="B156" s="16" t="s">
        <v>145</v>
      </c>
      <c r="C156" s="439">
        <f t="shared" ref="C156:D156" si="75">+F72</f>
        <v>1572330.5444400001</v>
      </c>
      <c r="D156" s="439">
        <f t="shared" si="75"/>
        <v>1866600.7283600001</v>
      </c>
      <c r="E156" s="164">
        <v>0.17750328226960763</v>
      </c>
      <c r="F156" s="163">
        <v>0.17287852650942978</v>
      </c>
      <c r="G156" s="439">
        <f t="shared" ref="G156:H156" si="76">+I72</f>
        <v>753736.54558999999</v>
      </c>
      <c r="H156" s="439">
        <f t="shared" si="76"/>
        <v>729695.37311000004</v>
      </c>
      <c r="I156" s="163">
        <v>8.5090702640030144E-2</v>
      </c>
      <c r="J156" s="164">
        <v>6.758202704380166E-2</v>
      </c>
      <c r="K156" s="8"/>
      <c r="L156" s="9"/>
      <c r="M156" s="8"/>
      <c r="N156" s="9"/>
      <c r="O156" s="8"/>
      <c r="P156" s="9"/>
      <c r="Q156" s="8"/>
    </row>
    <row r="157" spans="1:17" ht="20.100000000000001" customHeight="1" x14ac:dyDescent="0.2">
      <c r="A157" s="454" t="s">
        <v>36</v>
      </c>
      <c r="B157" s="16" t="s">
        <v>218</v>
      </c>
      <c r="C157" s="439">
        <f t="shared" ref="C157:D157" si="77">+F73</f>
        <v>0</v>
      </c>
      <c r="D157" s="439">
        <f t="shared" si="77"/>
        <v>1153.16788</v>
      </c>
      <c r="E157" s="245" t="s">
        <v>42</v>
      </c>
      <c r="F157" s="163">
        <v>8.3713444244277856E-3</v>
      </c>
      <c r="G157" s="439">
        <f t="shared" ref="G157:H157" si="78">+I73</f>
        <v>7.7547899999999998</v>
      </c>
      <c r="H157" s="439">
        <f t="shared" si="78"/>
        <v>3402.55915</v>
      </c>
      <c r="I157" s="165" t="s">
        <v>42</v>
      </c>
      <c r="J157" s="245">
        <v>2.4700648589985223E-2</v>
      </c>
      <c r="K157" s="8"/>
      <c r="L157" s="9"/>
      <c r="M157" s="8"/>
      <c r="N157" s="9"/>
      <c r="O157" s="8"/>
      <c r="P157" s="9"/>
      <c r="Q157" s="8"/>
    </row>
    <row r="158" spans="1:17" ht="20.100000000000001" customHeight="1" x14ac:dyDescent="0.2">
      <c r="A158" s="454" t="s">
        <v>37</v>
      </c>
      <c r="B158" s="16" t="s">
        <v>146</v>
      </c>
      <c r="C158" s="439">
        <f t="shared" ref="C158:D158" si="79">+F74</f>
        <v>10321.84535</v>
      </c>
      <c r="D158" s="439">
        <f t="shared" si="79"/>
        <v>10424.355890000001</v>
      </c>
      <c r="E158" s="164">
        <v>0.24761653905349704</v>
      </c>
      <c r="F158" s="163">
        <v>0.21307513548360638</v>
      </c>
      <c r="G158" s="162">
        <f t="shared" ref="G158:H158" si="80">+I74</f>
        <v>10686.26728</v>
      </c>
      <c r="H158" s="162">
        <f t="shared" si="80"/>
        <v>11873.10843</v>
      </c>
      <c r="I158" s="163">
        <v>0.25635886118698992</v>
      </c>
      <c r="J158" s="164">
        <v>0.24268781822392277</v>
      </c>
      <c r="K158" s="8"/>
      <c r="L158" s="9"/>
      <c r="M158" s="8"/>
      <c r="N158" s="9"/>
      <c r="O158" s="8"/>
      <c r="P158" s="9"/>
      <c r="Q158" s="8"/>
    </row>
    <row r="159" spans="1:17" ht="20.100000000000001" customHeight="1" x14ac:dyDescent="0.2">
      <c r="A159" s="454" t="s">
        <v>38</v>
      </c>
      <c r="B159" s="16" t="s">
        <v>158</v>
      </c>
      <c r="C159" s="439">
        <f t="shared" ref="C159:D159" si="81">+F75</f>
        <v>95720.786460000003</v>
      </c>
      <c r="D159" s="439">
        <f t="shared" si="81"/>
        <v>95547.729789999998</v>
      </c>
      <c r="E159" s="164">
        <v>0.48935127475662898</v>
      </c>
      <c r="F159" s="163">
        <v>0.5321279388638761</v>
      </c>
      <c r="G159" s="162">
        <f t="shared" ref="G159:H159" si="82">+I75</f>
        <v>22760.426769999998</v>
      </c>
      <c r="H159" s="162">
        <f t="shared" si="82"/>
        <v>23488.296269999999</v>
      </c>
      <c r="I159" s="163">
        <v>0.11635762999668528</v>
      </c>
      <c r="J159" s="164">
        <v>0.13081188542155489</v>
      </c>
      <c r="K159" s="8"/>
      <c r="L159" s="9"/>
      <c r="M159" s="8"/>
      <c r="N159" s="9"/>
      <c r="O159" s="8"/>
      <c r="P159" s="9"/>
      <c r="Q159" s="8"/>
    </row>
    <row r="160" spans="1:17" ht="20.100000000000001" customHeight="1" x14ac:dyDescent="0.2">
      <c r="A160" s="454" t="s">
        <v>39</v>
      </c>
      <c r="B160" s="16" t="s">
        <v>159</v>
      </c>
      <c r="C160" s="439">
        <f t="shared" ref="C160:D160" si="83">+F76</f>
        <v>90568.999509999994</v>
      </c>
      <c r="D160" s="439">
        <f t="shared" si="83"/>
        <v>102791.29274</v>
      </c>
      <c r="E160" s="164">
        <v>0.1850332234098615</v>
      </c>
      <c r="F160" s="163">
        <v>0.15417554442566128</v>
      </c>
      <c r="G160" s="162">
        <f t="shared" ref="G160:H160" si="84">+I76</f>
        <v>38570.859250000001</v>
      </c>
      <c r="H160" s="162">
        <f t="shared" si="84"/>
        <v>38911.80962</v>
      </c>
      <c r="I160" s="163">
        <v>7.8800588008345704E-2</v>
      </c>
      <c r="J160" s="164">
        <v>5.8363400953869389E-2</v>
      </c>
      <c r="K160" s="8"/>
      <c r="L160" s="9"/>
      <c r="M160" s="8"/>
      <c r="N160" s="9"/>
      <c r="O160" s="8"/>
      <c r="P160" s="9"/>
      <c r="Q160" s="8"/>
    </row>
    <row r="161" spans="1:17" ht="20.100000000000001" customHeight="1" x14ac:dyDescent="0.2">
      <c r="A161" s="454" t="s">
        <v>40</v>
      </c>
      <c r="B161" s="16" t="s">
        <v>160</v>
      </c>
      <c r="C161" s="439">
        <f t="shared" ref="C161:D161" si="85">+F77</f>
        <v>113265.58079000001</v>
      </c>
      <c r="D161" s="439">
        <f t="shared" si="85"/>
        <v>95117.696150000003</v>
      </c>
      <c r="E161" s="164">
        <v>0.28463412642498842</v>
      </c>
      <c r="F161" s="163">
        <v>0.36879632973982629</v>
      </c>
      <c r="G161" s="162">
        <f t="shared" ref="G161:H161" si="86">+I77</f>
        <v>8052.6687899999997</v>
      </c>
      <c r="H161" s="162">
        <f t="shared" si="86"/>
        <v>9563.8317000000006</v>
      </c>
      <c r="I161" s="163">
        <v>2.0236194706678097E-2</v>
      </c>
      <c r="J161" s="164">
        <v>3.7081491373037248E-2</v>
      </c>
      <c r="K161" s="8"/>
      <c r="L161" s="9"/>
      <c r="M161" s="8"/>
      <c r="N161" s="9"/>
      <c r="O161" s="8"/>
      <c r="P161" s="9"/>
      <c r="Q161" s="8"/>
    </row>
    <row r="162" spans="1:17" ht="20.100000000000001" customHeight="1" x14ac:dyDescent="0.2">
      <c r="A162" s="454" t="s">
        <v>219</v>
      </c>
      <c r="B162" s="16" t="s">
        <v>147</v>
      </c>
      <c r="C162" s="439">
        <f t="shared" ref="C162:D162" si="87">+F78</f>
        <v>260702.17259</v>
      </c>
      <c r="D162" s="439">
        <f t="shared" si="87"/>
        <v>263874.53340999997</v>
      </c>
      <c r="E162" s="164">
        <v>0.25855164521750185</v>
      </c>
      <c r="F162" s="163">
        <v>0.23714130111769854</v>
      </c>
      <c r="G162" s="162">
        <f t="shared" ref="G162:H162" si="88">+I78</f>
        <v>35608.277999999998</v>
      </c>
      <c r="H162" s="162">
        <f t="shared" si="88"/>
        <v>45388.060799999999</v>
      </c>
      <c r="I162" s="163">
        <v>3.531454597711059E-2</v>
      </c>
      <c r="J162" s="164">
        <v>4.0789778589953585E-2</v>
      </c>
      <c r="K162" s="8"/>
      <c r="L162" s="9"/>
      <c r="M162" s="8"/>
      <c r="N162" s="9"/>
      <c r="O162" s="8"/>
      <c r="P162" s="9"/>
      <c r="Q162" s="8"/>
    </row>
    <row r="163" spans="1:17" ht="20.100000000000001" customHeight="1" x14ac:dyDescent="0.2">
      <c r="A163" s="454" t="s">
        <v>220</v>
      </c>
      <c r="B163" s="16" t="s">
        <v>148</v>
      </c>
      <c r="C163" s="439">
        <f t="shared" ref="C163:D163" si="89">+F79</f>
        <v>836207.88809000002</v>
      </c>
      <c r="D163" s="439">
        <f t="shared" si="89"/>
        <v>894970.29750999995</v>
      </c>
      <c r="E163" s="164">
        <v>0.23301882217896258</v>
      </c>
      <c r="F163" s="163">
        <v>0.2172622301816674</v>
      </c>
      <c r="G163" s="162">
        <f t="shared" ref="G163:H163" si="90">+I79</f>
        <v>178176.15489000001</v>
      </c>
      <c r="H163" s="162">
        <f t="shared" si="90"/>
        <v>174464.21103000001</v>
      </c>
      <c r="I163" s="163">
        <v>4.9650808541973034E-2</v>
      </c>
      <c r="J163" s="164">
        <v>4.2352783864136379E-2</v>
      </c>
      <c r="K163" s="8"/>
      <c r="L163" s="9"/>
      <c r="M163" s="8"/>
      <c r="N163" s="9"/>
      <c r="O163" s="8"/>
      <c r="P163" s="9"/>
      <c r="Q163" s="8"/>
    </row>
    <row r="164" spans="1:17" ht="20.100000000000001" customHeight="1" thickBot="1" x14ac:dyDescent="0.25">
      <c r="A164" s="454" t="s">
        <v>222</v>
      </c>
      <c r="B164" s="16" t="s">
        <v>149</v>
      </c>
      <c r="C164" s="439">
        <f t="shared" ref="C164:D164" si="91">+F80</f>
        <v>4066.9799200000002</v>
      </c>
      <c r="D164" s="439">
        <f t="shared" si="91"/>
        <v>4383.3693599999997</v>
      </c>
      <c r="E164" s="164">
        <v>0.17773452149848187</v>
      </c>
      <c r="F164" s="163">
        <v>0.14355033025804492</v>
      </c>
      <c r="G164" s="162">
        <f t="shared" ref="G164:H164" si="92">+I80</f>
        <v>2551.5607300000001</v>
      </c>
      <c r="H164" s="162">
        <f t="shared" si="92"/>
        <v>2810.9958700000002</v>
      </c>
      <c r="I164" s="163">
        <v>0.11150790865494785</v>
      </c>
      <c r="J164" s="164">
        <v>9.2056897868287427E-2</v>
      </c>
      <c r="K164" s="8"/>
      <c r="L164" s="9"/>
      <c r="M164" s="8"/>
      <c r="N164" s="9"/>
      <c r="O164" s="8"/>
      <c r="P164" s="9"/>
      <c r="Q164" s="8"/>
    </row>
    <row r="165" spans="1:17" ht="20.100000000000001" customHeight="1" thickBot="1" x14ac:dyDescent="0.25">
      <c r="A165" s="59"/>
      <c r="B165" s="56" t="s">
        <v>2</v>
      </c>
      <c r="C165" s="149">
        <f>SUM(C131:C164)</f>
        <v>6539108.518889999</v>
      </c>
      <c r="D165" s="149">
        <f>SUM(D131:D164)</f>
        <v>7110646.2911100006</v>
      </c>
      <c r="E165" s="155">
        <v>0.23712302013034764</v>
      </c>
      <c r="F165" s="155">
        <v>0.22094769231048286</v>
      </c>
      <c r="G165" s="149">
        <f>SUM(G131:G164)</f>
        <v>1910396.0122599998</v>
      </c>
      <c r="H165" s="149">
        <f>SUM(H131:H164)</f>
        <v>1991712.8041700001</v>
      </c>
      <c r="I165" s="154">
        <v>6.9275325644688857E-2</v>
      </c>
      <c r="J165" s="155">
        <v>6.1888094247746134E-2</v>
      </c>
      <c r="K165" s="8"/>
      <c r="L165" s="9"/>
      <c r="M165" s="8"/>
      <c r="N165" s="9"/>
      <c r="O165" s="8"/>
      <c r="P165" s="9"/>
      <c r="Q165" s="8"/>
    </row>
    <row r="166" spans="1:17" ht="20.100000000000001" customHeight="1" x14ac:dyDescent="0.2">
      <c r="C166" s="9"/>
      <c r="D166" s="9"/>
      <c r="E166" s="9"/>
      <c r="F166" s="9"/>
      <c r="G166" s="9"/>
      <c r="H166" s="9"/>
      <c r="I166" s="461"/>
      <c r="J166" s="187"/>
    </row>
    <row r="167" spans="1:17" ht="20.100000000000001" customHeight="1" x14ac:dyDescent="0.2">
      <c r="C167" s="9"/>
      <c r="D167" s="9"/>
      <c r="E167" s="173"/>
      <c r="F167" s="173"/>
      <c r="G167" s="9"/>
      <c r="H167" s="9"/>
    </row>
    <row r="168" spans="1:17" ht="20.100000000000001" customHeight="1" x14ac:dyDescent="0.2"/>
    <row r="169" spans="1:17" ht="20.100000000000001" customHeight="1" x14ac:dyDescent="0.2"/>
    <row r="170" spans="1:17" ht="20.100000000000001" customHeight="1" x14ac:dyDescent="0.2"/>
    <row r="171" spans="1:17" ht="20.100000000000001" customHeight="1" x14ac:dyDescent="0.2">
      <c r="C171" s="427"/>
      <c r="D171" s="427"/>
      <c r="E171" s="427"/>
      <c r="F171" s="427"/>
      <c r="G171" s="186"/>
      <c r="H171" s="186"/>
    </row>
    <row r="172" spans="1:17" ht="20.100000000000001" customHeight="1" x14ac:dyDescent="0.2">
      <c r="C172" s="427"/>
      <c r="D172" s="427"/>
      <c r="E172" s="427"/>
      <c r="F172" s="427"/>
      <c r="G172" s="186"/>
      <c r="H172" s="186"/>
    </row>
    <row r="173" spans="1:17" ht="20.100000000000001" customHeight="1" x14ac:dyDescent="0.2"/>
    <row r="174" spans="1:17" ht="20.100000000000001" customHeight="1" x14ac:dyDescent="0.2"/>
    <row r="175" spans="1:17" ht="20.100000000000001" customHeight="1" x14ac:dyDescent="0.2"/>
    <row r="176" spans="1:17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spans="1:1" ht="20.100000000000001" customHeight="1" x14ac:dyDescent="0.2"/>
    <row r="194" spans="1:1" ht="20.100000000000001" customHeight="1" x14ac:dyDescent="0.2"/>
    <row r="195" spans="1:1" ht="20.100000000000001" customHeight="1" x14ac:dyDescent="0.2"/>
    <row r="196" spans="1:1" ht="20.100000000000001" customHeight="1" x14ac:dyDescent="0.2"/>
    <row r="197" spans="1:1" ht="20.100000000000001" customHeight="1" x14ac:dyDescent="0.2"/>
    <row r="198" spans="1:1" ht="20.100000000000001" customHeight="1" x14ac:dyDescent="0.2"/>
    <row r="199" spans="1:1" ht="20.100000000000001" customHeight="1" x14ac:dyDescent="0.2"/>
    <row r="200" spans="1:1" ht="20.100000000000001" customHeight="1" x14ac:dyDescent="0.2"/>
    <row r="201" spans="1:1" ht="20.100000000000001" customHeight="1" x14ac:dyDescent="0.2"/>
    <row r="202" spans="1:1" ht="20.100000000000001" customHeight="1" x14ac:dyDescent="0.2"/>
    <row r="203" spans="1:1" ht="20.100000000000001" customHeight="1" x14ac:dyDescent="0.2"/>
    <row r="204" spans="1:1" ht="20.100000000000001" customHeight="1" x14ac:dyDescent="0.2">
      <c r="A204" s="16"/>
    </row>
    <row r="205" spans="1:1" ht="20.100000000000001" customHeight="1" x14ac:dyDescent="0.2">
      <c r="A205" s="16"/>
    </row>
    <row r="206" spans="1:1" ht="20.100000000000001" customHeight="1" x14ac:dyDescent="0.2">
      <c r="A206" s="16"/>
    </row>
    <row r="207" spans="1:1" ht="20.100000000000001" customHeight="1" x14ac:dyDescent="0.2">
      <c r="A207" s="16"/>
    </row>
    <row r="208" spans="1:1" ht="20.100000000000001" customHeight="1" x14ac:dyDescent="0.2">
      <c r="A208" s="16"/>
    </row>
    <row r="209" spans="1:1" ht="20.100000000000001" customHeight="1" x14ac:dyDescent="0.2">
      <c r="A209" s="16"/>
    </row>
    <row r="210" spans="1:1" ht="20.100000000000001" customHeight="1" x14ac:dyDescent="0.2">
      <c r="A210" s="16"/>
    </row>
    <row r="211" spans="1:1" ht="20.100000000000001" customHeight="1" x14ac:dyDescent="0.2">
      <c r="A211" s="16"/>
    </row>
    <row r="212" spans="1:1" ht="20.100000000000001" customHeight="1" x14ac:dyDescent="0.2">
      <c r="A212" s="16"/>
    </row>
    <row r="213" spans="1:1" ht="20.100000000000001" customHeight="1" x14ac:dyDescent="0.2">
      <c r="A213" s="16"/>
    </row>
    <row r="214" spans="1:1" ht="20.100000000000001" customHeight="1" x14ac:dyDescent="0.2">
      <c r="A214" s="16"/>
    </row>
    <row r="215" spans="1:1" ht="20.100000000000001" customHeight="1" x14ac:dyDescent="0.2">
      <c r="A215" s="16"/>
    </row>
    <row r="216" spans="1:1" ht="20.100000000000001" customHeight="1" x14ac:dyDescent="0.2">
      <c r="A216" s="16"/>
    </row>
    <row r="217" spans="1:1" ht="20.100000000000001" customHeight="1" x14ac:dyDescent="0.2">
      <c r="A217" s="16"/>
    </row>
    <row r="218" spans="1:1" ht="20.100000000000001" customHeight="1" x14ac:dyDescent="0.2">
      <c r="A218" s="16"/>
    </row>
    <row r="219" spans="1:1" ht="20.100000000000001" customHeight="1" x14ac:dyDescent="0.2">
      <c r="A219" s="16"/>
    </row>
    <row r="220" spans="1:1" ht="20.100000000000001" customHeight="1" x14ac:dyDescent="0.2">
      <c r="A220" s="16"/>
    </row>
    <row r="221" spans="1:1" ht="20.100000000000001" customHeight="1" x14ac:dyDescent="0.2">
      <c r="A221" s="16"/>
    </row>
    <row r="222" spans="1:1" ht="20.100000000000001" customHeight="1" x14ac:dyDescent="0.2">
      <c r="A222" s="16"/>
    </row>
    <row r="223" spans="1:1" ht="20.100000000000001" customHeight="1" x14ac:dyDescent="0.2">
      <c r="A223" s="16"/>
    </row>
    <row r="224" spans="1:1" ht="20.100000000000001" customHeight="1" x14ac:dyDescent="0.2">
      <c r="A224" s="16"/>
    </row>
    <row r="225" spans="1:1" ht="20.100000000000001" customHeight="1" x14ac:dyDescent="0.2">
      <c r="A225" s="16"/>
    </row>
    <row r="226" spans="1:1" ht="20.100000000000001" customHeight="1" x14ac:dyDescent="0.2">
      <c r="A226" s="16"/>
    </row>
    <row r="227" spans="1:1" ht="20.100000000000001" customHeight="1" x14ac:dyDescent="0.2">
      <c r="A227" s="16"/>
    </row>
    <row r="228" spans="1:1" ht="20.100000000000001" customHeight="1" x14ac:dyDescent="0.2"/>
    <row r="229" spans="1:1" ht="20.100000000000001" customHeight="1" x14ac:dyDescent="0.2"/>
    <row r="230" spans="1:1" ht="20.100000000000001" customHeight="1" x14ac:dyDescent="0.2"/>
    <row r="231" spans="1:1" ht="20.100000000000001" customHeight="1" x14ac:dyDescent="0.2"/>
    <row r="232" spans="1:1" ht="20.100000000000001" customHeight="1" x14ac:dyDescent="0.2"/>
    <row r="233" spans="1:1" ht="20.100000000000001" customHeight="1" x14ac:dyDescent="0.2"/>
    <row r="234" spans="1:1" ht="20.100000000000001" customHeight="1" x14ac:dyDescent="0.2"/>
    <row r="235" spans="1:1" ht="20.100000000000001" customHeight="1" x14ac:dyDescent="0.2"/>
    <row r="236" spans="1:1" ht="20.100000000000001" customHeight="1" x14ac:dyDescent="0.2"/>
    <row r="237" spans="1:1" ht="20.100000000000001" customHeight="1" x14ac:dyDescent="0.2"/>
    <row r="238" spans="1:1" ht="20.100000000000001" customHeight="1" x14ac:dyDescent="0.2"/>
    <row r="239" spans="1:1" ht="20.100000000000001" customHeight="1" x14ac:dyDescent="0.2"/>
    <row r="240" spans="1:1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</sheetData>
  <sortState ref="B126:J154">
    <sortCondition ref="B126"/>
  </sortState>
  <mergeCells count="14">
    <mergeCell ref="A1:N1"/>
    <mergeCell ref="A10:N10"/>
    <mergeCell ref="I45:J45"/>
    <mergeCell ref="A126:J126"/>
    <mergeCell ref="L45:M45"/>
    <mergeCell ref="I4:J4"/>
    <mergeCell ref="L4:M4"/>
    <mergeCell ref="I12:J12"/>
    <mergeCell ref="L12:M12"/>
    <mergeCell ref="C4:D4"/>
    <mergeCell ref="B45:B46"/>
    <mergeCell ref="C12:D12"/>
    <mergeCell ref="C45:D45"/>
    <mergeCell ref="A45:A46"/>
  </mergeCells>
  <phoneticPr fontId="0" type="noConversion"/>
  <conditionalFormatting sqref="F9:M9 G167:H167 T6:T81 R6:R81 L88:L165 N88:N165 P6:P165">
    <cfRule type="cellIs" dxfId="11" priority="14" operator="notEqual">
      <formula>0</formula>
    </cfRule>
  </conditionalFormatting>
  <conditionalFormatting sqref="XFB125:XFD125">
    <cfRule type="cellIs" dxfId="10" priority="2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fitToHeight="9" orientation="portrait" r:id="rId1"/>
  <headerFooter alignWithMargins="0">
    <oddHeader>&amp;A</oddHeader>
  </headerFooter>
  <rowBreaks count="1" manualBreakCount="1">
    <brk id="82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2:P272"/>
  <sheetViews>
    <sheetView topLeftCell="A8" zoomScale="80" zoomScaleNormal="80" zoomScaleSheetLayoutView="80" workbookViewId="0">
      <selection activeCell="P8" sqref="P8"/>
    </sheetView>
  </sheetViews>
  <sheetFormatPr defaultRowHeight="12.75" x14ac:dyDescent="0.2"/>
  <cols>
    <col min="1" max="1" width="3.85546875" style="237" customWidth="1"/>
    <col min="2" max="2" width="35.7109375" style="215" bestFit="1" customWidth="1"/>
    <col min="3" max="3" width="21.85546875" style="216" customWidth="1"/>
    <col min="4" max="4" width="20.85546875" style="216" customWidth="1"/>
    <col min="5" max="5" width="12.85546875" style="216" customWidth="1"/>
    <col min="6" max="6" width="8.7109375" style="216" customWidth="1"/>
    <col min="7" max="7" width="15.140625" style="216" customWidth="1"/>
    <col min="8" max="8" width="14.85546875" style="216" customWidth="1"/>
    <col min="9" max="9" width="11.5703125" style="216" bestFit="1" customWidth="1"/>
    <col min="10" max="10" width="9.140625" style="216"/>
    <col min="11" max="11" width="16.42578125" style="216" customWidth="1"/>
    <col min="12" max="12" width="10.42578125" style="216" bestFit="1" customWidth="1"/>
    <col min="13" max="13" width="13.7109375" style="216" customWidth="1"/>
    <col min="14" max="14" width="16" style="216" customWidth="1"/>
    <col min="15" max="15" width="11.85546875" style="216" customWidth="1"/>
    <col min="16" max="16" width="12.5703125" style="216" customWidth="1"/>
    <col min="17" max="18" width="13.5703125" style="216" customWidth="1"/>
    <col min="19" max="16384" width="9.140625" style="216"/>
  </cols>
  <sheetData>
    <row r="2" spans="1:16" ht="20.100000000000001" customHeight="1" x14ac:dyDescent="0.2">
      <c r="A2" s="639" t="s">
        <v>93</v>
      </c>
      <c r="B2" s="639"/>
      <c r="C2" s="639"/>
      <c r="D2" s="639"/>
      <c r="E2" s="639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20.100000000000001" customHeight="1" thickBot="1" x14ac:dyDescent="0.25">
      <c r="A3" s="217"/>
      <c r="B3" s="217"/>
      <c r="C3" s="217"/>
      <c r="D3" s="217"/>
      <c r="E3" s="217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6" ht="20.100000000000001" customHeight="1" thickBot="1" x14ac:dyDescent="0.25">
      <c r="A4" s="218" t="s">
        <v>3</v>
      </c>
      <c r="B4" s="218" t="s">
        <v>4</v>
      </c>
      <c r="C4" s="219" t="s">
        <v>77</v>
      </c>
      <c r="D4" s="220"/>
      <c r="E4" s="221" t="s">
        <v>6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ht="20.100000000000001" customHeight="1" thickBot="1" x14ac:dyDescent="0.25">
      <c r="A5" s="222"/>
      <c r="B5" s="139"/>
      <c r="C5" s="410" t="s">
        <v>208</v>
      </c>
      <c r="D5" s="410" t="s">
        <v>215</v>
      </c>
      <c r="E5" s="15" t="s">
        <v>214</v>
      </c>
      <c r="F5" s="223"/>
      <c r="G5" s="215"/>
      <c r="H5" s="215"/>
      <c r="I5" s="215"/>
      <c r="J5" s="215"/>
      <c r="K5" s="215"/>
      <c r="L5" s="215"/>
      <c r="M5" s="215"/>
      <c r="N5" s="215"/>
      <c r="O5" s="215"/>
      <c r="P5" s="215"/>
    </row>
    <row r="6" spans="1:16" ht="20.100000000000001" customHeight="1" x14ac:dyDescent="0.2">
      <c r="A6" s="224" t="s">
        <v>7</v>
      </c>
      <c r="B6" s="225" t="s">
        <v>0</v>
      </c>
      <c r="C6" s="130">
        <f>+C41</f>
        <v>86520550.499190018</v>
      </c>
      <c r="D6" s="130">
        <f t="shared" ref="D6" si="0">+D41</f>
        <v>87359086.561530009</v>
      </c>
      <c r="E6" s="141">
        <f>+D6/C6</f>
        <v>1.0096917559759151</v>
      </c>
      <c r="F6" s="8"/>
      <c r="G6" s="9"/>
    </row>
    <row r="7" spans="1:16" ht="20.100000000000001" customHeight="1" thickBot="1" x14ac:dyDescent="0.25">
      <c r="A7" s="226" t="s">
        <v>8</v>
      </c>
      <c r="B7" s="227" t="s">
        <v>1</v>
      </c>
      <c r="C7" s="96">
        <f>+C81</f>
        <v>51101859.790579997</v>
      </c>
      <c r="D7" s="96">
        <f t="shared" ref="D7" si="1">+D81</f>
        <v>55370157.732670009</v>
      </c>
      <c r="E7" s="141">
        <f>+D7/C7</f>
        <v>1.0835252955485746</v>
      </c>
      <c r="F7" s="8"/>
      <c r="G7" s="9"/>
    </row>
    <row r="8" spans="1:16" s="230" customFormat="1" ht="20.100000000000001" customHeight="1" thickBot="1" x14ac:dyDescent="0.25">
      <c r="A8" s="228"/>
      <c r="B8" s="229" t="s">
        <v>2</v>
      </c>
      <c r="C8" s="12">
        <f>SUM(C6:C7)</f>
        <v>137622410.28977001</v>
      </c>
      <c r="D8" s="12">
        <f>SUM(D6:D7)</f>
        <v>142729244.2942</v>
      </c>
      <c r="E8" s="143">
        <f>+D8/C8</f>
        <v>1.0371075756751922</v>
      </c>
      <c r="F8" s="8"/>
      <c r="G8" s="9"/>
      <c r="P8" s="230" t="s">
        <v>110</v>
      </c>
    </row>
    <row r="9" spans="1:16" ht="20.100000000000001" customHeight="1" x14ac:dyDescent="0.2">
      <c r="A9" s="231"/>
      <c r="B9" s="172"/>
      <c r="C9" s="17"/>
      <c r="D9" s="17"/>
      <c r="E9" s="17"/>
      <c r="F9" s="17"/>
      <c r="G9" s="9"/>
      <c r="H9" s="17"/>
      <c r="I9" s="17"/>
      <c r="J9" s="17"/>
      <c r="K9" s="17"/>
      <c r="L9" s="17"/>
      <c r="M9" s="17"/>
      <c r="N9" s="17"/>
      <c r="O9" s="17"/>
      <c r="P9" s="17"/>
    </row>
    <row r="10" spans="1:16" s="233" customFormat="1" ht="20.100000000000001" customHeight="1" x14ac:dyDescent="0.2">
      <c r="A10" s="640" t="s">
        <v>92</v>
      </c>
      <c r="B10" s="640"/>
      <c r="C10" s="640"/>
      <c r="D10" s="640"/>
      <c r="E10" s="640"/>
      <c r="F10" s="232"/>
      <c r="G10" s="9"/>
      <c r="H10" s="232"/>
      <c r="I10" s="232"/>
      <c r="J10" s="232"/>
      <c r="K10" s="232"/>
      <c r="L10" s="232"/>
      <c r="M10" s="232"/>
      <c r="N10" s="232"/>
      <c r="O10" s="232"/>
      <c r="P10" s="232"/>
    </row>
    <row r="11" spans="1:16" ht="20.100000000000001" customHeight="1" thickBot="1" x14ac:dyDescent="0.25">
      <c r="A11" s="217"/>
      <c r="B11" s="217"/>
      <c r="C11" s="217"/>
      <c r="D11" s="217"/>
      <c r="E11" s="217"/>
      <c r="F11" s="215"/>
      <c r="G11" s="9"/>
      <c r="H11" s="215"/>
      <c r="I11" s="215"/>
      <c r="J11" s="215"/>
      <c r="K11" s="215"/>
      <c r="L11" s="215"/>
      <c r="M11" s="215"/>
      <c r="N11" s="215"/>
      <c r="O11" s="215"/>
      <c r="P11" s="215"/>
    </row>
    <row r="12" spans="1:16" ht="20.100000000000001" customHeight="1" thickBot="1" x14ac:dyDescent="0.25">
      <c r="A12" s="218" t="s">
        <v>3</v>
      </c>
      <c r="B12" s="218" t="s">
        <v>10</v>
      </c>
      <c r="C12" s="220" t="s">
        <v>77</v>
      </c>
      <c r="D12" s="220"/>
      <c r="E12" s="221" t="s">
        <v>6</v>
      </c>
      <c r="F12" s="215"/>
      <c r="G12" s="9"/>
      <c r="H12" s="215"/>
      <c r="I12" s="215"/>
      <c r="J12" s="215"/>
      <c r="K12" s="215"/>
      <c r="L12" s="215"/>
      <c r="M12" s="215"/>
      <c r="N12" s="215"/>
      <c r="O12" s="215"/>
      <c r="P12" s="215"/>
    </row>
    <row r="13" spans="1:16" ht="20.100000000000001" customHeight="1" thickBot="1" x14ac:dyDescent="0.25">
      <c r="A13" s="222"/>
      <c r="B13" s="234"/>
      <c r="C13" s="410" t="s">
        <v>208</v>
      </c>
      <c r="D13" s="410" t="s">
        <v>215</v>
      </c>
      <c r="E13" s="15" t="s">
        <v>214</v>
      </c>
      <c r="F13" s="215"/>
      <c r="G13" s="9"/>
      <c r="H13" s="215"/>
      <c r="I13" s="215"/>
      <c r="J13" s="215"/>
      <c r="K13" s="215"/>
      <c r="L13" s="215"/>
      <c r="M13" s="215"/>
      <c r="N13" s="215"/>
      <c r="O13" s="215"/>
      <c r="P13" s="215"/>
    </row>
    <row r="14" spans="1:16" ht="20.100000000000001" customHeight="1" x14ac:dyDescent="0.2">
      <c r="A14" s="404" t="s">
        <v>7</v>
      </c>
      <c r="B14" s="16" t="s">
        <v>116</v>
      </c>
      <c r="C14" s="19">
        <v>3839326.44765</v>
      </c>
      <c r="D14" s="19">
        <v>3596042.6227000002</v>
      </c>
      <c r="E14" s="21">
        <f>+IF(C14=0,"X",D14/C14)</f>
        <v>0.93663372253773558</v>
      </c>
      <c r="F14" s="8"/>
      <c r="G14" s="9"/>
    </row>
    <row r="15" spans="1:16" ht="20.100000000000001" customHeight="1" x14ac:dyDescent="0.2">
      <c r="A15" s="405" t="s">
        <v>8</v>
      </c>
      <c r="B15" s="16" t="s">
        <v>172</v>
      </c>
      <c r="C15" s="19">
        <v>2522950.85916</v>
      </c>
      <c r="D15" s="19">
        <v>2446899.1577099999</v>
      </c>
      <c r="E15" s="21">
        <f t="shared" ref="E15:E41" si="2">+IF(C15=0,"X",D15/C15)</f>
        <v>0.96985605122910679</v>
      </c>
      <c r="F15" s="8"/>
      <c r="G15" s="9"/>
    </row>
    <row r="16" spans="1:16" ht="20.100000000000001" customHeight="1" x14ac:dyDescent="0.2">
      <c r="A16" s="405" t="s">
        <v>9</v>
      </c>
      <c r="B16" s="16" t="s">
        <v>209</v>
      </c>
      <c r="C16" s="19">
        <v>12860536.602809999</v>
      </c>
      <c r="D16" s="19">
        <v>13186549.43603</v>
      </c>
      <c r="E16" s="21">
        <f t="shared" si="2"/>
        <v>1.0253498623960036</v>
      </c>
      <c r="F16" s="8"/>
      <c r="G16" s="9"/>
    </row>
    <row r="17" spans="1:7" ht="20.100000000000001" customHeight="1" x14ac:dyDescent="0.2">
      <c r="A17" s="405" t="s">
        <v>11</v>
      </c>
      <c r="B17" s="16" t="s">
        <v>117</v>
      </c>
      <c r="C17" s="19">
        <v>3854885.4826699998</v>
      </c>
      <c r="D17" s="19">
        <v>4054936.0483900001</v>
      </c>
      <c r="E17" s="21">
        <f t="shared" si="2"/>
        <v>1.0518953329792406</v>
      </c>
      <c r="F17" s="8"/>
      <c r="G17" s="9"/>
    </row>
    <row r="18" spans="1:7" ht="20.100000000000001" customHeight="1" x14ac:dyDescent="0.2">
      <c r="A18" s="405" t="s">
        <v>12</v>
      </c>
      <c r="B18" s="16" t="s">
        <v>118</v>
      </c>
      <c r="C18" s="19">
        <v>834481.22673999995</v>
      </c>
      <c r="D18" s="19">
        <v>851317.92145999998</v>
      </c>
      <c r="E18" s="21">
        <f t="shared" si="2"/>
        <v>1.0201762414545557</v>
      </c>
      <c r="F18" s="8"/>
      <c r="G18" s="9"/>
    </row>
    <row r="19" spans="1:7" ht="20.100000000000001" customHeight="1" x14ac:dyDescent="0.2">
      <c r="A19" s="405" t="s">
        <v>13</v>
      </c>
      <c r="B19" s="16" t="s">
        <v>119</v>
      </c>
      <c r="C19" s="19">
        <v>155867.58085999999</v>
      </c>
      <c r="D19" s="19">
        <v>165933.27997999999</v>
      </c>
      <c r="E19" s="21">
        <f t="shared" si="2"/>
        <v>1.0645785291878047</v>
      </c>
      <c r="F19" s="8"/>
      <c r="G19" s="9"/>
    </row>
    <row r="20" spans="1:7" ht="20.100000000000001" customHeight="1" x14ac:dyDescent="0.2">
      <c r="A20" s="405" t="s">
        <v>14</v>
      </c>
      <c r="B20" s="16" t="s">
        <v>120</v>
      </c>
      <c r="C20" s="19">
        <v>1273425.67616</v>
      </c>
      <c r="D20" s="19">
        <v>1424476.52783</v>
      </c>
      <c r="E20" s="21">
        <f t="shared" si="2"/>
        <v>1.1186177210793269</v>
      </c>
      <c r="F20" s="8"/>
      <c r="G20" s="9"/>
    </row>
    <row r="21" spans="1:7" ht="20.100000000000001" customHeight="1" x14ac:dyDescent="0.2">
      <c r="A21" s="405" t="s">
        <v>15</v>
      </c>
      <c r="B21" s="16" t="s">
        <v>173</v>
      </c>
      <c r="C21" s="19">
        <v>47542.360560000001</v>
      </c>
      <c r="D21" s="19">
        <v>51088.354489999998</v>
      </c>
      <c r="E21" s="21">
        <f t="shared" si="2"/>
        <v>1.0745859879112405</v>
      </c>
      <c r="F21" s="8"/>
      <c r="G21" s="9"/>
    </row>
    <row r="22" spans="1:7" ht="20.100000000000001" customHeight="1" x14ac:dyDescent="0.2">
      <c r="A22" s="405" t="s">
        <v>16</v>
      </c>
      <c r="B22" s="16" t="s">
        <v>153</v>
      </c>
      <c r="C22" s="19">
        <v>2647077.6595700001</v>
      </c>
      <c r="D22" s="19">
        <v>2794064.61204</v>
      </c>
      <c r="E22" s="21">
        <f t="shared" si="2"/>
        <v>1.0555280091381516</v>
      </c>
      <c r="F22" s="8"/>
      <c r="G22" s="9"/>
    </row>
    <row r="23" spans="1:7" ht="20.100000000000001" customHeight="1" x14ac:dyDescent="0.2">
      <c r="A23" s="405" t="s">
        <v>17</v>
      </c>
      <c r="B23" s="16" t="s">
        <v>121</v>
      </c>
      <c r="C23" s="19">
        <v>2280488.73465</v>
      </c>
      <c r="D23" s="19">
        <v>2545226.6055999999</v>
      </c>
      <c r="E23" s="21">
        <f t="shared" si="2"/>
        <v>1.1160882169368098</v>
      </c>
      <c r="F23" s="8"/>
      <c r="G23" s="9"/>
    </row>
    <row r="24" spans="1:7" ht="20.100000000000001" customHeight="1" x14ac:dyDescent="0.2">
      <c r="A24" s="405" t="s">
        <v>18</v>
      </c>
      <c r="B24" s="16" t="s">
        <v>122</v>
      </c>
      <c r="C24" s="19">
        <v>3639361.2763800002</v>
      </c>
      <c r="D24" s="19">
        <v>3854376.2795199999</v>
      </c>
      <c r="E24" s="21">
        <f t="shared" si="2"/>
        <v>1.059080422857571</v>
      </c>
      <c r="F24" s="8"/>
      <c r="G24" s="9"/>
    </row>
    <row r="25" spans="1:7" ht="20.100000000000001" customHeight="1" x14ac:dyDescent="0.2">
      <c r="A25" s="405" t="s">
        <v>19</v>
      </c>
      <c r="B25" s="16" t="s">
        <v>123</v>
      </c>
      <c r="C25" s="19">
        <v>12460.90093</v>
      </c>
      <c r="D25" s="19">
        <v>14050.64696</v>
      </c>
      <c r="E25" s="21">
        <f t="shared" si="2"/>
        <v>1.127578739204373</v>
      </c>
      <c r="F25" s="8"/>
      <c r="G25" s="9"/>
    </row>
    <row r="26" spans="1:7" ht="20.100000000000001" customHeight="1" x14ac:dyDescent="0.2">
      <c r="A26" s="405" t="s">
        <v>20</v>
      </c>
      <c r="B26" s="16" t="s">
        <v>63</v>
      </c>
      <c r="C26" s="19">
        <v>13159.847460000001</v>
      </c>
      <c r="D26" s="19">
        <v>15403.62904</v>
      </c>
      <c r="E26" s="21">
        <f t="shared" si="2"/>
        <v>1.1705020963822022</v>
      </c>
      <c r="F26" s="8"/>
      <c r="G26" s="9"/>
    </row>
    <row r="27" spans="1:7" ht="20.100000000000001" customHeight="1" x14ac:dyDescent="0.2">
      <c r="A27" s="405" t="s">
        <v>21</v>
      </c>
      <c r="B27" s="16" t="s">
        <v>124</v>
      </c>
      <c r="C27" s="19">
        <v>7175255.1788699999</v>
      </c>
      <c r="D27" s="19">
        <v>6758418.7928400002</v>
      </c>
      <c r="E27" s="21">
        <f t="shared" si="2"/>
        <v>0.94190640254056501</v>
      </c>
      <c r="F27" s="8"/>
      <c r="G27" s="9"/>
    </row>
    <row r="28" spans="1:7" ht="20.100000000000001" customHeight="1" x14ac:dyDescent="0.2">
      <c r="A28" s="405" t="s">
        <v>22</v>
      </c>
      <c r="B28" s="16" t="s">
        <v>125</v>
      </c>
      <c r="C28" s="19">
        <v>6779932.3520499999</v>
      </c>
      <c r="D28" s="19">
        <v>6977657.6906500002</v>
      </c>
      <c r="E28" s="21">
        <f>+IF(C28=0,"X",D28/C28)</f>
        <v>1.029163320271214</v>
      </c>
      <c r="F28" s="8"/>
      <c r="G28" s="9"/>
    </row>
    <row r="29" spans="1:7" ht="20.100000000000001" customHeight="1" x14ac:dyDescent="0.2">
      <c r="A29" s="405" t="s">
        <v>23</v>
      </c>
      <c r="B29" s="16" t="s">
        <v>126</v>
      </c>
      <c r="C29" s="19">
        <v>7589675.16983</v>
      </c>
      <c r="D29" s="19">
        <v>7686690.6051500002</v>
      </c>
      <c r="E29" s="21">
        <f t="shared" si="2"/>
        <v>1.012782554345099</v>
      </c>
      <c r="F29" s="8"/>
      <c r="G29" s="9"/>
    </row>
    <row r="30" spans="1:7" ht="20.100000000000001" customHeight="1" x14ac:dyDescent="0.2">
      <c r="A30" s="405" t="s">
        <v>24</v>
      </c>
      <c r="B30" s="16" t="s">
        <v>210</v>
      </c>
      <c r="C30" s="19">
        <v>2492044.28186</v>
      </c>
      <c r="D30" s="19">
        <v>2639250.1105900002</v>
      </c>
      <c r="E30" s="21">
        <f t="shared" si="2"/>
        <v>1.0590703101873171</v>
      </c>
      <c r="F30" s="8"/>
      <c r="G30" s="9"/>
    </row>
    <row r="31" spans="1:7" ht="20.100000000000001" customHeight="1" x14ac:dyDescent="0.2">
      <c r="A31" s="405" t="s">
        <v>25</v>
      </c>
      <c r="B31" s="16" t="s">
        <v>211</v>
      </c>
      <c r="C31" s="19">
        <v>2554.1040899999998</v>
      </c>
      <c r="D31" s="19">
        <v>7745.7755500000003</v>
      </c>
      <c r="E31" s="21">
        <f t="shared" si="2"/>
        <v>3.0326781043602655</v>
      </c>
      <c r="F31" s="8"/>
      <c r="G31" s="9"/>
    </row>
    <row r="32" spans="1:7" ht="20.100000000000001" customHeight="1" x14ac:dyDescent="0.2">
      <c r="A32" s="405" t="s">
        <v>26</v>
      </c>
      <c r="B32" s="16" t="s">
        <v>127</v>
      </c>
      <c r="C32" s="19">
        <v>55661.060109999999</v>
      </c>
      <c r="D32" s="19">
        <v>62709.833250000003</v>
      </c>
      <c r="E32" s="21">
        <f t="shared" si="2"/>
        <v>1.1266374216745043</v>
      </c>
      <c r="F32" s="8"/>
      <c r="G32" s="9"/>
    </row>
    <row r="33" spans="1:7" ht="20.100000000000001" customHeight="1" x14ac:dyDescent="0.2">
      <c r="A33" s="405" t="s">
        <v>27</v>
      </c>
      <c r="B33" s="16" t="s">
        <v>212</v>
      </c>
      <c r="C33" s="19">
        <v>473912.04950000002</v>
      </c>
      <c r="D33" s="19">
        <v>542225.82058000006</v>
      </c>
      <c r="E33" s="21">
        <f t="shared" si="2"/>
        <v>1.1441486266324614</v>
      </c>
      <c r="F33" s="8"/>
      <c r="G33" s="9"/>
    </row>
    <row r="34" spans="1:7" ht="20.100000000000001" customHeight="1" x14ac:dyDescent="0.2">
      <c r="A34" s="405" t="s">
        <v>28</v>
      </c>
      <c r="B34" s="16" t="s">
        <v>174</v>
      </c>
      <c r="C34" s="19">
        <v>22379309.086100001</v>
      </c>
      <c r="D34" s="19">
        <v>21995361.142480001</v>
      </c>
      <c r="E34" s="21">
        <f t="shared" si="2"/>
        <v>0.98284361942797982</v>
      </c>
      <c r="F34" s="8"/>
      <c r="G34" s="9"/>
    </row>
    <row r="35" spans="1:7" ht="20.100000000000001" customHeight="1" x14ac:dyDescent="0.2">
      <c r="A35" s="405" t="s">
        <v>31</v>
      </c>
      <c r="B35" s="16" t="s">
        <v>155</v>
      </c>
      <c r="C35" s="19">
        <v>224270.05712000001</v>
      </c>
      <c r="D35" s="19">
        <v>241060.41544000001</v>
      </c>
      <c r="E35" s="21">
        <f t="shared" si="2"/>
        <v>1.0748666965872131</v>
      </c>
      <c r="F35" s="8"/>
      <c r="G35" s="9"/>
    </row>
    <row r="36" spans="1:7" ht="20.100000000000001" customHeight="1" x14ac:dyDescent="0.2">
      <c r="A36" s="405" t="s">
        <v>32</v>
      </c>
      <c r="B36" s="16" t="s">
        <v>175</v>
      </c>
      <c r="C36" s="19">
        <v>14906.889520000001</v>
      </c>
      <c r="D36" s="19">
        <v>16600.383099999999</v>
      </c>
      <c r="E36" s="21">
        <f t="shared" si="2"/>
        <v>1.113604758237988</v>
      </c>
      <c r="F36" s="8"/>
      <c r="G36" s="9"/>
    </row>
    <row r="37" spans="1:7" ht="20.100000000000001" customHeight="1" x14ac:dyDescent="0.2">
      <c r="A37" s="405" t="s">
        <v>33</v>
      </c>
      <c r="B37" s="16" t="s">
        <v>128</v>
      </c>
      <c r="C37" s="19">
        <v>126180.02108000001</v>
      </c>
      <c r="D37" s="19">
        <v>108771.72811</v>
      </c>
      <c r="E37" s="21">
        <f t="shared" si="2"/>
        <v>0.86203605910825698</v>
      </c>
      <c r="F37" s="8"/>
      <c r="G37" s="9"/>
    </row>
    <row r="38" spans="1:7" ht="20.100000000000001" customHeight="1" x14ac:dyDescent="0.2">
      <c r="A38" s="405" t="s">
        <v>34</v>
      </c>
      <c r="B38" s="16" t="s">
        <v>129</v>
      </c>
      <c r="C38" s="19">
        <v>443157.52299999999</v>
      </c>
      <c r="D38" s="19">
        <v>546748.23742999998</v>
      </c>
      <c r="E38" s="21">
        <f t="shared" si="2"/>
        <v>1.2337559649867436</v>
      </c>
      <c r="F38" s="8"/>
      <c r="G38" s="9"/>
    </row>
    <row r="39" spans="1:7" ht="20.100000000000001" customHeight="1" x14ac:dyDescent="0.2">
      <c r="A39" s="405" t="s">
        <v>35</v>
      </c>
      <c r="B39" s="16" t="s">
        <v>213</v>
      </c>
      <c r="C39" s="19">
        <v>2076197.3508200001</v>
      </c>
      <c r="D39" s="19">
        <v>2660407.3884899998</v>
      </c>
      <c r="E39" s="21">
        <f t="shared" si="2"/>
        <v>1.2813846368888122</v>
      </c>
      <c r="F39" s="8"/>
      <c r="G39" s="9"/>
    </row>
    <row r="40" spans="1:7" ht="20.100000000000001" customHeight="1" thickBot="1" x14ac:dyDescent="0.25">
      <c r="A40" s="405" t="s">
        <v>36</v>
      </c>
      <c r="B40" s="16" t="s">
        <v>176</v>
      </c>
      <c r="C40" s="19">
        <v>2705930.7196399998</v>
      </c>
      <c r="D40" s="19">
        <v>2115073.5161199998</v>
      </c>
      <c r="E40" s="21">
        <f t="shared" si="2"/>
        <v>0.78164363217746824</v>
      </c>
      <c r="F40" s="8"/>
      <c r="G40" s="9"/>
    </row>
    <row r="41" spans="1:7" s="236" customFormat="1" ht="20.100000000000001" customHeight="1" thickBot="1" x14ac:dyDescent="0.25">
      <c r="A41" s="109"/>
      <c r="B41" s="235" t="s">
        <v>2</v>
      </c>
      <c r="C41" s="455">
        <f>SUM(C14:C40)</f>
        <v>86520550.499190018</v>
      </c>
      <c r="D41" s="455">
        <f>SUM(D14:D40)</f>
        <v>87359086.561530009</v>
      </c>
      <c r="E41" s="184">
        <f t="shared" si="2"/>
        <v>1.0096917559759151</v>
      </c>
      <c r="F41" s="8"/>
      <c r="G41" s="9"/>
    </row>
    <row r="42" spans="1:7" ht="20.100000000000001" customHeight="1" x14ac:dyDescent="0.2">
      <c r="B42" s="238"/>
      <c r="C42" s="460"/>
      <c r="D42" s="460"/>
      <c r="E42" s="93"/>
      <c r="G42" s="9"/>
    </row>
    <row r="43" spans="1:7" ht="20.100000000000001" customHeight="1" x14ac:dyDescent="0.2">
      <c r="A43" s="641" t="s">
        <v>91</v>
      </c>
      <c r="B43" s="641"/>
      <c r="C43" s="641"/>
      <c r="D43" s="641"/>
      <c r="E43" s="641"/>
      <c r="G43" s="9"/>
    </row>
    <row r="44" spans="1:7" ht="20.100000000000001" customHeight="1" thickBot="1" x14ac:dyDescent="0.25">
      <c r="A44" s="217"/>
      <c r="B44" s="217"/>
      <c r="C44" s="217"/>
      <c r="D44" s="217"/>
      <c r="E44" s="217"/>
      <c r="G44" s="9"/>
    </row>
    <row r="45" spans="1:7" ht="20.100000000000001" customHeight="1" thickBot="1" x14ac:dyDescent="0.25">
      <c r="A45" s="218" t="s">
        <v>3</v>
      </c>
      <c r="B45" s="239" t="s">
        <v>10</v>
      </c>
      <c r="C45" s="219" t="s">
        <v>77</v>
      </c>
      <c r="D45" s="220"/>
      <c r="E45" s="224" t="s">
        <v>6</v>
      </c>
      <c r="G45" s="9"/>
    </row>
    <row r="46" spans="1:7" ht="20.100000000000001" customHeight="1" thickBot="1" x14ac:dyDescent="0.25">
      <c r="A46" s="222"/>
      <c r="B46" s="240"/>
      <c r="C46" s="410" t="s">
        <v>208</v>
      </c>
      <c r="D46" s="410" t="s">
        <v>215</v>
      </c>
      <c r="E46" s="15" t="s">
        <v>214</v>
      </c>
      <c r="G46" s="9"/>
    </row>
    <row r="47" spans="1:7" ht="20.100000000000001" customHeight="1" x14ac:dyDescent="0.2">
      <c r="A47" s="433" t="s">
        <v>7</v>
      </c>
      <c r="B47" s="16" t="s">
        <v>130</v>
      </c>
      <c r="C47" s="161">
        <v>2443494.6246099998</v>
      </c>
      <c r="D47" s="162">
        <v>2446357.6830099998</v>
      </c>
      <c r="E47" s="21">
        <f t="shared" ref="E47:E81" si="3">+IF(C47=0,"X",D47/C47)</f>
        <v>1.0011717064450087</v>
      </c>
      <c r="F47" s="8"/>
      <c r="G47" s="9"/>
    </row>
    <row r="48" spans="1:7" ht="20.100000000000001" customHeight="1" x14ac:dyDescent="0.2">
      <c r="A48" s="434" t="s">
        <v>8</v>
      </c>
      <c r="B48" s="16" t="s">
        <v>131</v>
      </c>
      <c r="C48" s="161">
        <v>524024.80919</v>
      </c>
      <c r="D48" s="162">
        <v>665173.45456999994</v>
      </c>
      <c r="E48" s="21">
        <f t="shared" si="3"/>
        <v>1.2693548910368908</v>
      </c>
      <c r="F48" s="8"/>
      <c r="G48" s="9"/>
    </row>
    <row r="49" spans="1:7" ht="20.100000000000001" customHeight="1" x14ac:dyDescent="0.2">
      <c r="A49" s="434" t="s">
        <v>9</v>
      </c>
      <c r="B49" s="16" t="s">
        <v>132</v>
      </c>
      <c r="C49" s="161">
        <v>411897.45646000002</v>
      </c>
      <c r="D49" s="162">
        <v>501533.41858</v>
      </c>
      <c r="E49" s="21">
        <f t="shared" si="3"/>
        <v>1.2176171780480627</v>
      </c>
      <c r="F49" s="8"/>
      <c r="G49" s="9"/>
    </row>
    <row r="50" spans="1:7" ht="20.100000000000001" customHeight="1" x14ac:dyDescent="0.2">
      <c r="A50" s="434" t="s">
        <v>11</v>
      </c>
      <c r="B50" s="16" t="s">
        <v>177</v>
      </c>
      <c r="C50" s="161">
        <v>716536.17848999996</v>
      </c>
      <c r="D50" s="162">
        <v>1529474.1430299999</v>
      </c>
      <c r="E50" s="21">
        <f t="shared" si="3"/>
        <v>2.1345386163935971</v>
      </c>
      <c r="F50" s="8"/>
      <c r="G50" s="9"/>
    </row>
    <row r="51" spans="1:7" ht="20.100000000000001" customHeight="1" x14ac:dyDescent="0.2">
      <c r="A51" s="434" t="s">
        <v>12</v>
      </c>
      <c r="B51" s="16" t="s">
        <v>133</v>
      </c>
      <c r="C51" s="161">
        <v>338466.34652999998</v>
      </c>
      <c r="D51" s="162">
        <v>349226.76301</v>
      </c>
      <c r="E51" s="21">
        <f t="shared" si="3"/>
        <v>1.031791687978191</v>
      </c>
      <c r="F51" s="8"/>
      <c r="G51" s="9"/>
    </row>
    <row r="52" spans="1:7" ht="20.100000000000001" customHeight="1" x14ac:dyDescent="0.2">
      <c r="A52" s="434" t="s">
        <v>13</v>
      </c>
      <c r="B52" s="16" t="s">
        <v>134</v>
      </c>
      <c r="C52" s="161">
        <v>1695154.6090800001</v>
      </c>
      <c r="D52" s="162">
        <v>1711007.3972700001</v>
      </c>
      <c r="E52" s="21">
        <f t="shared" si="3"/>
        <v>1.0093518243734734</v>
      </c>
      <c r="F52" s="8"/>
      <c r="G52" s="9"/>
    </row>
    <row r="53" spans="1:7" ht="20.100000000000001" customHeight="1" x14ac:dyDescent="0.2">
      <c r="A53" s="434" t="s">
        <v>14</v>
      </c>
      <c r="B53" s="16" t="s">
        <v>156</v>
      </c>
      <c r="C53" s="161">
        <v>402063.58296999999</v>
      </c>
      <c r="D53" s="162">
        <v>418456.49449000001</v>
      </c>
      <c r="E53" s="21">
        <f t="shared" si="3"/>
        <v>1.0407719381071705</v>
      </c>
      <c r="F53" s="8"/>
      <c r="G53" s="9"/>
    </row>
    <row r="54" spans="1:7" ht="20.100000000000001" customHeight="1" x14ac:dyDescent="0.2">
      <c r="A54" s="434" t="s">
        <v>15</v>
      </c>
      <c r="B54" s="16" t="s">
        <v>135</v>
      </c>
      <c r="C54" s="161">
        <v>3115.3445299999998</v>
      </c>
      <c r="D54" s="162">
        <v>7105.0302700000002</v>
      </c>
      <c r="E54" s="21">
        <f t="shared" si="3"/>
        <v>2.2806563452550144</v>
      </c>
      <c r="F54" s="8"/>
      <c r="G54" s="9"/>
    </row>
    <row r="55" spans="1:7" ht="20.100000000000001" customHeight="1" x14ac:dyDescent="0.2">
      <c r="A55" s="434" t="s">
        <v>16</v>
      </c>
      <c r="B55" s="16" t="s">
        <v>157</v>
      </c>
      <c r="C55" s="161">
        <v>15297.32235</v>
      </c>
      <c r="D55" s="162">
        <v>22061.16286</v>
      </c>
      <c r="E55" s="21">
        <f t="shared" si="3"/>
        <v>1.4421584611505556</v>
      </c>
      <c r="F55" s="8"/>
      <c r="G55" s="9"/>
    </row>
    <row r="56" spans="1:7" ht="20.100000000000001" customHeight="1" x14ac:dyDescent="0.2">
      <c r="A56" s="434" t="s">
        <v>17</v>
      </c>
      <c r="B56" s="16" t="s">
        <v>136</v>
      </c>
      <c r="C56" s="161">
        <v>22841.968420000001</v>
      </c>
      <c r="D56" s="162">
        <v>21702.569049999998</v>
      </c>
      <c r="E56" s="21">
        <f t="shared" si="3"/>
        <v>0.95011816192678189</v>
      </c>
      <c r="F56" s="8"/>
      <c r="G56" s="9"/>
    </row>
    <row r="57" spans="1:7" ht="20.100000000000001" customHeight="1" x14ac:dyDescent="0.2">
      <c r="A57" s="434" t="s">
        <v>18</v>
      </c>
      <c r="B57" s="16" t="s">
        <v>178</v>
      </c>
      <c r="C57" s="161">
        <v>6426432.9929200001</v>
      </c>
      <c r="D57" s="162">
        <v>6871273.4827800002</v>
      </c>
      <c r="E57" s="21">
        <f t="shared" si="3"/>
        <v>1.0692204354032915</v>
      </c>
      <c r="F57" s="8"/>
      <c r="G57" s="9"/>
    </row>
    <row r="58" spans="1:7" ht="20.100000000000001" customHeight="1" x14ac:dyDescent="0.2">
      <c r="A58" s="434" t="s">
        <v>19</v>
      </c>
      <c r="B58" s="16" t="s">
        <v>137</v>
      </c>
      <c r="C58" s="161">
        <v>488632.83344999998</v>
      </c>
      <c r="D58" s="162">
        <v>499909.76009</v>
      </c>
      <c r="E58" s="21">
        <f t="shared" si="3"/>
        <v>1.0230785282281976</v>
      </c>
      <c r="F58" s="8"/>
      <c r="G58" s="9"/>
    </row>
    <row r="59" spans="1:7" ht="20.100000000000001" customHeight="1" x14ac:dyDescent="0.2">
      <c r="A59" s="434" t="s">
        <v>20</v>
      </c>
      <c r="B59" s="16" t="s">
        <v>138</v>
      </c>
      <c r="C59" s="161">
        <v>1449842.4284300001</v>
      </c>
      <c r="D59" s="162">
        <v>1222955.4746699999</v>
      </c>
      <c r="E59" s="21">
        <f t="shared" si="3"/>
        <v>0.8435092329269942</v>
      </c>
      <c r="F59" s="8"/>
      <c r="G59" s="9"/>
    </row>
    <row r="60" spans="1:7" ht="20.100000000000001" customHeight="1" x14ac:dyDescent="0.2">
      <c r="A60" s="434" t="s">
        <v>21</v>
      </c>
      <c r="B60" s="16" t="s">
        <v>179</v>
      </c>
      <c r="C60" s="161">
        <v>2678780.19374</v>
      </c>
      <c r="D60" s="162">
        <v>3180958.23459</v>
      </c>
      <c r="E60" s="21">
        <f t="shared" si="3"/>
        <v>1.1874651910685066</v>
      </c>
      <c r="F60" s="8"/>
      <c r="G60" s="9"/>
    </row>
    <row r="61" spans="1:7" ht="20.100000000000001" customHeight="1" x14ac:dyDescent="0.2">
      <c r="A61" s="434" t="s">
        <v>22</v>
      </c>
      <c r="B61" s="16" t="s">
        <v>139</v>
      </c>
      <c r="C61" s="161">
        <v>849301</v>
      </c>
      <c r="D61" s="162">
        <v>931809.87540000002</v>
      </c>
      <c r="E61" s="21">
        <f t="shared" si="3"/>
        <v>1.0971491560706981</v>
      </c>
      <c r="F61" s="8"/>
      <c r="G61" s="9"/>
    </row>
    <row r="62" spans="1:7" ht="20.100000000000001" customHeight="1" x14ac:dyDescent="0.2">
      <c r="A62" s="434" t="s">
        <v>23</v>
      </c>
      <c r="B62" s="16" t="s">
        <v>180</v>
      </c>
      <c r="C62" s="161">
        <v>216212.79386000001</v>
      </c>
      <c r="D62" s="162">
        <v>238463.58452</v>
      </c>
      <c r="E62" s="21">
        <f t="shared" si="3"/>
        <v>1.1029115357271948</v>
      </c>
      <c r="F62" s="8"/>
      <c r="G62" s="9"/>
    </row>
    <row r="63" spans="1:7" ht="20.100000000000001" customHeight="1" x14ac:dyDescent="0.2">
      <c r="A63" s="434" t="s">
        <v>24</v>
      </c>
      <c r="B63" s="16" t="s">
        <v>140</v>
      </c>
      <c r="C63" s="161">
        <v>1609476.17949</v>
      </c>
      <c r="D63" s="162">
        <v>1555798.2582400001</v>
      </c>
      <c r="E63" s="21">
        <f t="shared" si="3"/>
        <v>0.96664882529233265</v>
      </c>
      <c r="F63" s="8"/>
      <c r="G63" s="9"/>
    </row>
    <row r="64" spans="1:7" ht="20.100000000000001" customHeight="1" x14ac:dyDescent="0.2">
      <c r="A64" s="437" t="s">
        <v>25</v>
      </c>
      <c r="B64" s="16" t="s">
        <v>141</v>
      </c>
      <c r="C64" s="161">
        <v>66974.33051</v>
      </c>
      <c r="D64" s="162">
        <v>68322.287079999995</v>
      </c>
      <c r="E64" s="21">
        <f t="shared" si="3"/>
        <v>1.0201264657628601</v>
      </c>
      <c r="F64" s="8"/>
      <c r="G64" s="9"/>
    </row>
    <row r="65" spans="1:7" ht="20.100000000000001" customHeight="1" x14ac:dyDescent="0.2">
      <c r="A65" s="437" t="s">
        <v>26</v>
      </c>
      <c r="B65" s="16" t="s">
        <v>142</v>
      </c>
      <c r="C65" s="161">
        <v>629071.32077999995</v>
      </c>
      <c r="D65" s="162">
        <v>876534.69914000004</v>
      </c>
      <c r="E65" s="21">
        <f t="shared" si="3"/>
        <v>1.3933788907323967</v>
      </c>
      <c r="F65" s="8"/>
      <c r="G65" s="9"/>
    </row>
    <row r="66" spans="1:7" ht="20.100000000000001" customHeight="1" x14ac:dyDescent="0.2">
      <c r="A66" s="437" t="s">
        <v>27</v>
      </c>
      <c r="B66" s="16" t="s">
        <v>216</v>
      </c>
      <c r="C66" s="161">
        <v>0</v>
      </c>
      <c r="D66" s="162">
        <v>286.03744999999998</v>
      </c>
      <c r="E66" s="21" t="s">
        <v>42</v>
      </c>
      <c r="F66" s="8"/>
      <c r="G66" s="9"/>
    </row>
    <row r="67" spans="1:7" ht="20.100000000000001" customHeight="1" x14ac:dyDescent="0.2">
      <c r="A67" s="437" t="s">
        <v>28</v>
      </c>
      <c r="B67" s="16" t="s">
        <v>143</v>
      </c>
      <c r="C67" s="161">
        <v>7401.7144399999997</v>
      </c>
      <c r="D67" s="162">
        <v>7523.7971200000002</v>
      </c>
      <c r="E67" s="21">
        <f t="shared" si="3"/>
        <v>1.0164938381492059</v>
      </c>
      <c r="F67" s="8"/>
      <c r="G67" s="9"/>
    </row>
    <row r="68" spans="1:7" ht="20.100000000000001" customHeight="1" x14ac:dyDescent="0.2">
      <c r="A68" s="437" t="s">
        <v>31</v>
      </c>
      <c r="B68" s="16" t="s">
        <v>217</v>
      </c>
      <c r="C68" s="161">
        <v>0</v>
      </c>
      <c r="D68" s="162">
        <v>330883.62147999997</v>
      </c>
      <c r="E68" s="21" t="s">
        <v>42</v>
      </c>
      <c r="F68" s="8"/>
      <c r="G68" s="9"/>
    </row>
    <row r="69" spans="1:7" ht="20.100000000000001" customHeight="1" x14ac:dyDescent="0.2">
      <c r="A69" s="437" t="s">
        <v>32</v>
      </c>
      <c r="B69" s="16" t="s">
        <v>181</v>
      </c>
      <c r="C69" s="161">
        <v>167265.31602</v>
      </c>
      <c r="D69" s="162">
        <v>183373.46531</v>
      </c>
      <c r="E69" s="21">
        <f t="shared" si="3"/>
        <v>1.0963029854203243</v>
      </c>
      <c r="F69" s="8"/>
      <c r="G69" s="9"/>
    </row>
    <row r="70" spans="1:7" ht="20.100000000000001" customHeight="1" x14ac:dyDescent="0.2">
      <c r="A70" s="437" t="s">
        <v>33</v>
      </c>
      <c r="B70" s="16" t="s">
        <v>223</v>
      </c>
      <c r="C70" s="161">
        <v>0</v>
      </c>
      <c r="D70" s="162">
        <v>20.335999999999999</v>
      </c>
      <c r="E70" s="21" t="s">
        <v>42</v>
      </c>
      <c r="F70" s="8"/>
      <c r="G70" s="9"/>
    </row>
    <row r="71" spans="1:7" ht="20.100000000000001" customHeight="1" x14ac:dyDescent="0.2">
      <c r="A71" s="437" t="s">
        <v>34</v>
      </c>
      <c r="B71" s="16" t="s">
        <v>144</v>
      </c>
      <c r="C71" s="161">
        <v>682992.88439999998</v>
      </c>
      <c r="D71" s="162">
        <v>660408.52242000005</v>
      </c>
      <c r="E71" s="21">
        <f t="shared" si="3"/>
        <v>0.9669332397220507</v>
      </c>
      <c r="F71" s="8"/>
      <c r="G71" s="9"/>
    </row>
    <row r="72" spans="1:7" ht="20.100000000000001" customHeight="1" x14ac:dyDescent="0.2">
      <c r="A72" s="437" t="s">
        <v>35</v>
      </c>
      <c r="B72" s="16" t="s">
        <v>145</v>
      </c>
      <c r="C72" s="161">
        <v>18673869.030999999</v>
      </c>
      <c r="D72" s="162">
        <v>19855040.949000001</v>
      </c>
      <c r="E72" s="21">
        <f t="shared" si="3"/>
        <v>1.0632526615689104</v>
      </c>
      <c r="F72" s="8"/>
      <c r="G72" s="9"/>
    </row>
    <row r="73" spans="1:7" ht="20.100000000000001" customHeight="1" x14ac:dyDescent="0.2">
      <c r="A73" s="437" t="s">
        <v>36</v>
      </c>
      <c r="B73" s="16" t="s">
        <v>218</v>
      </c>
      <c r="C73" s="161">
        <v>0</v>
      </c>
      <c r="D73" s="162">
        <v>86552.866479999997</v>
      </c>
      <c r="E73" s="21" t="s">
        <v>42</v>
      </c>
      <c r="F73" s="8"/>
      <c r="G73" s="9"/>
    </row>
    <row r="74" spans="1:7" ht="20.100000000000001" customHeight="1" x14ac:dyDescent="0.2">
      <c r="A74" s="437" t="s">
        <v>37</v>
      </c>
      <c r="B74" s="16" t="s">
        <v>146</v>
      </c>
      <c r="C74" s="161">
        <v>29250.968789999999</v>
      </c>
      <c r="D74" s="162">
        <v>30845.98069</v>
      </c>
      <c r="E74" s="21">
        <f t="shared" si="3"/>
        <v>1.0545285153271671</v>
      </c>
      <c r="F74" s="8"/>
      <c r="G74" s="9"/>
    </row>
    <row r="75" spans="1:7" ht="20.100000000000001" customHeight="1" x14ac:dyDescent="0.2">
      <c r="A75" s="437" t="s">
        <v>38</v>
      </c>
      <c r="B75" s="16" t="s">
        <v>158</v>
      </c>
      <c r="C75" s="161">
        <v>482676.61722000001</v>
      </c>
      <c r="D75" s="162">
        <v>500408.03535000002</v>
      </c>
      <c r="E75" s="21">
        <f t="shared" si="3"/>
        <v>1.0367356061955622</v>
      </c>
      <c r="F75" s="8"/>
      <c r="G75" s="9"/>
    </row>
    <row r="76" spans="1:7" ht="20.100000000000001" customHeight="1" x14ac:dyDescent="0.2">
      <c r="A76" s="437" t="s">
        <v>39</v>
      </c>
      <c r="B76" s="16" t="s">
        <v>159</v>
      </c>
      <c r="C76" s="161">
        <v>694713.45805000002</v>
      </c>
      <c r="D76" s="162">
        <v>823631.65512999997</v>
      </c>
      <c r="E76" s="21">
        <f t="shared" si="3"/>
        <v>1.1855703176412646</v>
      </c>
      <c r="F76" s="8"/>
      <c r="G76" s="9"/>
    </row>
    <row r="77" spans="1:7" ht="20.100000000000001" customHeight="1" x14ac:dyDescent="0.2">
      <c r="A77" s="437" t="s">
        <v>40</v>
      </c>
      <c r="B77" s="16" t="s">
        <v>160</v>
      </c>
      <c r="C77" s="161">
        <v>510259.98142999999</v>
      </c>
      <c r="D77" s="162">
        <v>491043.08740999998</v>
      </c>
      <c r="E77" s="21">
        <f t="shared" si="3"/>
        <v>0.96233901399411181</v>
      </c>
      <c r="F77" s="8"/>
      <c r="G77" s="9"/>
    </row>
    <row r="78" spans="1:7" ht="20.100000000000001" customHeight="1" x14ac:dyDescent="0.2">
      <c r="A78" s="437" t="s">
        <v>219</v>
      </c>
      <c r="B78" s="16" t="s">
        <v>147</v>
      </c>
      <c r="C78" s="161">
        <v>1755824.0559100001</v>
      </c>
      <c r="D78" s="162">
        <v>1764530.22426</v>
      </c>
      <c r="E78" s="21">
        <f t="shared" si="3"/>
        <v>1.0049584514579895</v>
      </c>
      <c r="F78" s="8"/>
      <c r="G78" s="9"/>
    </row>
    <row r="79" spans="1:7" ht="20.100000000000001" customHeight="1" x14ac:dyDescent="0.2">
      <c r="A79" s="437" t="s">
        <v>220</v>
      </c>
      <c r="B79" s="16" t="s">
        <v>148</v>
      </c>
      <c r="C79" s="161">
        <v>7092227.8764800001</v>
      </c>
      <c r="D79" s="162">
        <v>7495900.9093699995</v>
      </c>
      <c r="E79" s="21">
        <f t="shared" si="3"/>
        <v>1.056917662534322</v>
      </c>
      <c r="F79" s="8"/>
      <c r="G79" s="9"/>
    </row>
    <row r="80" spans="1:7" ht="20.100000000000001" customHeight="1" thickBot="1" x14ac:dyDescent="0.25">
      <c r="A80" s="437" t="s">
        <v>222</v>
      </c>
      <c r="B80" s="16" t="s">
        <v>149</v>
      </c>
      <c r="C80" s="161">
        <v>17761.571029999999</v>
      </c>
      <c r="D80" s="162">
        <v>21584.472549999999</v>
      </c>
      <c r="E80" s="21">
        <f t="shared" si="3"/>
        <v>1.2152344245643005</v>
      </c>
      <c r="F80" s="8"/>
      <c r="G80" s="9"/>
    </row>
    <row r="81" spans="1:12" ht="20.100000000000001" customHeight="1" thickBot="1" x14ac:dyDescent="0.25">
      <c r="A81" s="182"/>
      <c r="B81" s="23" t="s">
        <v>2</v>
      </c>
      <c r="C81" s="149">
        <f>SUM(C47:C80)</f>
        <v>51101859.790579997</v>
      </c>
      <c r="D81" s="149">
        <f>SUM(D47:D80)</f>
        <v>55370157.732670009</v>
      </c>
      <c r="E81" s="184">
        <f t="shared" si="3"/>
        <v>1.0835252955485746</v>
      </c>
      <c r="F81" s="8"/>
      <c r="G81" s="9"/>
    </row>
    <row r="82" spans="1:12" s="230" customFormat="1" x14ac:dyDescent="0.2">
      <c r="A82" s="241"/>
      <c r="B82" s="238"/>
      <c r="C82" s="45"/>
      <c r="D82" s="45"/>
      <c r="E82" s="9"/>
    </row>
    <row r="83" spans="1:12" x14ac:dyDescent="0.2">
      <c r="C83" s="9"/>
      <c r="D83" s="9"/>
    </row>
    <row r="84" spans="1:12" s="215" customFormat="1" x14ac:dyDescent="0.2">
      <c r="A84" s="242"/>
      <c r="B84" s="242"/>
      <c r="C84" s="242"/>
      <c r="D84" s="242"/>
    </row>
    <row r="85" spans="1:12" x14ac:dyDescent="0.2">
      <c r="A85" s="216"/>
      <c r="C85" s="231"/>
      <c r="E85" s="231"/>
      <c r="F85" s="231"/>
      <c r="G85" s="231"/>
      <c r="I85" s="150"/>
      <c r="J85" s="150"/>
      <c r="K85" s="150"/>
      <c r="L85" s="150"/>
    </row>
    <row r="86" spans="1:12" x14ac:dyDescent="0.2">
      <c r="C86" s="150"/>
      <c r="D86" s="215"/>
      <c r="E86" s="150"/>
      <c r="F86" s="156"/>
      <c r="G86" s="156"/>
    </row>
    <row r="87" spans="1:12" x14ac:dyDescent="0.2">
      <c r="C87" s="150"/>
      <c r="D87" s="215"/>
      <c r="E87" s="150"/>
      <c r="F87" s="156"/>
      <c r="G87" s="156"/>
    </row>
    <row r="88" spans="1:12" x14ac:dyDescent="0.2">
      <c r="C88" s="150"/>
      <c r="D88" s="215"/>
      <c r="E88" s="150"/>
      <c r="F88" s="156"/>
      <c r="G88" s="156"/>
    </row>
    <row r="89" spans="1:12" x14ac:dyDescent="0.2">
      <c r="C89" s="150"/>
      <c r="D89" s="215"/>
      <c r="E89" s="150"/>
      <c r="F89" s="156"/>
      <c r="G89" s="156"/>
    </row>
    <row r="90" spans="1:12" x14ac:dyDescent="0.2">
      <c r="C90" s="150"/>
      <c r="D90" s="215"/>
      <c r="E90" s="150"/>
      <c r="F90" s="156"/>
      <c r="G90" s="156"/>
    </row>
    <row r="91" spans="1:12" ht="12" customHeight="1" x14ac:dyDescent="0.2">
      <c r="C91" s="150"/>
      <c r="D91" s="215"/>
      <c r="E91" s="150"/>
      <c r="F91" s="156"/>
      <c r="G91" s="156"/>
    </row>
    <row r="92" spans="1:12" x14ac:dyDescent="0.2">
      <c r="C92" s="150"/>
      <c r="D92" s="150"/>
      <c r="E92" s="150"/>
      <c r="F92" s="156"/>
      <c r="G92" s="156"/>
    </row>
    <row r="93" spans="1:12" x14ac:dyDescent="0.2">
      <c r="C93" s="150"/>
      <c r="D93" s="150"/>
      <c r="E93" s="150"/>
      <c r="F93" s="156"/>
      <c r="G93" s="156"/>
    </row>
    <row r="94" spans="1:12" x14ac:dyDescent="0.2">
      <c r="A94" s="243"/>
      <c r="B94" s="242"/>
      <c r="C94" s="243"/>
      <c r="D94" s="243"/>
    </row>
    <row r="95" spans="1:12" x14ac:dyDescent="0.2">
      <c r="A95" s="216"/>
      <c r="C95" s="231"/>
      <c r="E95" s="231"/>
      <c r="F95" s="231"/>
      <c r="G95" s="231"/>
    </row>
    <row r="96" spans="1:12" x14ac:dyDescent="0.2">
      <c r="C96" s="150"/>
      <c r="D96" s="215"/>
      <c r="E96" s="150"/>
      <c r="F96" s="156"/>
      <c r="G96" s="156"/>
    </row>
    <row r="97" spans="1:7" x14ac:dyDescent="0.2">
      <c r="C97" s="150"/>
      <c r="D97" s="215"/>
      <c r="E97" s="150"/>
      <c r="F97" s="156"/>
      <c r="G97" s="156"/>
    </row>
    <row r="98" spans="1:7" x14ac:dyDescent="0.2">
      <c r="C98" s="150"/>
      <c r="D98" s="215"/>
      <c r="E98" s="150"/>
      <c r="F98" s="156"/>
      <c r="G98" s="156"/>
    </row>
    <row r="99" spans="1:7" x14ac:dyDescent="0.2">
      <c r="C99" s="150"/>
      <c r="D99" s="215"/>
      <c r="E99" s="150"/>
      <c r="F99" s="156"/>
      <c r="G99" s="156"/>
    </row>
    <row r="100" spans="1:7" x14ac:dyDescent="0.2">
      <c r="C100" s="150"/>
      <c r="D100" s="215"/>
      <c r="E100" s="150"/>
      <c r="F100" s="156"/>
      <c r="G100" s="156"/>
    </row>
    <row r="101" spans="1:7" x14ac:dyDescent="0.2">
      <c r="C101" s="150"/>
      <c r="D101" s="150"/>
      <c r="E101" s="150"/>
      <c r="F101" s="156"/>
      <c r="G101" s="156"/>
    </row>
    <row r="102" spans="1:7" x14ac:dyDescent="0.2">
      <c r="C102" s="150"/>
      <c r="D102" s="150"/>
      <c r="E102" s="150"/>
      <c r="F102" s="156"/>
      <c r="G102" s="156"/>
    </row>
    <row r="103" spans="1:7" x14ac:dyDescent="0.2">
      <c r="A103" s="243"/>
      <c r="B103" s="242"/>
      <c r="C103" s="243"/>
      <c r="E103" s="244"/>
      <c r="F103" s="156"/>
      <c r="G103" s="156"/>
    </row>
    <row r="104" spans="1:7" x14ac:dyDescent="0.2">
      <c r="A104" s="216"/>
      <c r="C104" s="231"/>
      <c r="E104" s="231"/>
      <c r="F104" s="231"/>
      <c r="G104" s="231"/>
    </row>
    <row r="105" spans="1:7" x14ac:dyDescent="0.2">
      <c r="C105" s="150"/>
      <c r="D105" s="215"/>
      <c r="E105" s="150"/>
      <c r="F105" s="156"/>
      <c r="G105" s="156"/>
    </row>
    <row r="106" spans="1:7" x14ac:dyDescent="0.2">
      <c r="C106" s="150"/>
      <c r="D106" s="215"/>
      <c r="E106" s="150"/>
      <c r="F106" s="156"/>
      <c r="G106" s="156"/>
    </row>
    <row r="107" spans="1:7" x14ac:dyDescent="0.2">
      <c r="C107" s="150"/>
      <c r="D107" s="215"/>
      <c r="E107" s="150"/>
      <c r="F107" s="156"/>
      <c r="G107" s="156"/>
    </row>
    <row r="108" spans="1:7" x14ac:dyDescent="0.2">
      <c r="C108" s="150"/>
      <c r="D108" s="215"/>
      <c r="E108" s="150"/>
      <c r="F108" s="156"/>
      <c r="G108" s="156"/>
    </row>
    <row r="109" spans="1:7" x14ac:dyDescent="0.2">
      <c r="C109" s="150"/>
      <c r="D109" s="150"/>
      <c r="E109" s="150"/>
      <c r="F109" s="156"/>
      <c r="G109" s="156"/>
    </row>
    <row r="110" spans="1:7" x14ac:dyDescent="0.2">
      <c r="C110" s="150"/>
      <c r="E110" s="150"/>
    </row>
    <row r="115" spans="2:5" x14ac:dyDescent="0.2">
      <c r="B115" s="242"/>
    </row>
    <row r="117" spans="2:5" x14ac:dyDescent="0.2">
      <c r="C117" s="156"/>
      <c r="D117" s="215"/>
      <c r="E117" s="156"/>
    </row>
    <row r="118" spans="2:5" x14ac:dyDescent="0.2">
      <c r="C118" s="156"/>
      <c r="D118" s="215"/>
      <c r="E118" s="156"/>
    </row>
    <row r="119" spans="2:5" x14ac:dyDescent="0.2">
      <c r="C119" s="156"/>
      <c r="D119" s="215"/>
      <c r="E119" s="156"/>
    </row>
    <row r="120" spans="2:5" x14ac:dyDescent="0.2">
      <c r="C120" s="156"/>
      <c r="D120" s="215"/>
      <c r="E120" s="156"/>
    </row>
    <row r="121" spans="2:5" x14ac:dyDescent="0.2">
      <c r="C121" s="156"/>
      <c r="D121" s="215"/>
      <c r="E121" s="156"/>
    </row>
    <row r="122" spans="2:5" x14ac:dyDescent="0.2">
      <c r="C122" s="156"/>
      <c r="D122" s="215"/>
      <c r="E122" s="156"/>
    </row>
    <row r="192" spans="2:4" x14ac:dyDescent="0.2">
      <c r="B192" s="243"/>
      <c r="C192" s="243"/>
      <c r="D192" s="243"/>
    </row>
    <row r="194" spans="3:6" x14ac:dyDescent="0.2">
      <c r="C194" s="156"/>
      <c r="D194" s="215"/>
      <c r="E194" s="156"/>
      <c r="F194" s="156"/>
    </row>
    <row r="195" spans="3:6" x14ac:dyDescent="0.2">
      <c r="C195" s="156"/>
      <c r="D195" s="215"/>
      <c r="E195" s="156"/>
    </row>
    <row r="196" spans="3:6" x14ac:dyDescent="0.2">
      <c r="C196" s="156"/>
      <c r="D196" s="215"/>
      <c r="E196" s="156"/>
    </row>
    <row r="197" spans="3:6" x14ac:dyDescent="0.2">
      <c r="C197" s="156"/>
      <c r="D197" s="215"/>
      <c r="E197" s="156"/>
    </row>
    <row r="198" spans="3:6" x14ac:dyDescent="0.2">
      <c r="C198" s="156"/>
      <c r="D198" s="215"/>
      <c r="E198" s="156"/>
    </row>
    <row r="267" spans="2:5" x14ac:dyDescent="0.2">
      <c r="B267" s="243"/>
    </row>
    <row r="269" spans="2:5" x14ac:dyDescent="0.2">
      <c r="C269" s="156"/>
      <c r="D269" s="215"/>
      <c r="E269" s="156"/>
    </row>
    <row r="270" spans="2:5" x14ac:dyDescent="0.2">
      <c r="C270" s="156"/>
      <c r="D270" s="215"/>
      <c r="E270" s="156"/>
    </row>
    <row r="271" spans="2:5" x14ac:dyDescent="0.2">
      <c r="C271" s="156"/>
      <c r="D271" s="215"/>
      <c r="E271" s="156"/>
    </row>
    <row r="272" spans="2:5" x14ac:dyDescent="0.2">
      <c r="C272" s="156"/>
      <c r="D272" s="215"/>
      <c r="E272" s="156"/>
    </row>
  </sheetData>
  <sortState ref="B46:E74">
    <sortCondition ref="B74"/>
  </sortState>
  <mergeCells count="3">
    <mergeCell ref="A2:E2"/>
    <mergeCell ref="A10:E10"/>
    <mergeCell ref="A43:E43"/>
  </mergeCells>
  <phoneticPr fontId="0" type="noConversion"/>
  <conditionalFormatting sqref="G6:G81">
    <cfRule type="cellIs" dxfId="9" priority="4" operator="notEqual">
      <formula>0</formula>
    </cfRule>
  </conditionalFormatting>
  <conditionalFormatting sqref="C83:D83">
    <cfRule type="cellIs" dxfId="8" priority="3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5" orientation="portrait" r:id="rId1"/>
  <headerFooter alignWithMargins="0">
    <oddHeader>&amp;C&amp;A</oddHeader>
  </headerFooter>
  <rowBreaks count="1" manualBreakCount="1">
    <brk id="42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L83"/>
  <sheetViews>
    <sheetView zoomScale="80" zoomScaleNormal="80" zoomScaleSheetLayoutView="80" workbookViewId="0">
      <selection activeCell="P8" sqref="P8"/>
    </sheetView>
  </sheetViews>
  <sheetFormatPr defaultRowHeight="14.25" x14ac:dyDescent="0.2"/>
  <cols>
    <col min="1" max="1" width="4.28515625" style="348" bestFit="1" customWidth="1"/>
    <col min="2" max="2" width="34.140625" style="301" bestFit="1" customWidth="1"/>
    <col min="3" max="4" width="13.5703125" style="301" bestFit="1" customWidth="1"/>
    <col min="5" max="5" width="12.140625" style="301" customWidth="1"/>
    <col min="6" max="6" width="11.7109375" style="301" customWidth="1"/>
    <col min="7" max="7" width="12" style="301" customWidth="1"/>
    <col min="8" max="8" width="11.5703125" style="301" customWidth="1"/>
    <col min="9" max="9" width="11.140625" style="301" customWidth="1"/>
    <col min="10" max="10" width="11.42578125" style="301" customWidth="1"/>
    <col min="11" max="11" width="3.140625" style="301" customWidth="1"/>
    <col min="12" max="16384" width="9.140625" style="301"/>
  </cols>
  <sheetData>
    <row r="1" spans="1:12" ht="20.100000000000001" customHeight="1" x14ac:dyDescent="0.2">
      <c r="C1" s="349"/>
      <c r="D1" s="349"/>
    </row>
    <row r="2" spans="1:12" s="350" customFormat="1" ht="20.100000000000001" customHeight="1" x14ac:dyDescent="0.2">
      <c r="A2" s="613" t="s">
        <v>78</v>
      </c>
      <c r="B2" s="613"/>
      <c r="C2" s="613"/>
      <c r="D2" s="613"/>
      <c r="E2" s="613"/>
      <c r="F2" s="613"/>
      <c r="G2" s="613"/>
      <c r="H2" s="613"/>
      <c r="I2" s="613"/>
      <c r="J2" s="613"/>
    </row>
    <row r="3" spans="1:12" s="350" customFormat="1" ht="20.100000000000001" customHeight="1" thickBot="1" x14ac:dyDescent="0.25">
      <c r="A3" s="458"/>
      <c r="B3" s="458"/>
      <c r="C3" s="458"/>
      <c r="D3" s="458"/>
      <c r="E3" s="458"/>
      <c r="F3" s="351"/>
      <c r="G3" s="351"/>
      <c r="H3" s="351"/>
      <c r="I3" s="351"/>
      <c r="J3" s="351"/>
    </row>
    <row r="4" spans="1:12" s="350" customFormat="1" ht="20.100000000000001" customHeight="1" thickBot="1" x14ac:dyDescent="0.25">
      <c r="A4" s="352" t="s">
        <v>3</v>
      </c>
      <c r="B4" s="352" t="s">
        <v>4</v>
      </c>
      <c r="C4" s="353" t="s">
        <v>53</v>
      </c>
      <c r="D4" s="354"/>
      <c r="E4" s="355" t="s">
        <v>6</v>
      </c>
      <c r="F4" s="353" t="s">
        <v>74</v>
      </c>
      <c r="G4" s="354"/>
      <c r="H4" s="355" t="s">
        <v>6</v>
      </c>
      <c r="I4" s="644" t="s">
        <v>75</v>
      </c>
      <c r="J4" s="645"/>
    </row>
    <row r="5" spans="1:12" s="350" customFormat="1" ht="34.5" customHeight="1" thickBot="1" x14ac:dyDescent="0.25">
      <c r="A5" s="356"/>
      <c r="B5" s="63"/>
      <c r="C5" s="462" t="s">
        <v>208</v>
      </c>
      <c r="D5" s="462" t="s">
        <v>215</v>
      </c>
      <c r="E5" s="463" t="s">
        <v>214</v>
      </c>
      <c r="F5" s="462" t="s">
        <v>208</v>
      </c>
      <c r="G5" s="462" t="s">
        <v>215</v>
      </c>
      <c r="H5" s="463" t="s">
        <v>214</v>
      </c>
      <c r="I5" s="305">
        <v>2015</v>
      </c>
      <c r="J5" s="305">
        <v>2016</v>
      </c>
    </row>
    <row r="6" spans="1:12" ht="20.100000000000001" customHeight="1" x14ac:dyDescent="0.2">
      <c r="A6" s="355" t="s">
        <v>7</v>
      </c>
      <c r="B6" s="357" t="s">
        <v>0</v>
      </c>
      <c r="C6" s="297">
        <f>+C41</f>
        <v>97238832.440180004</v>
      </c>
      <c r="D6" s="297">
        <f t="shared" ref="D6" si="0">+D41</f>
        <v>97830048.309140012</v>
      </c>
      <c r="E6" s="464">
        <f t="shared" ref="E6:E8" si="1">+IF(C6=0,"X",D6/C6)</f>
        <v>1.0060800387471098</v>
      </c>
      <c r="F6" s="297">
        <f>+F41</f>
        <v>1835627.0987900004</v>
      </c>
      <c r="G6" s="297">
        <f t="shared" ref="G6" si="2">+G41</f>
        <v>4264742.3989300011</v>
      </c>
      <c r="H6" s="464">
        <f t="shared" ref="H6:H8" si="3">+IF(F6=0,"X",G6/F6)</f>
        <v>2.3233163215672796</v>
      </c>
      <c r="I6" s="429">
        <f t="shared" ref="I6:J6" si="4">+I41</f>
        <v>1.8692147497045432E-2</v>
      </c>
      <c r="J6" s="429">
        <f t="shared" si="4"/>
        <v>4.372550232049114E-2</v>
      </c>
      <c r="K6" s="298"/>
      <c r="L6" s="299"/>
    </row>
    <row r="7" spans="1:12" ht="20.100000000000001" customHeight="1" thickBot="1" x14ac:dyDescent="0.25">
      <c r="A7" s="359" t="s">
        <v>8</v>
      </c>
      <c r="B7" s="360" t="s">
        <v>1</v>
      </c>
      <c r="C7" s="306">
        <f>+C81</f>
        <v>62523264.796300001</v>
      </c>
      <c r="D7" s="306">
        <f t="shared" ref="D7" si="5">+D81</f>
        <v>63154236.830630004</v>
      </c>
      <c r="E7" s="464">
        <f t="shared" si="1"/>
        <v>1.0100917960120237</v>
      </c>
      <c r="F7" s="306">
        <f>+F81</f>
        <v>2991571.8315399997</v>
      </c>
      <c r="G7" s="306">
        <f t="shared" ref="G7" si="6">+G81</f>
        <v>2826845.4753799997</v>
      </c>
      <c r="H7" s="464">
        <f t="shared" si="3"/>
        <v>0.94493651985110372</v>
      </c>
      <c r="I7" s="430">
        <f t="shared" ref="I7:J7" si="7">+I81</f>
        <v>4.9187758162456706E-2</v>
      </c>
      <c r="J7" s="430">
        <f t="shared" si="7"/>
        <v>4.4985704502169502E-2</v>
      </c>
      <c r="K7" s="298"/>
      <c r="L7" s="299"/>
    </row>
    <row r="8" spans="1:12" ht="20.100000000000001" customHeight="1" thickBot="1" x14ac:dyDescent="0.25">
      <c r="A8" s="361"/>
      <c r="B8" s="362" t="s">
        <v>2</v>
      </c>
      <c r="C8" s="300">
        <f>SUM(C6:C7)</f>
        <v>159762097.23648</v>
      </c>
      <c r="D8" s="300">
        <f>SUM(D6:D7)</f>
        <v>160984285.13977003</v>
      </c>
      <c r="E8" s="465">
        <f t="shared" si="1"/>
        <v>1.0076500491945906</v>
      </c>
      <c r="F8" s="300">
        <f>SUM(F6:F7)</f>
        <v>4827198.9303299999</v>
      </c>
      <c r="G8" s="300">
        <f>SUM(G6:G7)</f>
        <v>7091587.8743100008</v>
      </c>
      <c r="H8" s="465">
        <f t="shared" si="3"/>
        <v>1.4690896266471458</v>
      </c>
      <c r="I8" s="428">
        <v>3.0355436026506092E-2</v>
      </c>
      <c r="J8" s="428">
        <v>4.4388425020566835E-2</v>
      </c>
      <c r="K8" s="298"/>
      <c r="L8" s="299"/>
    </row>
    <row r="9" spans="1:12" ht="20.100000000000001" customHeight="1" x14ac:dyDescent="0.2">
      <c r="C9" s="296"/>
      <c r="D9" s="296"/>
      <c r="E9" s="296"/>
      <c r="I9" s="296"/>
      <c r="J9" s="296"/>
      <c r="L9" s="299"/>
    </row>
    <row r="10" spans="1:12" s="350" customFormat="1" ht="20.100000000000001" customHeight="1" x14ac:dyDescent="0.2">
      <c r="A10" s="636" t="s">
        <v>88</v>
      </c>
      <c r="B10" s="636"/>
      <c r="C10" s="636"/>
      <c r="D10" s="636"/>
      <c r="E10" s="636"/>
      <c r="F10" s="636"/>
      <c r="G10" s="636"/>
      <c r="H10" s="636"/>
      <c r="I10" s="636"/>
      <c r="J10" s="636"/>
      <c r="L10" s="299"/>
    </row>
    <row r="11" spans="1:12" s="350" customFormat="1" ht="20.100000000000001" customHeight="1" thickBot="1" x14ac:dyDescent="0.25">
      <c r="A11" s="458"/>
      <c r="B11" s="458"/>
      <c r="C11" s="458"/>
      <c r="D11" s="458"/>
      <c r="E11" s="458"/>
      <c r="F11" s="363"/>
      <c r="G11" s="363"/>
      <c r="H11" s="363"/>
      <c r="I11" s="351"/>
      <c r="J11" s="351"/>
      <c r="L11" s="299"/>
    </row>
    <row r="12" spans="1:12" ht="20.100000000000001" customHeight="1" thickBot="1" x14ac:dyDescent="0.25">
      <c r="A12" s="355" t="s">
        <v>3</v>
      </c>
      <c r="B12" s="355" t="s">
        <v>10</v>
      </c>
      <c r="C12" s="353" t="s">
        <v>53</v>
      </c>
      <c r="D12" s="354"/>
      <c r="E12" s="355" t="s">
        <v>6</v>
      </c>
      <c r="F12" s="353" t="s">
        <v>74</v>
      </c>
      <c r="G12" s="354"/>
      <c r="H12" s="355" t="s">
        <v>6</v>
      </c>
      <c r="I12" s="644" t="s">
        <v>75</v>
      </c>
      <c r="J12" s="645"/>
      <c r="L12" s="299"/>
    </row>
    <row r="13" spans="1:12" s="348" customFormat="1" ht="20.100000000000001" customHeight="1" thickBot="1" x14ac:dyDescent="0.25">
      <c r="A13" s="364"/>
      <c r="B13" s="364"/>
      <c r="C13" s="462" t="s">
        <v>208</v>
      </c>
      <c r="D13" s="462" t="s">
        <v>215</v>
      </c>
      <c r="E13" s="463" t="s">
        <v>214</v>
      </c>
      <c r="F13" s="462" t="s">
        <v>208</v>
      </c>
      <c r="G13" s="462" t="s">
        <v>215</v>
      </c>
      <c r="H13" s="463" t="s">
        <v>214</v>
      </c>
      <c r="I13" s="305">
        <v>2015</v>
      </c>
      <c r="J13" s="305">
        <v>2016</v>
      </c>
      <c r="L13" s="299"/>
    </row>
    <row r="14" spans="1:12" ht="20.100000000000001" customHeight="1" x14ac:dyDescent="0.2">
      <c r="A14" s="62" t="s">
        <v>7</v>
      </c>
      <c r="B14" s="301" t="s">
        <v>116</v>
      </c>
      <c r="C14" s="303">
        <v>3916209.24107</v>
      </c>
      <c r="D14" s="303">
        <v>3682885.5611300003</v>
      </c>
      <c r="E14" s="464">
        <f>+IF(C14=0,"X",D14/C14)</f>
        <v>0.94042103841309299</v>
      </c>
      <c r="F14" s="303">
        <v>-74944.496950000001</v>
      </c>
      <c r="G14" s="303">
        <v>147243.12234</v>
      </c>
      <c r="H14" s="464" t="s">
        <v>42</v>
      </c>
      <c r="I14" s="358">
        <v>-1.7257922272119128E-2</v>
      </c>
      <c r="J14" s="358">
        <v>3.87528057413817E-2</v>
      </c>
      <c r="K14" s="298"/>
      <c r="L14" s="365"/>
    </row>
    <row r="15" spans="1:12" ht="20.100000000000001" customHeight="1" x14ac:dyDescent="0.2">
      <c r="A15" s="466" t="s">
        <v>8</v>
      </c>
      <c r="B15" s="301" t="s">
        <v>172</v>
      </c>
      <c r="C15" s="303">
        <v>2937929.8414099999</v>
      </c>
      <c r="D15" s="303">
        <v>2812634.2414700002</v>
      </c>
      <c r="E15" s="464">
        <f t="shared" ref="E15:E41" si="8">+IF(C15=0,"X",D15/C15)</f>
        <v>0.9573524193212638</v>
      </c>
      <c r="F15" s="303">
        <v>-50006.409029999995</v>
      </c>
      <c r="G15" s="303">
        <v>106501.51642999999</v>
      </c>
      <c r="H15" s="464" t="s">
        <v>42</v>
      </c>
      <c r="I15" s="358">
        <v>-1.7216370116616336E-2</v>
      </c>
      <c r="J15" s="358">
        <v>3.7040372003527645E-2</v>
      </c>
      <c r="K15" s="298"/>
      <c r="L15" s="299"/>
    </row>
    <row r="16" spans="1:12" ht="20.100000000000001" customHeight="1" x14ac:dyDescent="0.2">
      <c r="A16" s="466" t="s">
        <v>9</v>
      </c>
      <c r="B16" s="301" t="s">
        <v>209</v>
      </c>
      <c r="C16" s="303">
        <v>14883818.98443</v>
      </c>
      <c r="D16" s="303">
        <v>14953570.29905</v>
      </c>
      <c r="E16" s="464">
        <f t="shared" si="8"/>
        <v>1.0046863855770463</v>
      </c>
      <c r="F16" s="303">
        <v>240829.37774000008</v>
      </c>
      <c r="G16" s="303">
        <v>848381.22588000004</v>
      </c>
      <c r="H16" s="464">
        <f t="shared" ref="H16:H41" si="9">+IF(F16=0,"X",G16/F16)</f>
        <v>3.5227480710260948</v>
      </c>
      <c r="I16" s="358">
        <v>1.6003649034002195E-2</v>
      </c>
      <c r="J16" s="358">
        <v>5.6866987779639375E-2</v>
      </c>
      <c r="K16" s="298"/>
      <c r="L16" s="299"/>
    </row>
    <row r="17" spans="1:12" ht="20.100000000000001" customHeight="1" x14ac:dyDescent="0.2">
      <c r="A17" s="466" t="s">
        <v>11</v>
      </c>
      <c r="B17" s="301" t="s">
        <v>117</v>
      </c>
      <c r="C17" s="303">
        <v>4017482.6632400001</v>
      </c>
      <c r="D17" s="303">
        <v>4245918.2827399997</v>
      </c>
      <c r="E17" s="464">
        <f t="shared" si="8"/>
        <v>1.056860387125049</v>
      </c>
      <c r="F17" s="303">
        <v>-94099.37977</v>
      </c>
      <c r="G17" s="303">
        <v>165335.52442</v>
      </c>
      <c r="H17" s="464" t="s">
        <v>42</v>
      </c>
      <c r="I17" s="358">
        <v>-2.3883065434093322E-2</v>
      </c>
      <c r="J17" s="358">
        <v>4.001633843034879E-2</v>
      </c>
      <c r="K17" s="298"/>
      <c r="L17" s="299"/>
    </row>
    <row r="18" spans="1:12" ht="20.100000000000001" customHeight="1" x14ac:dyDescent="0.2">
      <c r="A18" s="466" t="s">
        <v>12</v>
      </c>
      <c r="B18" s="301" t="s">
        <v>118</v>
      </c>
      <c r="C18" s="303">
        <v>829361.80037000007</v>
      </c>
      <c r="D18" s="303">
        <v>869876.42812000006</v>
      </c>
      <c r="E18" s="464">
        <f t="shared" si="8"/>
        <v>1.0488503663080762</v>
      </c>
      <c r="F18" s="303">
        <v>7104.0546199999953</v>
      </c>
      <c r="G18" s="303">
        <v>23909.398420000001</v>
      </c>
      <c r="H18" s="464">
        <f t="shared" si="9"/>
        <v>3.3655989007584539</v>
      </c>
      <c r="I18" s="358">
        <v>8.1113051342424428E-3</v>
      </c>
      <c r="J18" s="358">
        <v>2.8141314171405727E-2</v>
      </c>
      <c r="K18" s="298"/>
      <c r="L18" s="299"/>
    </row>
    <row r="19" spans="1:12" ht="20.100000000000001" customHeight="1" x14ac:dyDescent="0.2">
      <c r="A19" s="466" t="s">
        <v>13</v>
      </c>
      <c r="B19" s="301" t="s">
        <v>119</v>
      </c>
      <c r="C19" s="303">
        <v>209198.11232000001</v>
      </c>
      <c r="D19" s="303">
        <v>216529.04822999999</v>
      </c>
      <c r="E19" s="464">
        <f t="shared" si="8"/>
        <v>1.0350430308796774</v>
      </c>
      <c r="F19" s="303">
        <v>4723.6230699999987</v>
      </c>
      <c r="G19" s="303">
        <v>4655.4478500000005</v>
      </c>
      <c r="H19" s="464">
        <f t="shared" si="9"/>
        <v>0.98556717608714739</v>
      </c>
      <c r="I19" s="358">
        <v>2.1356089788369965E-2</v>
      </c>
      <c r="J19" s="358">
        <v>2.1870570080544514E-2</v>
      </c>
      <c r="K19" s="298"/>
      <c r="L19" s="299"/>
    </row>
    <row r="20" spans="1:12" ht="20.100000000000001" customHeight="1" x14ac:dyDescent="0.2">
      <c r="A20" s="466" t="s">
        <v>14</v>
      </c>
      <c r="B20" s="301" t="s">
        <v>120</v>
      </c>
      <c r="C20" s="303">
        <v>1460719.83889</v>
      </c>
      <c r="D20" s="303">
        <v>1565391.62173</v>
      </c>
      <c r="E20" s="464">
        <f t="shared" si="8"/>
        <v>1.0716576718226405</v>
      </c>
      <c r="F20" s="303">
        <v>-11476.893699999986</v>
      </c>
      <c r="G20" s="303">
        <v>69017.911000000022</v>
      </c>
      <c r="H20" s="464" t="s">
        <v>42</v>
      </c>
      <c r="I20" s="358">
        <v>-7.2508388538827856E-3</v>
      </c>
      <c r="J20" s="358">
        <v>4.5614916633546207E-2</v>
      </c>
      <c r="K20" s="298"/>
      <c r="L20" s="299"/>
    </row>
    <row r="21" spans="1:12" ht="20.100000000000001" customHeight="1" x14ac:dyDescent="0.2">
      <c r="A21" s="466" t="s">
        <v>15</v>
      </c>
      <c r="B21" s="301" t="s">
        <v>173</v>
      </c>
      <c r="C21" s="303">
        <v>81491.879230000006</v>
      </c>
      <c r="D21" s="303">
        <v>88244.523929999996</v>
      </c>
      <c r="E21" s="464">
        <f t="shared" si="8"/>
        <v>1.0828627927568286</v>
      </c>
      <c r="F21" s="303">
        <v>2049.6454700000004</v>
      </c>
      <c r="G21" s="303">
        <v>-1.196200000000033</v>
      </c>
      <c r="H21" s="464" t="s">
        <v>42</v>
      </c>
      <c r="I21" s="358">
        <v>2.6609117162480395E-2</v>
      </c>
      <c r="J21" s="358">
        <v>-1.409479613954644E-5</v>
      </c>
      <c r="K21" s="298"/>
      <c r="L21" s="299"/>
    </row>
    <row r="22" spans="1:12" ht="20.100000000000001" customHeight="1" x14ac:dyDescent="0.2">
      <c r="A22" s="466" t="s">
        <v>16</v>
      </c>
      <c r="B22" s="301" t="s">
        <v>153</v>
      </c>
      <c r="C22" s="303">
        <v>2770485.3433699999</v>
      </c>
      <c r="D22" s="303">
        <v>2893474.4866300002</v>
      </c>
      <c r="E22" s="464">
        <f t="shared" si="8"/>
        <v>1.0443926345087238</v>
      </c>
      <c r="F22" s="303">
        <v>-48852.153200000001</v>
      </c>
      <c r="G22" s="303">
        <v>44519.274310000008</v>
      </c>
      <c r="H22" s="464" t="s">
        <v>42</v>
      </c>
      <c r="I22" s="358">
        <v>-2.202084691753238E-2</v>
      </c>
      <c r="J22" s="358">
        <v>1.5720194226730596E-2</v>
      </c>
      <c r="K22" s="298"/>
      <c r="L22" s="299"/>
    </row>
    <row r="23" spans="1:12" ht="20.100000000000001" customHeight="1" x14ac:dyDescent="0.2">
      <c r="A23" s="466" t="s">
        <v>17</v>
      </c>
      <c r="B23" s="301" t="s">
        <v>121</v>
      </c>
      <c r="C23" s="303">
        <v>2730557.9948399998</v>
      </c>
      <c r="D23" s="303">
        <v>2950786.7843700005</v>
      </c>
      <c r="E23" s="464">
        <f t="shared" si="8"/>
        <v>1.080653401226479</v>
      </c>
      <c r="F23" s="303">
        <v>134324.86977000005</v>
      </c>
      <c r="G23" s="303">
        <v>132152.99468</v>
      </c>
      <c r="H23" s="464">
        <f t="shared" si="9"/>
        <v>0.98383117665612574</v>
      </c>
      <c r="I23" s="358">
        <v>4.8432474381338998E-2</v>
      </c>
      <c r="J23" s="358">
        <v>4.6521730264846232E-2</v>
      </c>
      <c r="K23" s="298"/>
      <c r="L23" s="299"/>
    </row>
    <row r="24" spans="1:12" ht="20.100000000000001" customHeight="1" x14ac:dyDescent="0.2">
      <c r="A24" s="466" t="s">
        <v>18</v>
      </c>
      <c r="B24" s="301" t="s">
        <v>122</v>
      </c>
      <c r="C24" s="303">
        <v>3867712.9007599996</v>
      </c>
      <c r="D24" s="303">
        <v>4160562.5727200001</v>
      </c>
      <c r="E24" s="464">
        <f t="shared" si="8"/>
        <v>1.07571649692573</v>
      </c>
      <c r="F24" s="303">
        <v>-47768.583639999997</v>
      </c>
      <c r="G24" s="303">
        <v>232120.56805999999</v>
      </c>
      <c r="H24" s="464" t="s">
        <v>42</v>
      </c>
      <c r="I24" s="358">
        <v>-1.311698269714701E-2</v>
      </c>
      <c r="J24" s="358">
        <v>5.7825760669715336E-2</v>
      </c>
      <c r="K24" s="298"/>
      <c r="L24" s="299"/>
    </row>
    <row r="25" spans="1:12" ht="20.100000000000001" customHeight="1" x14ac:dyDescent="0.2">
      <c r="A25" s="466" t="s">
        <v>19</v>
      </c>
      <c r="B25" s="301" t="s">
        <v>123</v>
      </c>
      <c r="C25" s="303">
        <v>33906.042869999997</v>
      </c>
      <c r="D25" s="303">
        <v>33281.384140000002</v>
      </c>
      <c r="E25" s="464">
        <f t="shared" si="8"/>
        <v>0.9815767728367768</v>
      </c>
      <c r="F25" s="303">
        <v>1426.6197200000001</v>
      </c>
      <c r="G25" s="303">
        <v>1348.4531099999999</v>
      </c>
      <c r="H25" s="464">
        <f t="shared" si="9"/>
        <v>0.94520851709522125</v>
      </c>
      <c r="I25" s="358">
        <v>4.2363700967589783E-2</v>
      </c>
      <c r="J25" s="358">
        <v>4.0140043160137674E-2</v>
      </c>
      <c r="K25" s="298"/>
      <c r="L25" s="299"/>
    </row>
    <row r="26" spans="1:12" ht="20.100000000000001" customHeight="1" x14ac:dyDescent="0.2">
      <c r="A26" s="466" t="s">
        <v>20</v>
      </c>
      <c r="B26" s="301" t="s">
        <v>63</v>
      </c>
      <c r="C26" s="303">
        <v>25941.122179999998</v>
      </c>
      <c r="D26" s="303">
        <v>26973.76197</v>
      </c>
      <c r="E26" s="464">
        <f t="shared" si="8"/>
        <v>1.039807059341332</v>
      </c>
      <c r="F26" s="303">
        <v>805.52084999999988</v>
      </c>
      <c r="G26" s="303">
        <v>668.59837999999991</v>
      </c>
      <c r="H26" s="464">
        <f t="shared" si="9"/>
        <v>0.83001995541145834</v>
      </c>
      <c r="I26" s="358">
        <v>3.0748519737868043E-2</v>
      </c>
      <c r="J26" s="358">
        <v>2.5270711284359863E-2</v>
      </c>
      <c r="K26" s="298"/>
      <c r="L26" s="299"/>
    </row>
    <row r="27" spans="1:12" ht="20.100000000000001" customHeight="1" x14ac:dyDescent="0.2">
      <c r="A27" s="466" t="s">
        <v>21</v>
      </c>
      <c r="B27" s="301" t="s">
        <v>124</v>
      </c>
      <c r="C27" s="303">
        <v>7424861.2155799996</v>
      </c>
      <c r="D27" s="303">
        <v>7027984.6114499997</v>
      </c>
      <c r="E27" s="464">
        <f t="shared" si="8"/>
        <v>0.94654760639872815</v>
      </c>
      <c r="F27" s="303">
        <v>366456.81394999992</v>
      </c>
      <c r="G27" s="303">
        <v>420158.85427999997</v>
      </c>
      <c r="H27" s="464">
        <f t="shared" si="9"/>
        <v>1.1465439808613498</v>
      </c>
      <c r="I27" s="358">
        <v>4.6991814687673383E-2</v>
      </c>
      <c r="J27" s="358">
        <v>5.8142023973466947E-2</v>
      </c>
      <c r="K27" s="298"/>
      <c r="L27" s="299"/>
    </row>
    <row r="28" spans="1:12" ht="20.100000000000001" customHeight="1" x14ac:dyDescent="0.2">
      <c r="A28" s="466" t="s">
        <v>22</v>
      </c>
      <c r="B28" s="301" t="s">
        <v>125</v>
      </c>
      <c r="C28" s="303">
        <v>7593057.3457900006</v>
      </c>
      <c r="D28" s="303">
        <v>7714849.06733</v>
      </c>
      <c r="E28" s="464">
        <f>+IF(C28=0,"X",D28/C28)</f>
        <v>1.0160398790623553</v>
      </c>
      <c r="F28" s="303">
        <v>70492.862900000066</v>
      </c>
      <c r="G28" s="303">
        <v>402136.04212</v>
      </c>
      <c r="H28" s="464">
        <f>+IF(F28=0,"X",G28/F28)</f>
        <v>5.7046348463739243</v>
      </c>
      <c r="I28" s="358">
        <v>8.8942755542354372E-3</v>
      </c>
      <c r="J28" s="358">
        <v>5.2539652551748008E-2</v>
      </c>
      <c r="K28" s="298"/>
      <c r="L28" s="299"/>
    </row>
    <row r="29" spans="1:12" ht="20.100000000000001" customHeight="1" x14ac:dyDescent="0.2">
      <c r="A29" s="466" t="s">
        <v>23</v>
      </c>
      <c r="B29" s="301" t="s">
        <v>126</v>
      </c>
      <c r="C29" s="303">
        <v>7650739.0565100005</v>
      </c>
      <c r="D29" s="303">
        <v>7744316.6948600002</v>
      </c>
      <c r="E29" s="464">
        <f t="shared" si="8"/>
        <v>1.0122311893869096</v>
      </c>
      <c r="F29" s="303">
        <v>303750.48473999999</v>
      </c>
      <c r="G29" s="303">
        <v>338710.03021999996</v>
      </c>
      <c r="H29" s="464">
        <f t="shared" si="9"/>
        <v>1.1150929701722918</v>
      </c>
      <c r="I29" s="358">
        <v>4.2512067459059187E-2</v>
      </c>
      <c r="J29" s="358">
        <v>4.4002442821924601E-2</v>
      </c>
      <c r="K29" s="298"/>
      <c r="L29" s="299"/>
    </row>
    <row r="30" spans="1:12" ht="20.100000000000001" customHeight="1" x14ac:dyDescent="0.2">
      <c r="A30" s="466" t="s">
        <v>24</v>
      </c>
      <c r="B30" s="301" t="s">
        <v>210</v>
      </c>
      <c r="C30" s="303">
        <v>2462153.7462200001</v>
      </c>
      <c r="D30" s="303">
        <v>2655818.4576300001</v>
      </c>
      <c r="E30" s="464">
        <f t="shared" si="8"/>
        <v>1.0786566280466126</v>
      </c>
      <c r="F30" s="303">
        <v>-17807.894030000003</v>
      </c>
      <c r="G30" s="303">
        <v>142367.69567000004</v>
      </c>
      <c r="H30" s="464" t="s">
        <v>42</v>
      </c>
      <c r="I30" s="358">
        <v>-7.0942288766957431E-3</v>
      </c>
      <c r="J30" s="358">
        <v>5.5634415350245082E-2</v>
      </c>
      <c r="K30" s="298"/>
      <c r="L30" s="299"/>
    </row>
    <row r="31" spans="1:12" ht="20.100000000000001" customHeight="1" x14ac:dyDescent="0.2">
      <c r="A31" s="466" t="s">
        <v>25</v>
      </c>
      <c r="B31" s="301" t="s">
        <v>211</v>
      </c>
      <c r="C31" s="303">
        <v>24442.888339999998</v>
      </c>
      <c r="D31" s="303">
        <v>32225.856069999998</v>
      </c>
      <c r="E31" s="464">
        <f t="shared" si="8"/>
        <v>1.3184144042937604</v>
      </c>
      <c r="F31" s="303">
        <v>576.13315999999998</v>
      </c>
      <c r="G31" s="303">
        <v>234.62736999999993</v>
      </c>
      <c r="H31" s="464">
        <f t="shared" si="9"/>
        <v>0.40724503689390129</v>
      </c>
      <c r="I31" s="358">
        <v>4.7141168587443626E-2</v>
      </c>
      <c r="J31" s="358">
        <v>8.2806623807460469E-3</v>
      </c>
      <c r="K31" s="298"/>
      <c r="L31" s="299"/>
    </row>
    <row r="32" spans="1:12" ht="20.100000000000001" customHeight="1" x14ac:dyDescent="0.2">
      <c r="A32" s="466" t="s">
        <v>26</v>
      </c>
      <c r="B32" s="301" t="s">
        <v>127</v>
      </c>
      <c r="C32" s="303">
        <v>120850.47272999999</v>
      </c>
      <c r="D32" s="303">
        <v>130932.8971</v>
      </c>
      <c r="E32" s="464">
        <f t="shared" si="8"/>
        <v>1.083428919575067</v>
      </c>
      <c r="F32" s="303">
        <v>3798.65515</v>
      </c>
      <c r="G32" s="303">
        <v>4751.9255400000011</v>
      </c>
      <c r="H32" s="464">
        <f t="shared" si="9"/>
        <v>1.2509494419360496</v>
      </c>
      <c r="I32" s="358">
        <v>3.2722539390916919E-2</v>
      </c>
      <c r="J32" s="358">
        <v>3.774614298957412E-2</v>
      </c>
      <c r="K32" s="298"/>
      <c r="L32" s="299"/>
    </row>
    <row r="33" spans="1:12" ht="20.100000000000001" customHeight="1" x14ac:dyDescent="0.2">
      <c r="A33" s="466" t="s">
        <v>27</v>
      </c>
      <c r="B33" s="301" t="s">
        <v>212</v>
      </c>
      <c r="C33" s="303">
        <v>625468.31487</v>
      </c>
      <c r="D33" s="303">
        <v>693279.71935000003</v>
      </c>
      <c r="E33" s="464">
        <f t="shared" si="8"/>
        <v>1.108417009891371</v>
      </c>
      <c r="F33" s="303">
        <v>20235.186369999999</v>
      </c>
      <c r="G33" s="303">
        <v>26697.072489999999</v>
      </c>
      <c r="H33" s="464">
        <f t="shared" si="9"/>
        <v>1.3193390958622537</v>
      </c>
      <c r="I33" s="358">
        <v>3.4554034929161807E-2</v>
      </c>
      <c r="J33" s="358">
        <v>4.0488511523417009E-2</v>
      </c>
      <c r="K33" s="298"/>
      <c r="L33" s="299"/>
    </row>
    <row r="34" spans="1:12" ht="20.100000000000001" customHeight="1" x14ac:dyDescent="0.2">
      <c r="A34" s="466" t="s">
        <v>28</v>
      </c>
      <c r="B34" s="301" t="s">
        <v>174</v>
      </c>
      <c r="C34" s="303">
        <v>27319720.208139997</v>
      </c>
      <c r="D34" s="303">
        <v>27289836.298380002</v>
      </c>
      <c r="E34" s="464">
        <f t="shared" si="8"/>
        <v>0.99890614144170153</v>
      </c>
      <c r="F34" s="303">
        <v>1010005.68148</v>
      </c>
      <c r="G34" s="303">
        <v>908496.82644000009</v>
      </c>
      <c r="H34" s="464">
        <f t="shared" si="9"/>
        <v>0.89949674848238959</v>
      </c>
      <c r="I34" s="358">
        <v>3.5943537565833905E-2</v>
      </c>
      <c r="J34" s="358">
        <v>3.3272448434241791E-2</v>
      </c>
      <c r="K34" s="298"/>
      <c r="L34" s="299"/>
    </row>
    <row r="35" spans="1:12" ht="20.100000000000001" customHeight="1" x14ac:dyDescent="0.2">
      <c r="A35" s="466" t="s">
        <v>31</v>
      </c>
      <c r="B35" s="301" t="s">
        <v>155</v>
      </c>
      <c r="C35" s="303">
        <v>230455.10521000001</v>
      </c>
      <c r="D35" s="303">
        <v>247343.30226999999</v>
      </c>
      <c r="E35" s="464">
        <f t="shared" si="8"/>
        <v>1.0732819394242135</v>
      </c>
      <c r="F35" s="303">
        <v>8499.4819700000007</v>
      </c>
      <c r="G35" s="303">
        <v>10070.586960000001</v>
      </c>
      <c r="H35" s="464">
        <f t="shared" si="9"/>
        <v>1.1848471466314552</v>
      </c>
      <c r="I35" s="358">
        <v>3.8108443782400914E-2</v>
      </c>
      <c r="J35" s="358">
        <v>4.2154125264310519E-2</v>
      </c>
      <c r="K35" s="298"/>
      <c r="L35" s="299"/>
    </row>
    <row r="36" spans="1:12" ht="20.100000000000001" customHeight="1" x14ac:dyDescent="0.2">
      <c r="A36" s="466" t="s">
        <v>32</v>
      </c>
      <c r="B36" s="301" t="s">
        <v>175</v>
      </c>
      <c r="C36" s="303">
        <v>35179.642319999999</v>
      </c>
      <c r="D36" s="303">
        <v>35448.712630000002</v>
      </c>
      <c r="E36" s="464">
        <f t="shared" si="8"/>
        <v>1.0076484663360843</v>
      </c>
      <c r="F36" s="303">
        <v>1425.8648800000001</v>
      </c>
      <c r="G36" s="303">
        <v>1336.36248</v>
      </c>
      <c r="H36" s="464">
        <f t="shared" si="9"/>
        <v>0.93722939581764575</v>
      </c>
      <c r="I36" s="358">
        <v>3.9911646917804848E-2</v>
      </c>
      <c r="J36" s="358">
        <v>3.7842095598745074E-2</v>
      </c>
      <c r="K36" s="298"/>
      <c r="L36" s="299"/>
    </row>
    <row r="37" spans="1:12" s="367" customFormat="1" ht="20.100000000000001" customHeight="1" x14ac:dyDescent="0.2">
      <c r="A37" s="466" t="s">
        <v>33</v>
      </c>
      <c r="B37" s="301" t="s">
        <v>128</v>
      </c>
      <c r="C37" s="303">
        <v>131582.07973999999</v>
      </c>
      <c r="D37" s="303">
        <v>124680.33864</v>
      </c>
      <c r="E37" s="464">
        <f t="shared" si="8"/>
        <v>0.94754801631318264</v>
      </c>
      <c r="F37" s="303">
        <v>7402.7208299999993</v>
      </c>
      <c r="G37" s="303">
        <v>2087.1386299999999</v>
      </c>
      <c r="H37" s="464">
        <f t="shared" si="9"/>
        <v>0.2819420964170008</v>
      </c>
      <c r="I37" s="358">
        <v>5.165602378504737E-2</v>
      </c>
      <c r="J37" s="358">
        <v>1.6289073077466056E-2</v>
      </c>
      <c r="K37" s="298"/>
      <c r="L37" s="366"/>
    </row>
    <row r="38" spans="1:12" s="367" customFormat="1" ht="20.100000000000001" customHeight="1" x14ac:dyDescent="0.2">
      <c r="A38" s="466" t="s">
        <v>34</v>
      </c>
      <c r="B38" s="301" t="s">
        <v>129</v>
      </c>
      <c r="C38" s="303">
        <v>497102.96231999999</v>
      </c>
      <c r="D38" s="303">
        <v>595977.73745000002</v>
      </c>
      <c r="E38" s="464">
        <f t="shared" si="8"/>
        <v>1.1989020034572866</v>
      </c>
      <c r="F38" s="303">
        <v>5502.7755900000011</v>
      </c>
      <c r="G38" s="303">
        <v>14667.876059999999</v>
      </c>
      <c r="H38" s="464">
        <f t="shared" si="9"/>
        <v>2.6655413836347259</v>
      </c>
      <c r="I38" s="358">
        <v>1.0407426628045282E-2</v>
      </c>
      <c r="J38" s="358">
        <v>2.6837681907815828E-2</v>
      </c>
      <c r="K38" s="298"/>
      <c r="L38" s="366"/>
    </row>
    <row r="39" spans="1:12" s="367" customFormat="1" ht="20.100000000000001" customHeight="1" x14ac:dyDescent="0.2">
      <c r="A39" s="466" t="s">
        <v>35</v>
      </c>
      <c r="B39" s="301" t="s">
        <v>213</v>
      </c>
      <c r="C39" s="303">
        <v>2186277.13503</v>
      </c>
      <c r="D39" s="303">
        <v>2591477.7157799997</v>
      </c>
      <c r="E39" s="464">
        <f t="shared" si="8"/>
        <v>1.1853381596768333</v>
      </c>
      <c r="F39" s="303">
        <v>-43130.011479999986</v>
      </c>
      <c r="G39" s="303">
        <v>140593.90820000001</v>
      </c>
      <c r="H39" s="464" t="s">
        <v>42</v>
      </c>
      <c r="I39" s="358">
        <v>-2.1076540397393782E-2</v>
      </c>
      <c r="J39" s="358">
        <v>5.8853546316284658E-2</v>
      </c>
      <c r="K39" s="298"/>
    </row>
    <row r="40" spans="1:12" s="367" customFormat="1" ht="20.100000000000001" customHeight="1" thickBot="1" x14ac:dyDescent="0.25">
      <c r="A40" s="466" t="s">
        <v>36</v>
      </c>
      <c r="B40" s="301" t="s">
        <v>176</v>
      </c>
      <c r="C40" s="303">
        <v>3172126.5024000001</v>
      </c>
      <c r="D40" s="303">
        <v>2445747.9039699999</v>
      </c>
      <c r="E40" s="464">
        <f t="shared" si="8"/>
        <v>0.77101209618203148</v>
      </c>
      <c r="F40" s="303">
        <v>34302.548329999991</v>
      </c>
      <c r="G40" s="303">
        <v>76580.613790000003</v>
      </c>
      <c r="H40" s="464">
        <f t="shared" si="9"/>
        <v>2.2325050912624143</v>
      </c>
      <c r="I40" s="358">
        <v>1.0248491706240872E-2</v>
      </c>
      <c r="J40" s="358">
        <v>2.7263198943417714E-2</v>
      </c>
      <c r="K40" s="298"/>
    </row>
    <row r="41" spans="1:12" s="367" customFormat="1" ht="20.100000000000001" customHeight="1" thickBot="1" x14ac:dyDescent="0.25">
      <c r="A41" s="368"/>
      <c r="B41" s="362" t="s">
        <v>2</v>
      </c>
      <c r="C41" s="308">
        <f>SUM(C14:C40)</f>
        <v>97238832.440180004</v>
      </c>
      <c r="D41" s="308">
        <f>SUM(D14:D40)</f>
        <v>97830048.309140012</v>
      </c>
      <c r="E41" s="465">
        <f t="shared" si="8"/>
        <v>1.0060800387471098</v>
      </c>
      <c r="F41" s="308">
        <f>SUM(F14:F40)</f>
        <v>1835627.0987900004</v>
      </c>
      <c r="G41" s="308">
        <f>SUM(G14:G40)</f>
        <v>4264742.3989300011</v>
      </c>
      <c r="H41" s="465">
        <f t="shared" si="9"/>
        <v>2.3233163215672796</v>
      </c>
      <c r="I41" s="369">
        <v>1.8692147497045432E-2</v>
      </c>
      <c r="J41" s="369">
        <v>4.372550232049114E-2</v>
      </c>
      <c r="K41" s="298"/>
      <c r="L41" s="366"/>
    </row>
    <row r="42" spans="1:12" ht="20.100000000000001" customHeight="1" x14ac:dyDescent="0.2">
      <c r="C42" s="370"/>
      <c r="D42" s="370"/>
      <c r="E42" s="370"/>
      <c r="F42" s="370"/>
      <c r="G42" s="370"/>
      <c r="H42" s="370"/>
      <c r="I42" s="370"/>
      <c r="J42" s="370"/>
      <c r="L42" s="299"/>
    </row>
    <row r="43" spans="1:12" s="350" customFormat="1" ht="20.100000000000001" customHeight="1" x14ac:dyDescent="0.2">
      <c r="A43" s="636" t="s">
        <v>333</v>
      </c>
      <c r="B43" s="636"/>
      <c r="C43" s="636"/>
      <c r="D43" s="636"/>
      <c r="E43" s="636"/>
      <c r="F43" s="636"/>
      <c r="G43" s="636"/>
      <c r="H43" s="636"/>
      <c r="I43" s="636"/>
      <c r="J43" s="636"/>
      <c r="L43" s="299"/>
    </row>
    <row r="44" spans="1:12" s="350" customFormat="1" ht="20.100000000000001" customHeight="1" thickBot="1" x14ac:dyDescent="0.25">
      <c r="A44" s="458"/>
      <c r="B44" s="458"/>
      <c r="C44" s="458"/>
      <c r="D44" s="458"/>
      <c r="E44" s="458"/>
      <c r="F44" s="363"/>
      <c r="G44" s="363"/>
      <c r="H44" s="363"/>
      <c r="I44" s="351"/>
      <c r="J44" s="351"/>
      <c r="L44" s="299"/>
    </row>
    <row r="45" spans="1:12" ht="20.100000000000001" customHeight="1" thickBot="1" x14ac:dyDescent="0.25">
      <c r="A45" s="355" t="s">
        <v>3</v>
      </c>
      <c r="B45" s="371" t="s">
        <v>10</v>
      </c>
      <c r="C45" s="353" t="s">
        <v>53</v>
      </c>
      <c r="D45" s="354"/>
      <c r="E45" s="355" t="s">
        <v>6</v>
      </c>
      <c r="F45" s="353" t="s">
        <v>74</v>
      </c>
      <c r="G45" s="354"/>
      <c r="H45" s="355" t="s">
        <v>6</v>
      </c>
      <c r="I45" s="642" t="s">
        <v>75</v>
      </c>
      <c r="J45" s="643"/>
      <c r="L45" s="299"/>
    </row>
    <row r="46" spans="1:12" s="348" customFormat="1" ht="20.100000000000001" customHeight="1" thickBot="1" x14ac:dyDescent="0.25">
      <c r="A46" s="364"/>
      <c r="B46" s="364"/>
      <c r="C46" s="462" t="s">
        <v>208</v>
      </c>
      <c r="D46" s="462" t="s">
        <v>215</v>
      </c>
      <c r="E46" s="463" t="s">
        <v>214</v>
      </c>
      <c r="F46" s="462" t="s">
        <v>208</v>
      </c>
      <c r="G46" s="462" t="s">
        <v>215</v>
      </c>
      <c r="H46" s="463" t="s">
        <v>214</v>
      </c>
      <c r="I46" s="305">
        <v>2015</v>
      </c>
      <c r="J46" s="305">
        <v>2016</v>
      </c>
      <c r="L46" s="299"/>
    </row>
    <row r="47" spans="1:12" ht="20.100000000000001" customHeight="1" x14ac:dyDescent="0.2">
      <c r="A47" s="62" t="s">
        <v>7</v>
      </c>
      <c r="B47" s="301" t="s">
        <v>130</v>
      </c>
      <c r="C47" s="303">
        <v>2497147.39958</v>
      </c>
      <c r="D47" s="303">
        <v>2509743.0759700001</v>
      </c>
      <c r="E47" s="464">
        <f t="shared" ref="E47:E81" si="10">+IF(C47=0,"X",D47/C47)</f>
        <v>1.0050440259922657</v>
      </c>
      <c r="F47" s="303">
        <v>111542.83897</v>
      </c>
      <c r="G47" s="303">
        <v>89606.220709999994</v>
      </c>
      <c r="H47" s="464">
        <f t="shared" ref="H47:H81" si="11">+IF(F47=0,"X",G47/F47)</f>
        <v>0.80333458909092348</v>
      </c>
      <c r="I47" s="358">
        <v>4.5983959113845875E-2</v>
      </c>
      <c r="J47" s="358">
        <v>3.5793161902610574E-2</v>
      </c>
      <c r="K47" s="298"/>
      <c r="L47" s="365"/>
    </row>
    <row r="48" spans="1:12" ht="20.100000000000001" customHeight="1" x14ac:dyDescent="0.2">
      <c r="A48" s="466" t="s">
        <v>8</v>
      </c>
      <c r="B48" s="301" t="s">
        <v>131</v>
      </c>
      <c r="C48" s="303">
        <v>574923.87991000002</v>
      </c>
      <c r="D48" s="303">
        <v>628485.75688999996</v>
      </c>
      <c r="E48" s="464">
        <f t="shared" si="10"/>
        <v>1.0931634236316374</v>
      </c>
      <c r="F48" s="303">
        <v>9372.3094799999999</v>
      </c>
      <c r="G48" s="303">
        <v>4005.7886600000011</v>
      </c>
      <c r="H48" s="464">
        <f t="shared" si="11"/>
        <v>0.42740678469358451</v>
      </c>
      <c r="I48" s="358">
        <v>1.6602235305473521E-2</v>
      </c>
      <c r="J48" s="358">
        <v>6.6573983413525566E-3</v>
      </c>
      <c r="K48" s="298"/>
      <c r="L48" s="299"/>
    </row>
    <row r="49" spans="1:12" ht="20.100000000000001" customHeight="1" x14ac:dyDescent="0.2">
      <c r="A49" s="466" t="s">
        <v>9</v>
      </c>
      <c r="B49" s="301" t="s">
        <v>132</v>
      </c>
      <c r="C49" s="303">
        <v>248836.52970000001</v>
      </c>
      <c r="D49" s="303">
        <v>304608.30726999999</v>
      </c>
      <c r="E49" s="464">
        <f t="shared" si="10"/>
        <v>1.2241301855368223</v>
      </c>
      <c r="F49" s="303">
        <v>7599.579459999999</v>
      </c>
      <c r="G49" s="303">
        <v>6739.2582300000004</v>
      </c>
      <c r="H49" s="464">
        <f t="shared" si="11"/>
        <v>0.88679357396968406</v>
      </c>
      <c r="I49" s="358">
        <v>3.1646736023828184E-2</v>
      </c>
      <c r="J49" s="358">
        <v>2.4353857077775241E-2</v>
      </c>
      <c r="K49" s="298"/>
      <c r="L49" s="299"/>
    </row>
    <row r="50" spans="1:12" ht="20.100000000000001" customHeight="1" x14ac:dyDescent="0.2">
      <c r="A50" s="466" t="s">
        <v>11</v>
      </c>
      <c r="B50" s="301" t="s">
        <v>177</v>
      </c>
      <c r="C50" s="303">
        <v>697307.06978999998</v>
      </c>
      <c r="D50" s="303">
        <v>1464565.1292900001</v>
      </c>
      <c r="E50" s="464">
        <f t="shared" si="10"/>
        <v>2.1003159049155582</v>
      </c>
      <c r="F50" s="303">
        <v>20963.899229999999</v>
      </c>
      <c r="G50" s="303">
        <v>25991.298499999997</v>
      </c>
      <c r="H50" s="464">
        <f t="shared" si="11"/>
        <v>1.2398122226615949</v>
      </c>
      <c r="I50" s="358">
        <v>4.3262138563396647E-2</v>
      </c>
      <c r="J50" s="358">
        <v>2.4045175761139605E-2</v>
      </c>
      <c r="K50" s="298"/>
      <c r="L50" s="299"/>
    </row>
    <row r="51" spans="1:12" ht="20.100000000000001" customHeight="1" x14ac:dyDescent="0.2">
      <c r="A51" s="466" t="s">
        <v>12</v>
      </c>
      <c r="B51" s="301" t="s">
        <v>133</v>
      </c>
      <c r="C51" s="303">
        <v>274222.32968999998</v>
      </c>
      <c r="D51" s="303">
        <v>380347.38095999998</v>
      </c>
      <c r="E51" s="464">
        <f t="shared" si="10"/>
        <v>1.3870036819757572</v>
      </c>
      <c r="F51" s="303">
        <v>8498.5179800000005</v>
      </c>
      <c r="G51" s="303">
        <v>7998.2271599999995</v>
      </c>
      <c r="H51" s="464">
        <f t="shared" si="11"/>
        <v>0.94113199252183011</v>
      </c>
      <c r="I51" s="358">
        <v>3.2446916645654029E-2</v>
      </c>
      <c r="J51" s="358">
        <v>2.4438121806942791E-2</v>
      </c>
      <c r="K51" s="298"/>
      <c r="L51" s="299"/>
    </row>
    <row r="52" spans="1:12" ht="20.100000000000001" customHeight="1" x14ac:dyDescent="0.2">
      <c r="A52" s="466" t="s">
        <v>13</v>
      </c>
      <c r="B52" s="301" t="s">
        <v>134</v>
      </c>
      <c r="C52" s="303">
        <v>1627027.3884099999</v>
      </c>
      <c r="D52" s="303">
        <v>1553427.5009000001</v>
      </c>
      <c r="E52" s="464">
        <f t="shared" si="10"/>
        <v>0.95476419878713614</v>
      </c>
      <c r="F52" s="303">
        <v>82382.344089999999</v>
      </c>
      <c r="G52" s="303">
        <v>59895.731480000002</v>
      </c>
      <c r="H52" s="464">
        <f t="shared" si="11"/>
        <v>0.7270457297812003</v>
      </c>
      <c r="I52" s="358">
        <v>4.6483220584148492E-2</v>
      </c>
      <c r="J52" s="358">
        <v>3.7664883524252332E-2</v>
      </c>
      <c r="K52" s="298"/>
      <c r="L52" s="299"/>
    </row>
    <row r="53" spans="1:12" ht="20.100000000000001" customHeight="1" x14ac:dyDescent="0.2">
      <c r="A53" s="466" t="s">
        <v>14</v>
      </c>
      <c r="B53" s="301" t="s">
        <v>156</v>
      </c>
      <c r="C53" s="303">
        <v>299808.57380000001</v>
      </c>
      <c r="D53" s="303">
        <v>333280.42258999997</v>
      </c>
      <c r="E53" s="464">
        <f t="shared" ref="E53:E74" si="12">+IF(C53=0,"X",D53/C53)</f>
        <v>1.1116440679656105</v>
      </c>
      <c r="F53" s="303">
        <v>5969.7910799999991</v>
      </c>
      <c r="G53" s="303">
        <v>7880.7215700000006</v>
      </c>
      <c r="H53" s="464">
        <f t="shared" ref="H53:H71" si="13">+IF(F53=0,"X",G53/F53)</f>
        <v>1.3201000611900813</v>
      </c>
      <c r="I53" s="358">
        <v>2.158347769608952E-2</v>
      </c>
      <c r="J53" s="358">
        <v>2.4896093961314918E-2</v>
      </c>
      <c r="K53" s="298"/>
      <c r="L53" s="299"/>
    </row>
    <row r="54" spans="1:12" ht="20.100000000000001" customHeight="1" x14ac:dyDescent="0.2">
      <c r="A54" s="466" t="s">
        <v>15</v>
      </c>
      <c r="B54" s="301" t="s">
        <v>135</v>
      </c>
      <c r="C54" s="303">
        <v>22516.80197</v>
      </c>
      <c r="D54" s="303">
        <v>23339.37441</v>
      </c>
      <c r="E54" s="464">
        <f t="shared" si="12"/>
        <v>1.0365314950629287</v>
      </c>
      <c r="F54" s="303">
        <v>357.39803000000001</v>
      </c>
      <c r="G54" s="303">
        <v>387.77195999999998</v>
      </c>
      <c r="H54" s="464">
        <f t="shared" si="13"/>
        <v>1.0849862826608192</v>
      </c>
      <c r="I54" s="358">
        <v>1.4362406315612447E-2</v>
      </c>
      <c r="J54" s="358">
        <v>1.6912529155794387E-2</v>
      </c>
      <c r="K54" s="298"/>
      <c r="L54" s="299"/>
    </row>
    <row r="55" spans="1:12" ht="20.100000000000001" customHeight="1" x14ac:dyDescent="0.2">
      <c r="A55" s="466" t="s">
        <v>16</v>
      </c>
      <c r="B55" s="301" t="s">
        <v>157</v>
      </c>
      <c r="C55" s="303">
        <v>100802.78167</v>
      </c>
      <c r="D55" s="303">
        <v>95494.920100000003</v>
      </c>
      <c r="E55" s="464">
        <f t="shared" si="12"/>
        <v>0.94734409624352989</v>
      </c>
      <c r="F55" s="303">
        <v>10561.029549999999</v>
      </c>
      <c r="G55" s="303">
        <v>2193.7059100000001</v>
      </c>
      <c r="H55" s="464">
        <f t="shared" si="13"/>
        <v>0.20771705065440332</v>
      </c>
      <c r="I55" s="358">
        <v>9.7263715898136843E-2</v>
      </c>
      <c r="J55" s="358">
        <v>2.2350805844587453E-2</v>
      </c>
      <c r="K55" s="298"/>
      <c r="L55" s="299"/>
    </row>
    <row r="56" spans="1:12" ht="20.100000000000001" customHeight="1" x14ac:dyDescent="0.2">
      <c r="A56" s="466" t="s">
        <v>17</v>
      </c>
      <c r="B56" s="301" t="s">
        <v>136</v>
      </c>
      <c r="C56" s="303">
        <v>28879.807069999999</v>
      </c>
      <c r="D56" s="303">
        <v>24984.086469999998</v>
      </c>
      <c r="E56" s="464">
        <f t="shared" si="12"/>
        <v>0.86510572627589233</v>
      </c>
      <c r="F56" s="303">
        <v>550.63765999999998</v>
      </c>
      <c r="G56" s="303">
        <v>419.2797599999999</v>
      </c>
      <c r="H56" s="464">
        <f t="shared" si="13"/>
        <v>0.76144403199737543</v>
      </c>
      <c r="I56" s="358">
        <v>1.9623647647725246E-2</v>
      </c>
      <c r="J56" s="358">
        <v>1.5568119288986696E-2</v>
      </c>
      <c r="K56" s="298"/>
      <c r="L56" s="299"/>
    </row>
    <row r="57" spans="1:12" ht="20.100000000000001" customHeight="1" x14ac:dyDescent="0.2">
      <c r="A57" s="466" t="s">
        <v>18</v>
      </c>
      <c r="B57" s="301" t="s">
        <v>178</v>
      </c>
      <c r="C57" s="303">
        <v>5334485.1188200004</v>
      </c>
      <c r="D57" s="303">
        <v>5375745.9919600002</v>
      </c>
      <c r="E57" s="464">
        <f t="shared" si="12"/>
        <v>1.0077347433202939</v>
      </c>
      <c r="F57" s="303">
        <v>90772.863489999989</v>
      </c>
      <c r="G57" s="303">
        <v>124471.94198</v>
      </c>
      <c r="H57" s="464">
        <f t="shared" si="13"/>
        <v>1.3712461763830166</v>
      </c>
      <c r="I57" s="358">
        <v>1.783118302624339E-2</v>
      </c>
      <c r="J57" s="358">
        <v>2.3243558554906854E-2</v>
      </c>
      <c r="K57" s="298"/>
      <c r="L57" s="299"/>
    </row>
    <row r="58" spans="1:12" ht="20.100000000000001" customHeight="1" x14ac:dyDescent="0.2">
      <c r="A58" s="466" t="s">
        <v>19</v>
      </c>
      <c r="B58" s="301" t="s">
        <v>137</v>
      </c>
      <c r="C58" s="303">
        <v>225747.58194</v>
      </c>
      <c r="D58" s="303">
        <v>231031.04678999999</v>
      </c>
      <c r="E58" s="464">
        <f t="shared" si="12"/>
        <v>1.0234043031805509</v>
      </c>
      <c r="F58" s="303">
        <v>6439.0317299999997</v>
      </c>
      <c r="G58" s="303">
        <v>5385.9018099999994</v>
      </c>
      <c r="H58" s="464">
        <f t="shared" si="13"/>
        <v>0.83644591855427919</v>
      </c>
      <c r="I58" s="358">
        <v>2.8968535156030473E-2</v>
      </c>
      <c r="J58" s="358">
        <v>2.3582109456279244E-2</v>
      </c>
      <c r="K58" s="298"/>
      <c r="L58" s="299"/>
    </row>
    <row r="59" spans="1:12" ht="20.100000000000001" customHeight="1" x14ac:dyDescent="0.2">
      <c r="A59" s="466" t="s">
        <v>20</v>
      </c>
      <c r="B59" s="301" t="s">
        <v>138</v>
      </c>
      <c r="C59" s="303">
        <v>1395416.92982</v>
      </c>
      <c r="D59" s="303">
        <v>1257266.0355</v>
      </c>
      <c r="E59" s="464">
        <f t="shared" si="12"/>
        <v>0.90099669040290309</v>
      </c>
      <c r="F59" s="303">
        <v>35887.873859999992</v>
      </c>
      <c r="G59" s="303">
        <v>-8971.8622200000027</v>
      </c>
      <c r="H59" s="464">
        <f t="shared" si="13"/>
        <v>-0.2499970395292736</v>
      </c>
      <c r="I59" s="358">
        <v>2.5806842142393017E-2</v>
      </c>
      <c r="J59" s="358">
        <v>-6.7643682545514474E-3</v>
      </c>
      <c r="K59" s="298"/>
      <c r="L59" s="299"/>
    </row>
    <row r="60" spans="1:12" ht="20.100000000000001" customHeight="1" x14ac:dyDescent="0.2">
      <c r="A60" s="466" t="s">
        <v>21</v>
      </c>
      <c r="B60" s="301" t="s">
        <v>179</v>
      </c>
      <c r="C60" s="303">
        <v>2250709.5544799999</v>
      </c>
      <c r="D60" s="303">
        <v>2435002.3543699998</v>
      </c>
      <c r="E60" s="464">
        <f t="shared" si="12"/>
        <v>1.081882088927542</v>
      </c>
      <c r="F60" s="303">
        <v>70348.919800000003</v>
      </c>
      <c r="G60" s="303">
        <v>74053.084619999994</v>
      </c>
      <c r="H60" s="464">
        <f t="shared" si="13"/>
        <v>1.052654181905434</v>
      </c>
      <c r="I60" s="358">
        <v>3.7837019300132259E-2</v>
      </c>
      <c r="J60" s="358">
        <v>3.1608039956589916E-2</v>
      </c>
      <c r="K60" s="298"/>
      <c r="L60" s="299"/>
    </row>
    <row r="61" spans="1:12" ht="20.100000000000001" customHeight="1" x14ac:dyDescent="0.2">
      <c r="A61" s="466" t="s">
        <v>22</v>
      </c>
      <c r="B61" s="301" t="s">
        <v>139</v>
      </c>
      <c r="C61" s="303">
        <v>642669</v>
      </c>
      <c r="D61" s="303">
        <v>653683.83045999997</v>
      </c>
      <c r="E61" s="464">
        <f t="shared" si="12"/>
        <v>1.0171391967871486</v>
      </c>
      <c r="F61" s="303">
        <v>27803.726159999998</v>
      </c>
      <c r="G61" s="303">
        <v>20007.669969999999</v>
      </c>
      <c r="H61" s="464">
        <f t="shared" si="13"/>
        <v>0.71960390685994302</v>
      </c>
      <c r="I61" s="358">
        <v>4.5442582754072529E-2</v>
      </c>
      <c r="J61" s="358">
        <v>3.0867630323914895E-2</v>
      </c>
      <c r="K61" s="298"/>
      <c r="L61" s="299"/>
    </row>
    <row r="62" spans="1:12" ht="20.100000000000001" customHeight="1" x14ac:dyDescent="0.2">
      <c r="A62" s="466" t="s">
        <v>23</v>
      </c>
      <c r="B62" s="301" t="s">
        <v>180</v>
      </c>
      <c r="C62" s="303">
        <v>204416.67267999999</v>
      </c>
      <c r="D62" s="303">
        <v>221001.33528999999</v>
      </c>
      <c r="E62" s="464">
        <f t="shared" si="12"/>
        <v>1.0811316532676478</v>
      </c>
      <c r="F62" s="303">
        <v>7413.2367199999999</v>
      </c>
      <c r="G62" s="303">
        <v>7562.5450600000004</v>
      </c>
      <c r="H62" s="464">
        <f t="shared" si="13"/>
        <v>1.0201407759713359</v>
      </c>
      <c r="I62" s="358">
        <v>3.7795381933921214E-2</v>
      </c>
      <c r="J62" s="358">
        <v>3.555347878237116E-2</v>
      </c>
      <c r="K62" s="298"/>
      <c r="L62" s="299"/>
    </row>
    <row r="63" spans="1:12" ht="20.100000000000001" customHeight="1" x14ac:dyDescent="0.2">
      <c r="A63" s="466" t="s">
        <v>24</v>
      </c>
      <c r="B63" s="301" t="s">
        <v>140</v>
      </c>
      <c r="C63" s="303">
        <v>1499836.8099700001</v>
      </c>
      <c r="D63" s="303">
        <v>1445581.2944100001</v>
      </c>
      <c r="E63" s="464">
        <f t="shared" si="12"/>
        <v>0.96382572077219175</v>
      </c>
      <c r="F63" s="303">
        <v>86518.62</v>
      </c>
      <c r="G63" s="303">
        <v>62012.275730000001</v>
      </c>
      <c r="H63" s="464">
        <f t="shared" si="13"/>
        <v>0.71675063390978733</v>
      </c>
      <c r="I63" s="358">
        <v>5.5314853203733257E-2</v>
      </c>
      <c r="J63" s="358">
        <v>4.2107621758543753E-2</v>
      </c>
      <c r="K63" s="298"/>
      <c r="L63" s="299"/>
    </row>
    <row r="64" spans="1:12" ht="20.100000000000001" customHeight="1" x14ac:dyDescent="0.2">
      <c r="A64" s="466" t="s">
        <v>25</v>
      </c>
      <c r="B64" s="301" t="s">
        <v>141</v>
      </c>
      <c r="C64" s="303">
        <v>237561.90953</v>
      </c>
      <c r="D64" s="303">
        <v>239978.19923</v>
      </c>
      <c r="E64" s="464">
        <f t="shared" si="12"/>
        <v>1.0101712000243661</v>
      </c>
      <c r="F64" s="303">
        <v>4415.4984299999996</v>
      </c>
      <c r="G64" s="303">
        <v>4949.2832500000004</v>
      </c>
      <c r="H64" s="464">
        <f t="shared" si="13"/>
        <v>1.1208889162712261</v>
      </c>
      <c r="I64" s="358">
        <v>1.8736299844833038E-2</v>
      </c>
      <c r="J64" s="358">
        <v>2.0728241080530431E-2</v>
      </c>
      <c r="K64" s="298"/>
      <c r="L64" s="299"/>
    </row>
    <row r="65" spans="1:12" ht="20.100000000000001" customHeight="1" x14ac:dyDescent="0.2">
      <c r="A65" s="466" t="s">
        <v>26</v>
      </c>
      <c r="B65" s="301" t="s">
        <v>142</v>
      </c>
      <c r="C65" s="303">
        <v>625354.11606999999</v>
      </c>
      <c r="D65" s="303">
        <v>572625.95981999999</v>
      </c>
      <c r="E65" s="464">
        <f t="shared" si="12"/>
        <v>0.91568272296444309</v>
      </c>
      <c r="F65" s="303">
        <v>35038.203000000001</v>
      </c>
      <c r="G65" s="303">
        <v>15475.622650000001</v>
      </c>
      <c r="H65" s="464">
        <f t="shared" si="13"/>
        <v>0.44167854869726053</v>
      </c>
      <c r="I65" s="358">
        <v>6.122310879964369E-2</v>
      </c>
      <c r="J65" s="358">
        <v>2.5836193708819229E-2</v>
      </c>
      <c r="K65" s="298"/>
      <c r="L65" s="299"/>
    </row>
    <row r="66" spans="1:12" ht="20.100000000000001" customHeight="1" x14ac:dyDescent="0.2">
      <c r="A66" s="466" t="s">
        <v>27</v>
      </c>
      <c r="B66" s="301" t="s">
        <v>216</v>
      </c>
      <c r="C66" s="303">
        <v>16140</v>
      </c>
      <c r="D66" s="303">
        <v>14564.880870000001</v>
      </c>
      <c r="E66" s="464">
        <f t="shared" si="12"/>
        <v>0.90240897583643132</v>
      </c>
      <c r="F66" s="303">
        <v>8.5282099999999996</v>
      </c>
      <c r="G66" s="303">
        <v>227.33428000000001</v>
      </c>
      <c r="H66" s="464">
        <f t="shared" si="13"/>
        <v>26.656740394525933</v>
      </c>
      <c r="I66" s="358">
        <v>1.0567794299876083E-3</v>
      </c>
      <c r="J66" s="358">
        <v>1.4807696597977388E-2</v>
      </c>
      <c r="K66" s="298"/>
      <c r="L66" s="299"/>
    </row>
    <row r="67" spans="1:12" ht="20.100000000000001" customHeight="1" x14ac:dyDescent="0.2">
      <c r="A67" s="466" t="s">
        <v>28</v>
      </c>
      <c r="B67" s="301" t="s">
        <v>143</v>
      </c>
      <c r="C67" s="303">
        <v>21004.052609999999</v>
      </c>
      <c r="D67" s="303">
        <v>20781.686610000001</v>
      </c>
      <c r="E67" s="464">
        <f t="shared" si="12"/>
        <v>0.98941318591564897</v>
      </c>
      <c r="F67" s="303">
        <v>454.40271999999999</v>
      </c>
      <c r="G67" s="303">
        <v>353.43616999999995</v>
      </c>
      <c r="H67" s="464">
        <f t="shared" si="13"/>
        <v>0.77780381684334976</v>
      </c>
      <c r="I67" s="358">
        <v>2.2162222369075873E-2</v>
      </c>
      <c r="J67" s="358">
        <v>1.6916592914112381E-2</v>
      </c>
      <c r="K67" s="298"/>
      <c r="L67" s="299"/>
    </row>
    <row r="68" spans="1:12" ht="20.100000000000001" customHeight="1" x14ac:dyDescent="0.2">
      <c r="A68" s="466" t="s">
        <v>31</v>
      </c>
      <c r="B68" s="301" t="s">
        <v>217</v>
      </c>
      <c r="C68" s="303">
        <v>68756.038159999996</v>
      </c>
      <c r="D68" s="303">
        <v>147727.19475</v>
      </c>
      <c r="E68" s="464">
        <f t="shared" si="12"/>
        <v>2.1485704921832278</v>
      </c>
      <c r="F68" s="303">
        <v>0</v>
      </c>
      <c r="G68" s="303">
        <v>1365.8031299999998</v>
      </c>
      <c r="H68" s="464" t="str">
        <f t="shared" si="13"/>
        <v>X</v>
      </c>
      <c r="I68" s="358">
        <v>0</v>
      </c>
      <c r="J68" s="358">
        <v>1.261809620671929E-2</v>
      </c>
      <c r="K68" s="298"/>
      <c r="L68" s="299"/>
    </row>
    <row r="69" spans="1:12" ht="20.100000000000001" customHeight="1" x14ac:dyDescent="0.2">
      <c r="A69" s="466" t="s">
        <v>32</v>
      </c>
      <c r="B69" s="301" t="s">
        <v>181</v>
      </c>
      <c r="C69" s="303">
        <v>71862.687470000004</v>
      </c>
      <c r="D69" s="303">
        <v>89322.034310000003</v>
      </c>
      <c r="E69" s="464">
        <f t="shared" si="12"/>
        <v>1.2429542709112935</v>
      </c>
      <c r="F69" s="303">
        <v>1491.2857899999999</v>
      </c>
      <c r="G69" s="303">
        <v>2742.9672500000006</v>
      </c>
      <c r="H69" s="464">
        <f t="shared" si="13"/>
        <v>1.8393303740928162</v>
      </c>
      <c r="I69" s="358">
        <v>2.3651463903921168E-2</v>
      </c>
      <c r="J69" s="358">
        <v>3.4035077514900682E-2</v>
      </c>
      <c r="K69" s="298"/>
      <c r="L69" s="299"/>
    </row>
    <row r="70" spans="1:12" ht="20.100000000000001" customHeight="1" x14ac:dyDescent="0.2">
      <c r="A70" s="466" t="s">
        <v>33</v>
      </c>
      <c r="B70" s="301" t="s">
        <v>223</v>
      </c>
      <c r="C70" s="303">
        <v>0</v>
      </c>
      <c r="D70" s="303">
        <v>15319.8</v>
      </c>
      <c r="E70" s="464" t="str">
        <f t="shared" si="12"/>
        <v>X</v>
      </c>
      <c r="F70" s="303">
        <v>0</v>
      </c>
      <c r="G70" s="303">
        <v>37.994680000000002</v>
      </c>
      <c r="H70" s="464" t="str">
        <f t="shared" si="13"/>
        <v>X</v>
      </c>
      <c r="I70" s="358" t="s">
        <v>42</v>
      </c>
      <c r="J70" s="358">
        <v>4.9602057468113164E-3</v>
      </c>
      <c r="K70" s="298"/>
      <c r="L70" s="299"/>
    </row>
    <row r="71" spans="1:12" ht="20.100000000000001" customHeight="1" x14ac:dyDescent="0.2">
      <c r="A71" s="466" t="s">
        <v>34</v>
      </c>
      <c r="B71" s="301" t="s">
        <v>144</v>
      </c>
      <c r="C71" s="303">
        <v>769730.75292</v>
      </c>
      <c r="D71" s="303">
        <v>747206.90480000002</v>
      </c>
      <c r="E71" s="464">
        <f t="shared" si="12"/>
        <v>0.97073801711240593</v>
      </c>
      <c r="F71" s="303">
        <v>7497.0501299999996</v>
      </c>
      <c r="G71" s="303">
        <v>5784.7763300000006</v>
      </c>
      <c r="H71" s="464">
        <f t="shared" si="13"/>
        <v>0.7716069960439228</v>
      </c>
      <c r="I71" s="358">
        <v>1.0501947374931209E-2</v>
      </c>
      <c r="J71" s="358">
        <v>7.6269137371072744E-3</v>
      </c>
      <c r="K71" s="298"/>
      <c r="L71" s="299"/>
    </row>
    <row r="72" spans="1:12" ht="20.100000000000001" customHeight="1" x14ac:dyDescent="0.2">
      <c r="A72" s="466" t="s">
        <v>35</v>
      </c>
      <c r="B72" s="301" t="s">
        <v>145</v>
      </c>
      <c r="C72" s="303">
        <v>32356047.838479999</v>
      </c>
      <c r="D72" s="303">
        <v>31477217.224580001</v>
      </c>
      <c r="E72" s="464">
        <f t="shared" si="12"/>
        <v>0.97283875279554899</v>
      </c>
      <c r="F72" s="303">
        <v>2023979.70967</v>
      </c>
      <c r="G72" s="303">
        <v>1956072.8745599999</v>
      </c>
      <c r="H72" s="464">
        <f t="shared" si="11"/>
        <v>0.96644885579358308</v>
      </c>
      <c r="I72" s="358">
        <v>6.3861048162059453E-2</v>
      </c>
      <c r="J72" s="358">
        <v>6.1286944123181621E-2</v>
      </c>
      <c r="K72" s="298"/>
      <c r="L72" s="299"/>
    </row>
    <row r="73" spans="1:12" ht="20.100000000000001" customHeight="1" x14ac:dyDescent="0.2">
      <c r="A73" s="466" t="s">
        <v>36</v>
      </c>
      <c r="B73" s="301" t="s">
        <v>218</v>
      </c>
      <c r="C73" s="303">
        <v>25866.839209999998</v>
      </c>
      <c r="D73" s="303">
        <v>388427.23849999998</v>
      </c>
      <c r="E73" s="464">
        <f t="shared" si="12"/>
        <v>15.016416785466228</v>
      </c>
      <c r="F73" s="303">
        <v>16.839210000000001</v>
      </c>
      <c r="G73" s="303">
        <v>2689.8008</v>
      </c>
      <c r="H73" s="464">
        <f t="shared" si="11"/>
        <v>159.73438183857792</v>
      </c>
      <c r="I73" s="358">
        <v>1.3019920882710743E-3</v>
      </c>
      <c r="J73" s="358">
        <v>1.2984983106047789E-2</v>
      </c>
      <c r="K73" s="298"/>
      <c r="L73" s="299"/>
    </row>
    <row r="74" spans="1:12" ht="20.100000000000001" customHeight="1" x14ac:dyDescent="0.2">
      <c r="A74" s="466" t="s">
        <v>37</v>
      </c>
      <c r="B74" s="301" t="s">
        <v>146</v>
      </c>
      <c r="C74" s="303">
        <v>45417.343379999998</v>
      </c>
      <c r="D74" s="303">
        <v>44384.564290000002</v>
      </c>
      <c r="E74" s="464">
        <f t="shared" si="12"/>
        <v>0.97726024876975104</v>
      </c>
      <c r="F74" s="303">
        <v>890.30403000000001</v>
      </c>
      <c r="G74" s="303">
        <v>960.67617000000018</v>
      </c>
      <c r="H74" s="464">
        <f t="shared" si="11"/>
        <v>1.0790428186649903</v>
      </c>
      <c r="I74" s="358">
        <v>2.0104611250489981E-2</v>
      </c>
      <c r="J74" s="358">
        <v>2.1395451275495164E-2</v>
      </c>
      <c r="K74" s="298"/>
      <c r="L74" s="299"/>
    </row>
    <row r="75" spans="1:12" ht="20.100000000000001" customHeight="1" x14ac:dyDescent="0.2">
      <c r="A75" s="466" t="s">
        <v>38</v>
      </c>
      <c r="B75" s="301" t="s">
        <v>158</v>
      </c>
      <c r="C75" s="303">
        <v>650090.28206999996</v>
      </c>
      <c r="D75" s="303">
        <v>666101.24135000003</v>
      </c>
      <c r="E75" s="464">
        <f t="shared" si="10"/>
        <v>1.0246288242134898</v>
      </c>
      <c r="F75" s="303">
        <v>3637.7094499999985</v>
      </c>
      <c r="G75" s="303">
        <v>9110.9150800000007</v>
      </c>
      <c r="H75" s="464">
        <f t="shared" si="11"/>
        <v>2.5045747070316473</v>
      </c>
      <c r="I75" s="358">
        <v>5.8165590439769495E-3</v>
      </c>
      <c r="J75" s="358">
        <v>1.3844360669222582E-2</v>
      </c>
      <c r="K75" s="298"/>
      <c r="L75" s="299"/>
    </row>
    <row r="76" spans="1:12" ht="20.100000000000001" customHeight="1" x14ac:dyDescent="0.2">
      <c r="A76" s="466" t="s">
        <v>39</v>
      </c>
      <c r="B76" s="301" t="s">
        <v>159</v>
      </c>
      <c r="C76" s="303">
        <v>639028.04116000002</v>
      </c>
      <c r="D76" s="303">
        <v>722856.9939</v>
      </c>
      <c r="E76" s="464">
        <f t="shared" si="10"/>
        <v>1.1311819628256514</v>
      </c>
      <c r="F76" s="303">
        <v>15852.605030000001</v>
      </c>
      <c r="G76" s="303">
        <v>14750.80422</v>
      </c>
      <c r="H76" s="464">
        <f t="shared" si="11"/>
        <v>0.93049717646311658</v>
      </c>
      <c r="I76" s="358">
        <v>2.5565191419358074E-2</v>
      </c>
      <c r="J76" s="358">
        <v>2.1662333956625243E-2</v>
      </c>
      <c r="K76" s="298"/>
      <c r="L76" s="299"/>
    </row>
    <row r="77" spans="1:12" ht="20.100000000000001" customHeight="1" x14ac:dyDescent="0.2">
      <c r="A77" s="466" t="s">
        <v>40</v>
      </c>
      <c r="B77" s="301" t="s">
        <v>160</v>
      </c>
      <c r="C77" s="303">
        <v>273920.47320000001</v>
      </c>
      <c r="D77" s="303">
        <v>216910.27067999999</v>
      </c>
      <c r="E77" s="464">
        <f t="shared" si="10"/>
        <v>0.79187315992122043</v>
      </c>
      <c r="F77" s="303">
        <v>3439.11195</v>
      </c>
      <c r="G77" s="303">
        <v>3497.4610500000003</v>
      </c>
      <c r="H77" s="464">
        <f t="shared" si="11"/>
        <v>1.016966327600938</v>
      </c>
      <c r="I77" s="358">
        <v>1.4984697777379609E-2</v>
      </c>
      <c r="J77" s="358">
        <v>1.4251189818928995E-2</v>
      </c>
      <c r="K77" s="298"/>
      <c r="L77" s="299"/>
    </row>
    <row r="78" spans="1:12" ht="20.100000000000001" customHeight="1" x14ac:dyDescent="0.2">
      <c r="A78" s="466" t="s">
        <v>219</v>
      </c>
      <c r="B78" s="301" t="s">
        <v>147</v>
      </c>
      <c r="C78" s="303">
        <v>1614000.6502799999</v>
      </c>
      <c r="D78" s="303">
        <v>1680712.4373600001</v>
      </c>
      <c r="E78" s="464">
        <f t="shared" si="10"/>
        <v>1.0413331847595146</v>
      </c>
      <c r="F78" s="303">
        <v>73954.20736</v>
      </c>
      <c r="G78" s="303">
        <v>60021.481180000002</v>
      </c>
      <c r="H78" s="464">
        <f t="shared" si="11"/>
        <v>0.81160333296282661</v>
      </c>
      <c r="I78" s="358">
        <v>4.6258910267333912E-2</v>
      </c>
      <c r="J78" s="358">
        <v>3.6435027623600048E-2</v>
      </c>
      <c r="K78" s="298"/>
      <c r="L78" s="299"/>
    </row>
    <row r="79" spans="1:12" ht="20.100000000000001" customHeight="1" x14ac:dyDescent="0.2">
      <c r="A79" s="466" t="s">
        <v>220</v>
      </c>
      <c r="B79" s="301" t="s">
        <v>148</v>
      </c>
      <c r="C79" s="303">
        <v>7168977.6379399998</v>
      </c>
      <c r="D79" s="303">
        <v>7158001.9877699995</v>
      </c>
      <c r="E79" s="464">
        <f t="shared" si="10"/>
        <v>0.99846900761526802</v>
      </c>
      <c r="F79" s="303">
        <v>237536.21593000001</v>
      </c>
      <c r="G79" s="303">
        <v>258803.61079000004</v>
      </c>
      <c r="H79" s="464">
        <f t="shared" si="11"/>
        <v>1.0895332729652785</v>
      </c>
      <c r="I79" s="358">
        <v>3.2937266122791707E-2</v>
      </c>
      <c r="J79" s="358">
        <v>3.6128146692631952E-2</v>
      </c>
      <c r="K79" s="298"/>
      <c r="L79" s="299"/>
    </row>
    <row r="80" spans="1:12" ht="20.100000000000001" customHeight="1" thickBot="1" x14ac:dyDescent="0.25">
      <c r="A80" s="466" t="s">
        <v>222</v>
      </c>
      <c r="B80" s="301" t="s">
        <v>149</v>
      </c>
      <c r="C80" s="303">
        <v>14751.90452</v>
      </c>
      <c r="D80" s="303">
        <v>14510.368179999999</v>
      </c>
      <c r="E80" s="464">
        <f t="shared" si="10"/>
        <v>0.98362676902683743</v>
      </c>
      <c r="F80" s="303">
        <v>377.54334</v>
      </c>
      <c r="G80" s="303">
        <v>361.0729</v>
      </c>
      <c r="H80" s="464">
        <f t="shared" si="11"/>
        <v>0.95637470389492241</v>
      </c>
      <c r="I80" s="358">
        <v>2.8629292947968673E-2</v>
      </c>
      <c r="J80" s="358">
        <v>2.4678390752608904E-2</v>
      </c>
      <c r="K80" s="298"/>
      <c r="L80" s="299"/>
    </row>
    <row r="81" spans="1:12" ht="20.100000000000001" customHeight="1" thickBot="1" x14ac:dyDescent="0.25">
      <c r="A81" s="305"/>
      <c r="B81" s="304" t="s">
        <v>2</v>
      </c>
      <c r="C81" s="308">
        <f>SUM(C47:C80)</f>
        <v>62523264.796300001</v>
      </c>
      <c r="D81" s="308">
        <f>SUM(D47:D80)</f>
        <v>63154236.830630004</v>
      </c>
      <c r="E81" s="465">
        <f t="shared" si="10"/>
        <v>1.0100917960120237</v>
      </c>
      <c r="F81" s="308">
        <f>SUM(F47:F80)</f>
        <v>2991571.8315399997</v>
      </c>
      <c r="G81" s="308">
        <f>SUM(G47:G80)</f>
        <v>2826845.4753799997</v>
      </c>
      <c r="H81" s="465">
        <f t="shared" si="11"/>
        <v>0.94493651985110372</v>
      </c>
      <c r="I81" s="428">
        <v>4.9187758162456706E-2</v>
      </c>
      <c r="J81" s="369">
        <v>4.4985704502169502E-2</v>
      </c>
      <c r="K81" s="298"/>
      <c r="L81" s="366"/>
    </row>
    <row r="82" spans="1:12" x14ac:dyDescent="0.2">
      <c r="C82" s="467"/>
      <c r="D82" s="467"/>
      <c r="E82" s="370"/>
      <c r="F82" s="467"/>
      <c r="G82" s="467"/>
      <c r="H82" s="370"/>
      <c r="I82" s="370"/>
      <c r="J82" s="370"/>
    </row>
    <row r="83" spans="1:12" x14ac:dyDescent="0.2">
      <c r="F83" s="349"/>
    </row>
  </sheetData>
  <sortState ref="B47:J75">
    <sortCondition ref="B75"/>
  </sortState>
  <mergeCells count="6">
    <mergeCell ref="A2:J2"/>
    <mergeCell ref="A43:J43"/>
    <mergeCell ref="I45:J45"/>
    <mergeCell ref="I4:J4"/>
    <mergeCell ref="I12:J12"/>
    <mergeCell ref="A10:J10"/>
  </mergeCells>
  <phoneticPr fontId="0" type="noConversion"/>
  <conditionalFormatting sqref="L6:L38 L41:L81">
    <cfRule type="cellIs" dxfId="7" priority="4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fitToHeight="5" orientation="landscape" r:id="rId1"/>
  <headerFooter alignWithMargins="0">
    <oddHeader>&amp;A</oddHeader>
  </headerFooter>
  <rowBreaks count="1" manualBreakCount="1">
    <brk id="42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2:L2164"/>
  <sheetViews>
    <sheetView zoomScale="80" zoomScaleNormal="80" zoomScaleSheetLayoutView="80" workbookViewId="0">
      <selection activeCell="P8" sqref="P8"/>
    </sheetView>
  </sheetViews>
  <sheetFormatPr defaultRowHeight="12.75" x14ac:dyDescent="0.2"/>
  <cols>
    <col min="1" max="1" width="3.85546875" style="16" bestFit="1" customWidth="1"/>
    <col min="2" max="2" width="35.7109375" style="16" bestFit="1" customWidth="1"/>
    <col min="3" max="3" width="11.5703125" style="16" customWidth="1"/>
    <col min="4" max="4" width="11.85546875" style="16" customWidth="1"/>
    <col min="5" max="5" width="11.5703125" style="16" customWidth="1"/>
    <col min="6" max="6" width="11.7109375" style="16" customWidth="1"/>
    <col min="7" max="7" width="11.85546875" style="16" customWidth="1"/>
    <col min="8" max="8" width="10.85546875" style="16" customWidth="1"/>
    <col min="9" max="12" width="2.140625" style="16" customWidth="1"/>
    <col min="13" max="16384" width="9.140625" style="16"/>
  </cols>
  <sheetData>
    <row r="2" spans="1:12" s="135" customFormat="1" ht="20.100000000000001" customHeight="1" x14ac:dyDescent="0.2">
      <c r="A2" s="613" t="s">
        <v>54</v>
      </c>
      <c r="B2" s="613"/>
      <c r="C2" s="613"/>
      <c r="D2" s="613"/>
      <c r="E2" s="613"/>
      <c r="F2" s="613"/>
      <c r="G2" s="613"/>
      <c r="H2" s="613"/>
    </row>
    <row r="3" spans="1:12" s="135" customFormat="1" ht="20.100000000000001" customHeight="1" thickBot="1" x14ac:dyDescent="0.25">
      <c r="A3" s="208"/>
      <c r="B3" s="208"/>
      <c r="C3" s="208"/>
      <c r="D3" s="208"/>
      <c r="E3" s="208"/>
      <c r="F3" s="208"/>
      <c r="G3" s="208"/>
      <c r="H3" s="208"/>
    </row>
    <row r="4" spans="1:12" ht="20.100000000000001" customHeight="1" thickBot="1" x14ac:dyDescent="0.25">
      <c r="A4" s="115" t="s">
        <v>3</v>
      </c>
      <c r="B4" s="346" t="s">
        <v>4</v>
      </c>
      <c r="C4" s="372" t="s">
        <v>55</v>
      </c>
      <c r="D4" s="373"/>
      <c r="E4" s="343" t="s">
        <v>6</v>
      </c>
      <c r="F4" s="372" t="s">
        <v>56</v>
      </c>
      <c r="G4" s="373"/>
      <c r="H4" s="115" t="s">
        <v>6</v>
      </c>
    </row>
    <row r="5" spans="1:12" ht="20.100000000000001" customHeight="1" thickBot="1" x14ac:dyDescent="0.25">
      <c r="A5" s="116"/>
      <c r="B5" s="374"/>
      <c r="C5" s="410" t="s">
        <v>208</v>
      </c>
      <c r="D5" s="410" t="s">
        <v>215</v>
      </c>
      <c r="E5" s="15" t="s">
        <v>214</v>
      </c>
      <c r="F5" s="410" t="s">
        <v>208</v>
      </c>
      <c r="G5" s="410" t="s">
        <v>215</v>
      </c>
      <c r="H5" s="15" t="s">
        <v>214</v>
      </c>
    </row>
    <row r="6" spans="1:12" ht="20.100000000000001" customHeight="1" x14ac:dyDescent="0.2">
      <c r="A6" s="115" t="s">
        <v>7</v>
      </c>
      <c r="B6" s="344" t="s">
        <v>0</v>
      </c>
      <c r="C6" s="158">
        <f>+C41</f>
        <v>3541232.84338</v>
      </c>
      <c r="D6" s="158">
        <f t="shared" ref="D6" si="0">+D41</f>
        <v>2869012.1584799998</v>
      </c>
      <c r="E6" s="55">
        <f t="shared" ref="E6:E8" si="1">+IF(C6=0,"X",D6/C6)</f>
        <v>0.81017326037833037</v>
      </c>
      <c r="F6" s="158">
        <f>+F41</f>
        <v>3046178.0302200005</v>
      </c>
      <c r="G6" s="158">
        <f t="shared" ref="G6" si="2">+G41</f>
        <v>2250941.1180499997</v>
      </c>
      <c r="H6" s="55">
        <f t="shared" ref="H6:H8" si="3">+IF(F6=0,"X",G6/F6)</f>
        <v>0.7389394499334081</v>
      </c>
      <c r="I6" s="8"/>
      <c r="J6" s="9"/>
      <c r="K6" s="8"/>
      <c r="L6" s="9"/>
    </row>
    <row r="7" spans="1:12" ht="20.100000000000001" customHeight="1" thickBot="1" x14ac:dyDescent="0.25">
      <c r="A7" s="147" t="s">
        <v>8</v>
      </c>
      <c r="B7" s="330" t="s">
        <v>1</v>
      </c>
      <c r="C7" s="167">
        <f>+C81</f>
        <v>2861564.7500600009</v>
      </c>
      <c r="D7" s="167">
        <f t="shared" ref="D7" si="4">+D81</f>
        <v>2314351.6596900001</v>
      </c>
      <c r="E7" s="55">
        <f t="shared" si="1"/>
        <v>0.8087713757452013</v>
      </c>
      <c r="F7" s="167">
        <f>+F81</f>
        <v>2567450.0761099998</v>
      </c>
      <c r="G7" s="167">
        <f t="shared" ref="G7" si="5">+G81</f>
        <v>1933609.3040700001</v>
      </c>
      <c r="H7" s="55">
        <f t="shared" si="3"/>
        <v>0.75312440232514832</v>
      </c>
      <c r="I7" s="8"/>
      <c r="J7" s="9"/>
      <c r="K7" s="8"/>
      <c r="L7" s="9"/>
    </row>
    <row r="8" spans="1:12" s="135" customFormat="1" ht="20.100000000000001" customHeight="1" thickBot="1" x14ac:dyDescent="0.25">
      <c r="A8" s="148"/>
      <c r="B8" s="345" t="s">
        <v>2</v>
      </c>
      <c r="C8" s="149">
        <f>SUM(C6:C7)</f>
        <v>6402797.5934400009</v>
      </c>
      <c r="D8" s="149">
        <f>SUM(D6:D7)</f>
        <v>5183363.8181699999</v>
      </c>
      <c r="E8" s="184">
        <f t="shared" si="1"/>
        <v>0.80954672430698504</v>
      </c>
      <c r="F8" s="149">
        <f t="shared" ref="F8:G8" si="6">SUM(F6:F7)</f>
        <v>5613628.1063299999</v>
      </c>
      <c r="G8" s="149">
        <f t="shared" si="6"/>
        <v>4184550.4221199998</v>
      </c>
      <c r="H8" s="184">
        <f t="shared" si="3"/>
        <v>0.74542708260304003</v>
      </c>
      <c r="I8" s="8"/>
      <c r="J8" s="9"/>
      <c r="K8" s="8"/>
      <c r="L8" s="9"/>
    </row>
    <row r="9" spans="1:12" ht="20.100000000000001" customHeight="1" x14ac:dyDescent="0.2">
      <c r="A9" s="185"/>
      <c r="J9" s="9"/>
      <c r="L9" s="9"/>
    </row>
    <row r="10" spans="1:12" s="135" customFormat="1" ht="20.100000000000001" customHeight="1" x14ac:dyDescent="0.2">
      <c r="A10" s="636" t="s">
        <v>86</v>
      </c>
      <c r="B10" s="636"/>
      <c r="C10" s="636"/>
      <c r="D10" s="636"/>
      <c r="E10" s="636"/>
      <c r="F10" s="636"/>
      <c r="G10" s="636"/>
      <c r="H10" s="636"/>
      <c r="J10" s="9"/>
      <c r="L10" s="9"/>
    </row>
    <row r="11" spans="1:12" s="135" customFormat="1" ht="20.100000000000001" customHeight="1" thickBot="1" x14ac:dyDescent="0.25">
      <c r="A11" s="208"/>
      <c r="B11" s="208"/>
      <c r="C11" s="208"/>
      <c r="D11" s="208"/>
      <c r="E11" s="208"/>
      <c r="F11" s="208"/>
      <c r="G11" s="208"/>
      <c r="H11" s="208"/>
      <c r="J11" s="9"/>
      <c r="L11" s="9"/>
    </row>
    <row r="12" spans="1:12" ht="20.100000000000001" customHeight="1" thickBot="1" x14ac:dyDescent="0.25">
      <c r="A12" s="342" t="s">
        <v>3</v>
      </c>
      <c r="B12" s="115" t="s">
        <v>10</v>
      </c>
      <c r="C12" s="372" t="s">
        <v>55</v>
      </c>
      <c r="D12" s="376"/>
      <c r="E12" s="248" t="s">
        <v>6</v>
      </c>
      <c r="F12" s="372" t="s">
        <v>56</v>
      </c>
      <c r="G12" s="373"/>
      <c r="H12" s="375" t="s">
        <v>6</v>
      </c>
      <c r="J12" s="9"/>
      <c r="L12" s="9"/>
    </row>
    <row r="13" spans="1:12" ht="20.100000000000001" customHeight="1" thickBot="1" x14ac:dyDescent="0.25">
      <c r="A13" s="347"/>
      <c r="B13" s="116"/>
      <c r="C13" s="410" t="s">
        <v>208</v>
      </c>
      <c r="D13" s="483" t="s">
        <v>215</v>
      </c>
      <c r="E13" s="15" t="s">
        <v>214</v>
      </c>
      <c r="F13" s="410" t="s">
        <v>208</v>
      </c>
      <c r="G13" s="410" t="s">
        <v>215</v>
      </c>
      <c r="H13" s="15" t="s">
        <v>214</v>
      </c>
      <c r="J13" s="9"/>
      <c r="L13" s="9"/>
    </row>
    <row r="14" spans="1:12" ht="20.100000000000001" customHeight="1" x14ac:dyDescent="0.2">
      <c r="A14" s="404" t="s">
        <v>7</v>
      </c>
      <c r="B14" s="16" t="s">
        <v>116</v>
      </c>
      <c r="C14" s="161">
        <v>-64018.705139999998</v>
      </c>
      <c r="D14" s="161">
        <v>-66528.012319999994</v>
      </c>
      <c r="E14" s="55">
        <f t="shared" ref="E14:E16" si="7">+IF(D14/C14&lt;0,"X",D14/C14)</f>
        <v>1.0391964688212998</v>
      </c>
      <c r="F14" s="161">
        <v>-60914.511400000003</v>
      </c>
      <c r="G14" s="161">
        <v>-94636.957710000002</v>
      </c>
      <c r="H14" s="55">
        <f t="shared" ref="H14:H40" si="8">+IF(G14/F14&lt;0,"X",G14/F14)</f>
        <v>1.5536028367453998</v>
      </c>
      <c r="I14" s="8"/>
      <c r="J14" s="9"/>
      <c r="K14" s="8"/>
      <c r="L14" s="9"/>
    </row>
    <row r="15" spans="1:12" ht="20.100000000000001" customHeight="1" x14ac:dyDescent="0.2">
      <c r="A15" s="405" t="s">
        <v>8</v>
      </c>
      <c r="B15" s="16" t="s">
        <v>172</v>
      </c>
      <c r="C15" s="161">
        <v>66339.056100000002</v>
      </c>
      <c r="D15" s="161">
        <v>45170.815719999999</v>
      </c>
      <c r="E15" s="55">
        <f t="shared" si="7"/>
        <v>0.68090832724404704</v>
      </c>
      <c r="F15" s="161">
        <v>53606.261149999998</v>
      </c>
      <c r="G15" s="161">
        <v>35096.97464</v>
      </c>
      <c r="H15" s="55">
        <f t="shared" si="8"/>
        <v>0.65471782375928678</v>
      </c>
      <c r="I15" s="8"/>
      <c r="J15" s="9"/>
      <c r="K15" s="8"/>
      <c r="L15" s="9"/>
    </row>
    <row r="16" spans="1:12" ht="20.100000000000001" customHeight="1" x14ac:dyDescent="0.2">
      <c r="A16" s="405" t="s">
        <v>9</v>
      </c>
      <c r="B16" s="16" t="s">
        <v>209</v>
      </c>
      <c r="C16" s="161">
        <v>898999.50341999996</v>
      </c>
      <c r="D16" s="161">
        <v>633069.18515000003</v>
      </c>
      <c r="E16" s="55">
        <f t="shared" si="7"/>
        <v>0.70419303096571229</v>
      </c>
      <c r="F16" s="161">
        <v>795690.07987999998</v>
      </c>
      <c r="G16" s="161">
        <v>524451.55114</v>
      </c>
      <c r="H16" s="55">
        <f t="shared" si="8"/>
        <v>0.65911535709870084</v>
      </c>
      <c r="I16" s="8"/>
      <c r="J16" s="9"/>
      <c r="K16" s="8"/>
      <c r="L16" s="9"/>
    </row>
    <row r="17" spans="1:12" ht="20.100000000000001" customHeight="1" x14ac:dyDescent="0.2">
      <c r="A17" s="405" t="s">
        <v>11</v>
      </c>
      <c r="B17" s="16" t="s">
        <v>117</v>
      </c>
      <c r="C17" s="161">
        <v>16845.495910000001</v>
      </c>
      <c r="D17" s="161">
        <v>-36003.509839999999</v>
      </c>
      <c r="E17" s="55" t="str">
        <f t="shared" ref="E17:E40" si="9">+IF(D17/C17&lt;0,"X",D17/C17)</f>
        <v>X</v>
      </c>
      <c r="F17" s="161">
        <v>19545.138490000001</v>
      </c>
      <c r="G17" s="161">
        <v>-29787.250489999999</v>
      </c>
      <c r="H17" s="55" t="str">
        <f t="shared" si="8"/>
        <v>X</v>
      </c>
      <c r="I17" s="8"/>
      <c r="J17" s="9"/>
      <c r="K17" s="8"/>
      <c r="L17" s="9"/>
    </row>
    <row r="18" spans="1:12" ht="20.100000000000001" customHeight="1" x14ac:dyDescent="0.2">
      <c r="A18" s="405" t="s">
        <v>12</v>
      </c>
      <c r="B18" s="16" t="s">
        <v>118</v>
      </c>
      <c r="C18" s="161">
        <v>36418.538719999997</v>
      </c>
      <c r="D18" s="161">
        <v>49133.902990000002</v>
      </c>
      <c r="E18" s="55">
        <f t="shared" si="9"/>
        <v>1.3491453725741362</v>
      </c>
      <c r="F18" s="161">
        <v>29463.624520000001</v>
      </c>
      <c r="G18" s="161">
        <v>39073.192990000003</v>
      </c>
      <c r="H18" s="55">
        <f t="shared" si="8"/>
        <v>1.3261502488764407</v>
      </c>
      <c r="I18" s="8"/>
      <c r="J18" s="9"/>
      <c r="K18" s="8"/>
      <c r="L18" s="9"/>
    </row>
    <row r="19" spans="1:12" ht="20.100000000000001" customHeight="1" x14ac:dyDescent="0.2">
      <c r="A19" s="405" t="s">
        <v>13</v>
      </c>
      <c r="B19" s="16" t="s">
        <v>119</v>
      </c>
      <c r="C19" s="161">
        <v>4623.4087300000001</v>
      </c>
      <c r="D19" s="161">
        <v>13302.825699999999</v>
      </c>
      <c r="E19" s="55">
        <f t="shared" si="9"/>
        <v>2.8772765889551795</v>
      </c>
      <c r="F19" s="161">
        <v>3639.1147299999998</v>
      </c>
      <c r="G19" s="161">
        <v>11562.448700000001</v>
      </c>
      <c r="H19" s="55">
        <f t="shared" si="8"/>
        <v>3.1772696267809071</v>
      </c>
      <c r="I19" s="8"/>
      <c r="J19" s="9"/>
      <c r="K19" s="8"/>
      <c r="L19" s="9"/>
    </row>
    <row r="20" spans="1:12" ht="20.100000000000001" customHeight="1" x14ac:dyDescent="0.2">
      <c r="A20" s="405" t="s">
        <v>14</v>
      </c>
      <c r="B20" s="16" t="s">
        <v>120</v>
      </c>
      <c r="C20" s="161">
        <v>7500.1357900000003</v>
      </c>
      <c r="D20" s="161">
        <v>-18231.89299</v>
      </c>
      <c r="E20" s="55" t="str">
        <f t="shared" si="9"/>
        <v>X</v>
      </c>
      <c r="F20" s="161">
        <v>6003.1291499999998</v>
      </c>
      <c r="G20" s="161">
        <v>-14399.35678</v>
      </c>
      <c r="H20" s="55" t="str">
        <f t="shared" si="8"/>
        <v>X</v>
      </c>
      <c r="I20" s="8"/>
      <c r="J20" s="9"/>
      <c r="K20" s="8"/>
      <c r="L20" s="9"/>
    </row>
    <row r="21" spans="1:12" ht="20.100000000000001" customHeight="1" x14ac:dyDescent="0.2">
      <c r="A21" s="405" t="s">
        <v>15</v>
      </c>
      <c r="B21" s="16" t="s">
        <v>173</v>
      </c>
      <c r="C21" s="161">
        <v>5246.9414999999999</v>
      </c>
      <c r="D21" s="161">
        <v>6006.1066099999998</v>
      </c>
      <c r="E21" s="55">
        <f t="shared" si="9"/>
        <v>1.1446871687058069</v>
      </c>
      <c r="F21" s="161">
        <v>4074.8625000000002</v>
      </c>
      <c r="G21" s="161">
        <v>4997.8946999999998</v>
      </c>
      <c r="H21" s="55">
        <f t="shared" si="8"/>
        <v>1.2265186125912224</v>
      </c>
      <c r="I21" s="8"/>
      <c r="J21" s="9"/>
      <c r="K21" s="8"/>
      <c r="L21" s="9"/>
    </row>
    <row r="22" spans="1:12" ht="20.100000000000001" customHeight="1" x14ac:dyDescent="0.2">
      <c r="A22" s="405" t="s">
        <v>16</v>
      </c>
      <c r="B22" s="16" t="s">
        <v>153</v>
      </c>
      <c r="C22" s="161">
        <v>29034.894560000001</v>
      </c>
      <c r="D22" s="161">
        <v>17779.990310000001</v>
      </c>
      <c r="E22" s="55">
        <f t="shared" si="9"/>
        <v>0.61236627786810194</v>
      </c>
      <c r="F22" s="161">
        <v>23955.531319999998</v>
      </c>
      <c r="G22" s="161">
        <v>12855.98409</v>
      </c>
      <c r="H22" s="55">
        <f t="shared" si="8"/>
        <v>0.53666036116121518</v>
      </c>
      <c r="I22" s="8"/>
      <c r="J22" s="9"/>
      <c r="K22" s="8"/>
      <c r="L22" s="9"/>
    </row>
    <row r="23" spans="1:12" ht="20.100000000000001" customHeight="1" x14ac:dyDescent="0.2">
      <c r="A23" s="405" t="s">
        <v>17</v>
      </c>
      <c r="B23" s="16" t="s">
        <v>121</v>
      </c>
      <c r="C23" s="161">
        <v>41504.762970000003</v>
      </c>
      <c r="D23" s="161">
        <v>15952.96488</v>
      </c>
      <c r="E23" s="55">
        <f t="shared" si="9"/>
        <v>0.38436467861606483</v>
      </c>
      <c r="F23" s="161">
        <v>33044.33597</v>
      </c>
      <c r="G23" s="161">
        <v>9973.1118800000004</v>
      </c>
      <c r="H23" s="55">
        <f t="shared" si="8"/>
        <v>0.30181002544745644</v>
      </c>
      <c r="I23" s="8"/>
      <c r="J23" s="9"/>
      <c r="K23" s="8"/>
      <c r="L23" s="9"/>
    </row>
    <row r="24" spans="1:12" ht="20.100000000000001" customHeight="1" x14ac:dyDescent="0.2">
      <c r="A24" s="405" t="s">
        <v>18</v>
      </c>
      <c r="B24" s="16" t="s">
        <v>122</v>
      </c>
      <c r="C24" s="161">
        <v>27935.438999999998</v>
      </c>
      <c r="D24" s="161">
        <v>65438.45435</v>
      </c>
      <c r="E24" s="55">
        <f t="shared" si="9"/>
        <v>2.3424888490207727</v>
      </c>
      <c r="F24" s="161">
        <v>20458.374739999999</v>
      </c>
      <c r="G24" s="161">
        <v>48416.961259999996</v>
      </c>
      <c r="H24" s="55">
        <f t="shared" si="8"/>
        <v>2.36660838777851</v>
      </c>
      <c r="I24" s="8"/>
      <c r="J24" s="9"/>
      <c r="K24" s="8"/>
      <c r="L24" s="9"/>
    </row>
    <row r="25" spans="1:12" ht="20.100000000000001" customHeight="1" x14ac:dyDescent="0.2">
      <c r="A25" s="405" t="s">
        <v>19</v>
      </c>
      <c r="B25" s="16" t="s">
        <v>123</v>
      </c>
      <c r="C25" s="161">
        <v>195.43492000000001</v>
      </c>
      <c r="D25" s="161">
        <v>-2309.3895499999999</v>
      </c>
      <c r="E25" s="55" t="str">
        <f t="shared" si="9"/>
        <v>X</v>
      </c>
      <c r="F25" s="161">
        <v>176.70034000000001</v>
      </c>
      <c r="G25" s="161">
        <v>-2298.5373599999998</v>
      </c>
      <c r="H25" s="55" t="str">
        <f t="shared" si="8"/>
        <v>X</v>
      </c>
      <c r="I25" s="8"/>
      <c r="J25" s="9"/>
      <c r="K25" s="8"/>
      <c r="L25" s="9"/>
    </row>
    <row r="26" spans="1:12" ht="20.100000000000001" customHeight="1" x14ac:dyDescent="0.2">
      <c r="A26" s="405" t="s">
        <v>20</v>
      </c>
      <c r="B26" s="16" t="s">
        <v>63</v>
      </c>
      <c r="C26" s="161">
        <v>-1358.79081</v>
      </c>
      <c r="D26" s="161">
        <v>-1699.4406200000001</v>
      </c>
      <c r="E26" s="55">
        <f t="shared" si="9"/>
        <v>1.2507007020455194</v>
      </c>
      <c r="F26" s="161">
        <v>-1542.4408100000001</v>
      </c>
      <c r="G26" s="161">
        <v>-1557.03962</v>
      </c>
      <c r="H26" s="55">
        <f t="shared" si="8"/>
        <v>1.0094647456844714</v>
      </c>
      <c r="I26" s="8"/>
      <c r="J26" s="9"/>
      <c r="K26" s="8"/>
      <c r="L26" s="9"/>
    </row>
    <row r="27" spans="1:12" ht="20.100000000000001" customHeight="1" x14ac:dyDescent="0.2">
      <c r="A27" s="405" t="s">
        <v>21</v>
      </c>
      <c r="B27" s="16" t="s">
        <v>124</v>
      </c>
      <c r="C27" s="161">
        <v>264703.97156999999</v>
      </c>
      <c r="D27" s="161">
        <v>213638.08226</v>
      </c>
      <c r="E27" s="55">
        <f t="shared" si="9"/>
        <v>0.80708302558847023</v>
      </c>
      <c r="F27" s="161">
        <v>236248.32053</v>
      </c>
      <c r="G27" s="161">
        <v>177344.64043</v>
      </c>
      <c r="H27" s="55">
        <f t="shared" si="8"/>
        <v>0.75067048109440371</v>
      </c>
      <c r="I27" s="8"/>
      <c r="J27" s="9"/>
      <c r="K27" s="8"/>
      <c r="L27" s="9"/>
    </row>
    <row r="28" spans="1:12" ht="20.100000000000001" customHeight="1" x14ac:dyDescent="0.2">
      <c r="A28" s="405" t="s">
        <v>22</v>
      </c>
      <c r="B28" s="16" t="s">
        <v>125</v>
      </c>
      <c r="C28" s="161">
        <v>166034.51308</v>
      </c>
      <c r="D28" s="161">
        <v>189404.92561999999</v>
      </c>
      <c r="E28" s="55">
        <f t="shared" si="9"/>
        <v>1.140756353040524</v>
      </c>
      <c r="F28" s="161">
        <v>133576.43426000001</v>
      </c>
      <c r="G28" s="161">
        <v>148488.59203999999</v>
      </c>
      <c r="H28" s="55">
        <f t="shared" si="8"/>
        <v>1.1116376392483587</v>
      </c>
      <c r="I28" s="8"/>
      <c r="J28" s="9"/>
      <c r="K28" s="8"/>
      <c r="L28" s="9"/>
    </row>
    <row r="29" spans="1:12" ht="20.100000000000001" customHeight="1" x14ac:dyDescent="0.2">
      <c r="A29" s="405" t="s">
        <v>23</v>
      </c>
      <c r="B29" s="16" t="s">
        <v>126</v>
      </c>
      <c r="C29" s="161">
        <v>31643.977739999998</v>
      </c>
      <c r="D29" s="161">
        <v>-41463.52087</v>
      </c>
      <c r="E29" s="55" t="str">
        <f t="shared" si="9"/>
        <v>X</v>
      </c>
      <c r="F29" s="161">
        <v>24933.792590000001</v>
      </c>
      <c r="G29" s="161">
        <v>-39386.923940000001</v>
      </c>
      <c r="H29" s="55" t="str">
        <f t="shared" si="8"/>
        <v>X</v>
      </c>
      <c r="I29" s="8"/>
      <c r="J29" s="9"/>
      <c r="K29" s="8"/>
      <c r="L29" s="9"/>
    </row>
    <row r="30" spans="1:12" ht="20.100000000000001" customHeight="1" x14ac:dyDescent="0.2">
      <c r="A30" s="405" t="s">
        <v>24</v>
      </c>
      <c r="B30" s="16" t="s">
        <v>210</v>
      </c>
      <c r="C30" s="161">
        <v>-9810.3920500000004</v>
      </c>
      <c r="D30" s="161">
        <v>10322.50188</v>
      </c>
      <c r="E30" s="55" t="str">
        <f t="shared" si="9"/>
        <v>X</v>
      </c>
      <c r="F30" s="161">
        <v>-9876.8470099999995</v>
      </c>
      <c r="G30" s="161">
        <v>7153.6288500000001</v>
      </c>
      <c r="H30" s="55" t="str">
        <f t="shared" si="8"/>
        <v>X</v>
      </c>
      <c r="I30" s="8"/>
      <c r="J30" s="9"/>
      <c r="K30" s="8"/>
      <c r="L30" s="9"/>
    </row>
    <row r="31" spans="1:12" ht="20.100000000000001" customHeight="1" x14ac:dyDescent="0.2">
      <c r="A31" s="405" t="s">
        <v>25</v>
      </c>
      <c r="B31" s="16" t="s">
        <v>211</v>
      </c>
      <c r="C31" s="161">
        <v>-6089.9214499999998</v>
      </c>
      <c r="D31" s="161">
        <v>-4210.6344300000001</v>
      </c>
      <c r="E31" s="55">
        <f t="shared" si="9"/>
        <v>0.69141030218049859</v>
      </c>
      <c r="F31" s="161">
        <v>-4952.6014999999998</v>
      </c>
      <c r="G31" s="161">
        <v>-3472.2528499999999</v>
      </c>
      <c r="H31" s="55">
        <f t="shared" si="8"/>
        <v>0.70109675692663742</v>
      </c>
      <c r="I31" s="8"/>
      <c r="J31" s="9"/>
      <c r="K31" s="8"/>
      <c r="L31" s="9"/>
    </row>
    <row r="32" spans="1:12" ht="20.100000000000001" customHeight="1" x14ac:dyDescent="0.2">
      <c r="A32" s="405" t="s">
        <v>26</v>
      </c>
      <c r="B32" s="16" t="s">
        <v>127</v>
      </c>
      <c r="C32" s="161">
        <v>8490.8517800000009</v>
      </c>
      <c r="D32" s="161">
        <v>9198.6894799999991</v>
      </c>
      <c r="E32" s="55">
        <f t="shared" si="9"/>
        <v>1.0833647457687687</v>
      </c>
      <c r="F32" s="161">
        <v>6929.0488400000004</v>
      </c>
      <c r="G32" s="161">
        <v>7317.27135</v>
      </c>
      <c r="H32" s="55">
        <f t="shared" si="8"/>
        <v>1.0560282542329431</v>
      </c>
      <c r="I32" s="8"/>
      <c r="J32" s="9"/>
      <c r="K32" s="8"/>
      <c r="L32" s="9"/>
    </row>
    <row r="33" spans="1:12" ht="20.100000000000001" customHeight="1" x14ac:dyDescent="0.2">
      <c r="A33" s="405" t="s">
        <v>27</v>
      </c>
      <c r="B33" s="16" t="s">
        <v>212</v>
      </c>
      <c r="C33" s="161">
        <v>9287.3924499999994</v>
      </c>
      <c r="D33" s="161">
        <v>24965.00534</v>
      </c>
      <c r="E33" s="55">
        <f t="shared" si="9"/>
        <v>2.6880532371602324</v>
      </c>
      <c r="F33" s="161">
        <v>7015.1504500000001</v>
      </c>
      <c r="G33" s="161">
        <v>19693.842339999999</v>
      </c>
      <c r="H33" s="55">
        <f t="shared" si="8"/>
        <v>2.807330003877536</v>
      </c>
      <c r="I33" s="8"/>
      <c r="J33" s="9"/>
      <c r="K33" s="8"/>
      <c r="L33" s="9"/>
    </row>
    <row r="34" spans="1:12" ht="20.100000000000001" customHeight="1" x14ac:dyDescent="0.2">
      <c r="A34" s="405" t="s">
        <v>28</v>
      </c>
      <c r="B34" s="16" t="s">
        <v>174</v>
      </c>
      <c r="C34" s="161">
        <v>1948689.4940899999</v>
      </c>
      <c r="D34" s="161">
        <v>1855345.51132</v>
      </c>
      <c r="E34" s="55">
        <f t="shared" si="9"/>
        <v>0.95209909887999389</v>
      </c>
      <c r="F34" s="161">
        <v>1677123.7272000001</v>
      </c>
      <c r="G34" s="161">
        <v>1490393.5134699999</v>
      </c>
      <c r="H34" s="55">
        <f t="shared" si="8"/>
        <v>0.88866044245778397</v>
      </c>
      <c r="I34" s="8"/>
      <c r="J34" s="9"/>
      <c r="K34" s="8"/>
      <c r="L34" s="9"/>
    </row>
    <row r="35" spans="1:12" ht="20.100000000000001" customHeight="1" x14ac:dyDescent="0.2">
      <c r="A35" s="405" t="s">
        <v>31</v>
      </c>
      <c r="B35" s="16" t="s">
        <v>155</v>
      </c>
      <c r="C35" s="161">
        <v>264.24835999999999</v>
      </c>
      <c r="D35" s="161">
        <v>452.84939000000003</v>
      </c>
      <c r="E35" s="55">
        <f t="shared" si="9"/>
        <v>1.7137263973937247</v>
      </c>
      <c r="F35" s="161">
        <v>385.66636</v>
      </c>
      <c r="G35" s="161">
        <v>293.63439</v>
      </c>
      <c r="H35" s="55">
        <f t="shared" si="8"/>
        <v>0.76136894594592075</v>
      </c>
      <c r="I35" s="8"/>
      <c r="J35" s="9"/>
      <c r="K35" s="8"/>
      <c r="L35" s="9"/>
    </row>
    <row r="36" spans="1:12" ht="20.100000000000001" customHeight="1" x14ac:dyDescent="0.2">
      <c r="A36" s="405" t="s">
        <v>32</v>
      </c>
      <c r="B36" s="16" t="s">
        <v>175</v>
      </c>
      <c r="C36" s="161">
        <v>-1574.9286199999999</v>
      </c>
      <c r="D36" s="161">
        <v>-497.42565999999999</v>
      </c>
      <c r="E36" s="55">
        <f t="shared" si="9"/>
        <v>0.31584012994823857</v>
      </c>
      <c r="F36" s="161">
        <v>-1574.9286199999999</v>
      </c>
      <c r="G36" s="161">
        <v>-497.42565999999999</v>
      </c>
      <c r="H36" s="55">
        <f t="shared" si="8"/>
        <v>0.31584012994823857</v>
      </c>
      <c r="I36" s="8"/>
      <c r="J36" s="9"/>
      <c r="K36" s="8"/>
      <c r="L36" s="9"/>
    </row>
    <row r="37" spans="1:12" s="135" customFormat="1" ht="20.100000000000001" customHeight="1" x14ac:dyDescent="0.2">
      <c r="A37" s="405" t="s">
        <v>33</v>
      </c>
      <c r="B37" s="16" t="s">
        <v>128</v>
      </c>
      <c r="C37" s="161">
        <v>10431.209999999999</v>
      </c>
      <c r="D37" s="161">
        <v>2238.34049</v>
      </c>
      <c r="E37" s="55">
        <f t="shared" si="9"/>
        <v>0.21458109749492152</v>
      </c>
      <c r="F37" s="161">
        <v>7997.5910000000003</v>
      </c>
      <c r="G37" s="161">
        <v>2079.8654900000001</v>
      </c>
      <c r="H37" s="55">
        <f t="shared" si="8"/>
        <v>0.26006149726836492</v>
      </c>
      <c r="I37" s="8"/>
      <c r="J37" s="9"/>
      <c r="K37" s="8"/>
      <c r="L37" s="25"/>
    </row>
    <row r="38" spans="1:12" s="135" customFormat="1" ht="20.100000000000001" customHeight="1" x14ac:dyDescent="0.2">
      <c r="A38" s="405" t="s">
        <v>34</v>
      </c>
      <c r="B38" s="16" t="s">
        <v>129</v>
      </c>
      <c r="C38" s="161">
        <v>7040.97012</v>
      </c>
      <c r="D38" s="161">
        <v>7220.5906400000003</v>
      </c>
      <c r="E38" s="55">
        <f t="shared" si="9"/>
        <v>1.0255107629969604</v>
      </c>
      <c r="F38" s="161">
        <v>5662.8236800000004</v>
      </c>
      <c r="G38" s="161">
        <v>5206.9876400000003</v>
      </c>
      <c r="H38" s="55">
        <f t="shared" si="8"/>
        <v>0.91950375541270601</v>
      </c>
      <c r="I38" s="8"/>
      <c r="J38" s="9"/>
      <c r="K38" s="8"/>
      <c r="L38" s="9"/>
    </row>
    <row r="39" spans="1:12" s="135" customFormat="1" ht="20.100000000000001" customHeight="1" x14ac:dyDescent="0.2">
      <c r="A39" s="405" t="s">
        <v>35</v>
      </c>
      <c r="B39" s="16" t="s">
        <v>213</v>
      </c>
      <c r="C39" s="161">
        <v>-46.658439999999999</v>
      </c>
      <c r="D39" s="161">
        <v>-145857.32610000001</v>
      </c>
      <c r="E39" s="55">
        <f t="shared" si="9"/>
        <v>3126.0652113529732</v>
      </c>
      <c r="F39" s="161">
        <v>-155.66473999999999</v>
      </c>
      <c r="G39" s="161">
        <v>-127047.83728000001</v>
      </c>
      <c r="H39" s="55">
        <f t="shared" si="8"/>
        <v>816.16323182758026</v>
      </c>
      <c r="I39" s="8"/>
      <c r="J39" s="9"/>
      <c r="K39" s="8"/>
      <c r="L39" s="9"/>
    </row>
    <row r="40" spans="1:12" s="135" customFormat="1" ht="20.100000000000001" customHeight="1" thickBot="1" x14ac:dyDescent="0.25">
      <c r="A40" s="405" t="s">
        <v>36</v>
      </c>
      <c r="B40" s="16" t="s">
        <v>176</v>
      </c>
      <c r="C40" s="161">
        <v>42901.999080000001</v>
      </c>
      <c r="D40" s="161">
        <v>27172.568729999999</v>
      </c>
      <c r="E40" s="55">
        <f t="shared" si="9"/>
        <v>0.63336369662707093</v>
      </c>
      <c r="F40" s="161">
        <v>35665.316599999998</v>
      </c>
      <c r="G40" s="161">
        <v>19624.604340000002</v>
      </c>
      <c r="H40" s="55">
        <f t="shared" si="8"/>
        <v>0.55024337958631786</v>
      </c>
      <c r="I40" s="8"/>
      <c r="J40" s="9"/>
      <c r="K40" s="8"/>
      <c r="L40" s="9"/>
    </row>
    <row r="41" spans="1:12" s="135" customFormat="1" ht="20.100000000000001" customHeight="1" thickBot="1" x14ac:dyDescent="0.25">
      <c r="A41" s="170"/>
      <c r="B41" s="171" t="s">
        <v>2</v>
      </c>
      <c r="C41" s="153">
        <f>SUM(C14:C40)</f>
        <v>3541232.84338</v>
      </c>
      <c r="D41" s="153">
        <f>SUM(D14:D40)</f>
        <v>2869012.1584799998</v>
      </c>
      <c r="E41" s="184">
        <f t="shared" ref="E41" si="10">+IF(C41=0,"X",D41/C41)</f>
        <v>0.81017326037833037</v>
      </c>
      <c r="F41" s="153">
        <f>SUM(F14:F40)</f>
        <v>3046178.0302200005</v>
      </c>
      <c r="G41" s="153">
        <f>SUM(G14:G40)</f>
        <v>2250941.1180499997</v>
      </c>
      <c r="H41" s="184">
        <f t="shared" ref="H41" si="11">+IF(F41=0,"X",G41/F41)</f>
        <v>0.7389394499334081</v>
      </c>
      <c r="I41" s="8"/>
      <c r="J41" s="9"/>
      <c r="K41" s="8"/>
      <c r="L41" s="9"/>
    </row>
    <row r="42" spans="1:12" ht="20.100000000000001" customHeight="1" x14ac:dyDescent="0.2">
      <c r="C42" s="93"/>
      <c r="D42" s="93"/>
      <c r="E42" s="93"/>
      <c r="F42" s="93"/>
      <c r="G42" s="93"/>
      <c r="H42" s="93"/>
      <c r="J42" s="9"/>
      <c r="L42" s="9"/>
    </row>
    <row r="43" spans="1:12" s="135" customFormat="1" ht="20.100000000000001" customHeight="1" x14ac:dyDescent="0.2">
      <c r="A43" s="636" t="s">
        <v>87</v>
      </c>
      <c r="B43" s="636"/>
      <c r="C43" s="636"/>
      <c r="D43" s="636"/>
      <c r="E43" s="636"/>
      <c r="F43" s="636"/>
      <c r="G43" s="636"/>
      <c r="H43" s="636"/>
      <c r="J43" s="9"/>
      <c r="L43" s="9"/>
    </row>
    <row r="44" spans="1:12" s="135" customFormat="1" ht="20.100000000000001" customHeight="1" thickBot="1" x14ac:dyDescent="0.25">
      <c r="A44" s="208"/>
      <c r="B44" s="208"/>
      <c r="C44" s="208"/>
      <c r="D44" s="208"/>
      <c r="E44" s="208"/>
      <c r="F44" s="208"/>
      <c r="G44" s="208"/>
      <c r="H44" s="208"/>
      <c r="J44" s="9"/>
      <c r="L44" s="9"/>
    </row>
    <row r="45" spans="1:12" ht="20.100000000000001" customHeight="1" thickBot="1" x14ac:dyDescent="0.25">
      <c r="A45" s="115" t="s">
        <v>3</v>
      </c>
      <c r="B45" s="346" t="s">
        <v>10</v>
      </c>
      <c r="C45" s="372" t="s">
        <v>55</v>
      </c>
      <c r="D45" s="373"/>
      <c r="E45" s="248" t="s">
        <v>6</v>
      </c>
      <c r="F45" s="376" t="s">
        <v>56</v>
      </c>
      <c r="G45" s="376"/>
      <c r="H45" s="248" t="s">
        <v>6</v>
      </c>
      <c r="J45" s="9"/>
      <c r="L45" s="9"/>
    </row>
    <row r="46" spans="1:12" ht="20.100000000000001" customHeight="1" thickBot="1" x14ac:dyDescent="0.25">
      <c r="A46" s="116"/>
      <c r="B46" s="374"/>
      <c r="C46" s="410" t="s">
        <v>208</v>
      </c>
      <c r="D46" s="410" t="s">
        <v>215</v>
      </c>
      <c r="E46" s="15" t="s">
        <v>214</v>
      </c>
      <c r="F46" s="410" t="s">
        <v>208</v>
      </c>
      <c r="G46" s="410" t="s">
        <v>215</v>
      </c>
      <c r="H46" s="15" t="s">
        <v>214</v>
      </c>
      <c r="J46" s="9"/>
      <c r="L46" s="9"/>
    </row>
    <row r="47" spans="1:12" ht="20.100000000000001" customHeight="1" x14ac:dyDescent="0.2">
      <c r="A47" s="433" t="s">
        <v>7</v>
      </c>
      <c r="B47" s="16" t="s">
        <v>130</v>
      </c>
      <c r="C47" s="377">
        <v>23563.683130000001</v>
      </c>
      <c r="D47" s="377">
        <v>99537.100720000002</v>
      </c>
      <c r="E47" s="55">
        <f t="shared" ref="E47:E80" si="12">+IF(D47/C47&lt;0,"X",D47/C47)</f>
        <v>4.2241741314741574</v>
      </c>
      <c r="F47" s="377">
        <v>22597.421040000001</v>
      </c>
      <c r="G47" s="377">
        <v>82675.886400000003</v>
      </c>
      <c r="H47" s="55">
        <f t="shared" ref="H47:H80" si="13">+IF(G47/F47&lt;0,"X",G47/F47)</f>
        <v>3.6586425616292364</v>
      </c>
      <c r="I47" s="8"/>
      <c r="J47" s="9"/>
      <c r="K47" s="8"/>
      <c r="L47" s="9"/>
    </row>
    <row r="48" spans="1:12" ht="20.100000000000001" customHeight="1" x14ac:dyDescent="0.2">
      <c r="A48" s="434" t="s">
        <v>8</v>
      </c>
      <c r="B48" s="16" t="s">
        <v>131</v>
      </c>
      <c r="C48" s="377">
        <v>36660.755369999999</v>
      </c>
      <c r="D48" s="377">
        <v>15821.84871</v>
      </c>
      <c r="E48" s="55">
        <f t="shared" si="12"/>
        <v>0.43157454204959556</v>
      </c>
      <c r="F48" s="377">
        <v>35175.466370000002</v>
      </c>
      <c r="G48" s="377">
        <v>12127.155930000001</v>
      </c>
      <c r="H48" s="55">
        <f t="shared" si="13"/>
        <v>0.34476176669381287</v>
      </c>
      <c r="I48" s="8"/>
      <c r="J48" s="9"/>
      <c r="K48" s="8"/>
      <c r="L48" s="9"/>
    </row>
    <row r="49" spans="1:12" ht="20.100000000000001" customHeight="1" x14ac:dyDescent="0.2">
      <c r="A49" s="434" t="s">
        <v>9</v>
      </c>
      <c r="B49" s="16" t="s">
        <v>132</v>
      </c>
      <c r="C49" s="377">
        <v>2070.5253600000001</v>
      </c>
      <c r="D49" s="377">
        <v>15590.18391</v>
      </c>
      <c r="E49" s="55">
        <f t="shared" si="12"/>
        <v>7.5295788263129504</v>
      </c>
      <c r="F49" s="377">
        <v>2276.4578700000002</v>
      </c>
      <c r="G49" s="377">
        <v>16754.131580000001</v>
      </c>
      <c r="H49" s="55">
        <f t="shared" si="13"/>
        <v>7.3597371604333706</v>
      </c>
      <c r="I49" s="8"/>
      <c r="J49" s="9"/>
      <c r="K49" s="8"/>
      <c r="L49" s="9"/>
    </row>
    <row r="50" spans="1:12" ht="20.100000000000001" customHeight="1" x14ac:dyDescent="0.2">
      <c r="A50" s="434" t="s">
        <v>11</v>
      </c>
      <c r="B50" s="16" t="s">
        <v>177</v>
      </c>
      <c r="C50" s="377">
        <v>-8942.6842099999994</v>
      </c>
      <c r="D50" s="377">
        <v>-79530.265889999995</v>
      </c>
      <c r="E50" s="55">
        <f t="shared" si="12"/>
        <v>8.8933326977001688</v>
      </c>
      <c r="F50" s="377">
        <v>-11094.80906</v>
      </c>
      <c r="G50" s="377">
        <v>-68741.050090000004</v>
      </c>
      <c r="H50" s="55">
        <f t="shared" si="13"/>
        <v>6.1957848682436003</v>
      </c>
      <c r="I50" s="8"/>
      <c r="J50" s="9"/>
      <c r="K50" s="8"/>
      <c r="L50" s="9"/>
    </row>
    <row r="51" spans="1:12" ht="20.100000000000001" customHeight="1" x14ac:dyDescent="0.2">
      <c r="A51" s="434" t="s">
        <v>12</v>
      </c>
      <c r="B51" s="16" t="s">
        <v>133</v>
      </c>
      <c r="C51" s="377">
        <v>52120.88205</v>
      </c>
      <c r="D51" s="377">
        <v>87087.384560000006</v>
      </c>
      <c r="E51" s="55">
        <f t="shared" si="12"/>
        <v>1.6708731919858215</v>
      </c>
      <c r="F51" s="377">
        <v>42190.521050000003</v>
      </c>
      <c r="G51" s="377">
        <v>69990.386559999999</v>
      </c>
      <c r="H51" s="55">
        <f t="shared" si="13"/>
        <v>1.658912590272454</v>
      </c>
      <c r="I51" s="8"/>
      <c r="J51" s="9"/>
      <c r="K51" s="8"/>
      <c r="L51" s="9"/>
    </row>
    <row r="52" spans="1:12" ht="20.100000000000001" customHeight="1" x14ac:dyDescent="0.2">
      <c r="A52" s="434" t="s">
        <v>13</v>
      </c>
      <c r="B52" s="16" t="s">
        <v>134</v>
      </c>
      <c r="C52" s="377">
        <v>82135.118900000001</v>
      </c>
      <c r="D52" s="377">
        <v>3544.70561</v>
      </c>
      <c r="E52" s="55">
        <f t="shared" si="12"/>
        <v>4.3157003453245135E-2</v>
      </c>
      <c r="F52" s="377">
        <v>67470.119869999995</v>
      </c>
      <c r="G52" s="377">
        <v>1547.19695</v>
      </c>
      <c r="H52" s="55">
        <f t="shared" si="13"/>
        <v>2.2931587389812061E-2</v>
      </c>
      <c r="I52" s="8"/>
      <c r="J52" s="9"/>
      <c r="K52" s="8"/>
      <c r="L52" s="9"/>
    </row>
    <row r="53" spans="1:12" ht="20.100000000000001" customHeight="1" x14ac:dyDescent="0.2">
      <c r="A53" s="434" t="s">
        <v>14</v>
      </c>
      <c r="B53" s="16" t="s">
        <v>156</v>
      </c>
      <c r="C53" s="377">
        <v>-4317.9346999999998</v>
      </c>
      <c r="D53" s="377">
        <v>5009.1760599999998</v>
      </c>
      <c r="E53" s="55" t="str">
        <f t="shared" si="12"/>
        <v>X</v>
      </c>
      <c r="F53" s="377">
        <v>-4265.6327000000001</v>
      </c>
      <c r="G53" s="377">
        <v>5256.2170599999999</v>
      </c>
      <c r="H53" s="55" t="str">
        <f t="shared" si="13"/>
        <v>X</v>
      </c>
      <c r="I53" s="8"/>
      <c r="J53" s="9"/>
      <c r="K53" s="8"/>
      <c r="L53" s="9"/>
    </row>
    <row r="54" spans="1:12" ht="20.100000000000001" customHeight="1" x14ac:dyDescent="0.2">
      <c r="A54" s="434" t="s">
        <v>15</v>
      </c>
      <c r="B54" s="16" t="s">
        <v>135</v>
      </c>
      <c r="C54" s="377">
        <v>-6483.0696399999997</v>
      </c>
      <c r="D54" s="377">
        <v>-6391.8602499999997</v>
      </c>
      <c r="E54" s="55">
        <f t="shared" si="12"/>
        <v>0.98593114140911808</v>
      </c>
      <c r="F54" s="377">
        <v>-6483.0696399999997</v>
      </c>
      <c r="G54" s="377">
        <v>-6391.8602499999997</v>
      </c>
      <c r="H54" s="55">
        <f t="shared" si="13"/>
        <v>0.98593114140911808</v>
      </c>
      <c r="I54" s="8"/>
      <c r="J54" s="9"/>
      <c r="K54" s="8"/>
      <c r="L54" s="9"/>
    </row>
    <row r="55" spans="1:12" ht="20.100000000000001" customHeight="1" x14ac:dyDescent="0.2">
      <c r="A55" s="434" t="s">
        <v>16</v>
      </c>
      <c r="B55" s="16" t="s">
        <v>157</v>
      </c>
      <c r="C55" s="377">
        <v>12534.62155</v>
      </c>
      <c r="D55" s="377">
        <v>2971.3505599999999</v>
      </c>
      <c r="E55" s="55">
        <f t="shared" si="12"/>
        <v>0.23705147763316395</v>
      </c>
      <c r="F55" s="377">
        <v>9778.2185499999996</v>
      </c>
      <c r="G55" s="377">
        <v>2010.5245600000001</v>
      </c>
      <c r="H55" s="55">
        <f t="shared" si="13"/>
        <v>0.20561256119602686</v>
      </c>
      <c r="I55" s="8"/>
      <c r="J55" s="9"/>
      <c r="K55" s="8"/>
      <c r="L55" s="9"/>
    </row>
    <row r="56" spans="1:12" ht="20.100000000000001" customHeight="1" x14ac:dyDescent="0.2">
      <c r="A56" s="434" t="s">
        <v>17</v>
      </c>
      <c r="B56" s="16" t="s">
        <v>136</v>
      </c>
      <c r="C56" s="377">
        <v>1120.61088</v>
      </c>
      <c r="D56" s="377">
        <v>-684.12111000000004</v>
      </c>
      <c r="E56" s="55" t="str">
        <f t="shared" si="12"/>
        <v>X</v>
      </c>
      <c r="F56" s="377">
        <v>924.87669000000005</v>
      </c>
      <c r="G56" s="377">
        <v>-571.40224000000001</v>
      </c>
      <c r="H56" s="55" t="str">
        <f t="shared" si="13"/>
        <v>X</v>
      </c>
      <c r="I56" s="8"/>
      <c r="J56" s="9"/>
      <c r="K56" s="8"/>
      <c r="L56" s="9"/>
    </row>
    <row r="57" spans="1:12" ht="20.100000000000001" customHeight="1" x14ac:dyDescent="0.2">
      <c r="A57" s="434" t="s">
        <v>18</v>
      </c>
      <c r="B57" s="16" t="s">
        <v>178</v>
      </c>
      <c r="C57" s="377">
        <v>-50694.635439999998</v>
      </c>
      <c r="D57" s="377">
        <v>101845.98897000001</v>
      </c>
      <c r="E57" s="55" t="str">
        <f t="shared" si="12"/>
        <v>X</v>
      </c>
      <c r="F57" s="377">
        <v>-43987.848850000002</v>
      </c>
      <c r="G57" s="377">
        <v>81063.084189999994</v>
      </c>
      <c r="H57" s="55" t="str">
        <f t="shared" si="13"/>
        <v>X</v>
      </c>
      <c r="I57" s="8"/>
      <c r="J57" s="9"/>
      <c r="K57" s="8"/>
      <c r="L57" s="9"/>
    </row>
    <row r="58" spans="1:12" ht="20.100000000000001" customHeight="1" x14ac:dyDescent="0.2">
      <c r="A58" s="434" t="s">
        <v>19</v>
      </c>
      <c r="B58" s="16" t="s">
        <v>137</v>
      </c>
      <c r="C58" s="377">
        <v>10216.61722</v>
      </c>
      <c r="D58" s="377">
        <v>7573.7109799999998</v>
      </c>
      <c r="E58" s="55">
        <f t="shared" si="12"/>
        <v>0.74131298226322306</v>
      </c>
      <c r="F58" s="377">
        <v>8050.0960999999998</v>
      </c>
      <c r="G58" s="377">
        <v>5464.2580699999999</v>
      </c>
      <c r="H58" s="55">
        <f t="shared" si="13"/>
        <v>0.67878171913997398</v>
      </c>
      <c r="I58" s="8"/>
      <c r="J58" s="9"/>
      <c r="K58" s="8"/>
      <c r="L58" s="9"/>
    </row>
    <row r="59" spans="1:12" ht="20.100000000000001" customHeight="1" x14ac:dyDescent="0.2">
      <c r="A59" s="434" t="s">
        <v>20</v>
      </c>
      <c r="B59" s="16" t="s">
        <v>138</v>
      </c>
      <c r="C59" s="377">
        <v>97291.97352</v>
      </c>
      <c r="D59" s="377">
        <v>59225.177430000003</v>
      </c>
      <c r="E59" s="55">
        <f t="shared" si="12"/>
        <v>0.60873652046769589</v>
      </c>
      <c r="F59" s="377">
        <v>81600.241880000001</v>
      </c>
      <c r="G59" s="377">
        <v>41269.633710000002</v>
      </c>
      <c r="H59" s="55">
        <f t="shared" si="13"/>
        <v>0.50575381591013491</v>
      </c>
      <c r="I59" s="8"/>
      <c r="J59" s="9"/>
      <c r="K59" s="8"/>
      <c r="L59" s="9"/>
    </row>
    <row r="60" spans="1:12" ht="20.100000000000001" customHeight="1" x14ac:dyDescent="0.2">
      <c r="A60" s="434" t="s">
        <v>21</v>
      </c>
      <c r="B60" s="16" t="s">
        <v>179</v>
      </c>
      <c r="C60" s="377">
        <v>-75763.900580000001</v>
      </c>
      <c r="D60" s="377">
        <v>-169891.34513</v>
      </c>
      <c r="E60" s="55">
        <f t="shared" si="12"/>
        <v>2.2423785447874311</v>
      </c>
      <c r="F60" s="377">
        <v>-56601.194889999999</v>
      </c>
      <c r="G60" s="377">
        <v>-143625.20944999999</v>
      </c>
      <c r="H60" s="55">
        <f t="shared" si="13"/>
        <v>2.5374943007674018</v>
      </c>
      <c r="I60" s="8"/>
      <c r="J60" s="9"/>
      <c r="K60" s="8"/>
      <c r="L60" s="9"/>
    </row>
    <row r="61" spans="1:12" ht="20.100000000000001" customHeight="1" x14ac:dyDescent="0.2">
      <c r="A61" s="434" t="s">
        <v>22</v>
      </c>
      <c r="B61" s="16" t="s">
        <v>139</v>
      </c>
      <c r="C61" s="377">
        <v>-57157.305110000001</v>
      </c>
      <c r="D61" s="377">
        <v>-39620.762889999998</v>
      </c>
      <c r="E61" s="55">
        <f t="shared" si="12"/>
        <v>0.69318808529809628</v>
      </c>
      <c r="F61" s="377">
        <v>-59491.335899999998</v>
      </c>
      <c r="G61" s="377">
        <v>-41321.984579999997</v>
      </c>
      <c r="H61" s="55">
        <f t="shared" si="13"/>
        <v>0.6945882783580255</v>
      </c>
      <c r="I61" s="8"/>
      <c r="J61" s="9"/>
      <c r="K61" s="8"/>
      <c r="L61" s="9"/>
    </row>
    <row r="62" spans="1:12" ht="20.100000000000001" customHeight="1" x14ac:dyDescent="0.2">
      <c r="A62" s="434" t="s">
        <v>23</v>
      </c>
      <c r="B62" s="16" t="s">
        <v>180</v>
      </c>
      <c r="C62" s="377">
        <v>6967.1288199999999</v>
      </c>
      <c r="D62" s="377">
        <v>5110.4802200000004</v>
      </c>
      <c r="E62" s="55">
        <f t="shared" si="12"/>
        <v>0.73351309442273249</v>
      </c>
      <c r="F62" s="377">
        <v>5581.0030299999999</v>
      </c>
      <c r="G62" s="377">
        <v>4052.81387</v>
      </c>
      <c r="H62" s="55">
        <f t="shared" si="13"/>
        <v>0.72618019524708988</v>
      </c>
      <c r="I62" s="8"/>
      <c r="J62" s="9"/>
      <c r="K62" s="8"/>
      <c r="L62" s="9"/>
    </row>
    <row r="63" spans="1:12" ht="20.100000000000001" customHeight="1" x14ac:dyDescent="0.2">
      <c r="A63" s="434" t="s">
        <v>24</v>
      </c>
      <c r="B63" s="16" t="s">
        <v>140</v>
      </c>
      <c r="C63" s="377">
        <v>78718.781159999999</v>
      </c>
      <c r="D63" s="377">
        <v>37801.231339999998</v>
      </c>
      <c r="E63" s="55">
        <f t="shared" si="12"/>
        <v>0.48020600399245306</v>
      </c>
      <c r="F63" s="377">
        <v>59174.51756</v>
      </c>
      <c r="G63" s="377">
        <v>24128.438890000001</v>
      </c>
      <c r="H63" s="55">
        <f t="shared" si="13"/>
        <v>0.40775049607349939</v>
      </c>
      <c r="I63" s="8"/>
      <c r="J63" s="9"/>
      <c r="K63" s="8"/>
      <c r="L63" s="9"/>
    </row>
    <row r="64" spans="1:12" ht="20.100000000000001" customHeight="1" x14ac:dyDescent="0.2">
      <c r="A64" s="434" t="s">
        <v>25</v>
      </c>
      <c r="B64" s="16" t="s">
        <v>141</v>
      </c>
      <c r="C64" s="377">
        <v>2769.1735199999998</v>
      </c>
      <c r="D64" s="377">
        <v>6878.1766699999998</v>
      </c>
      <c r="E64" s="55">
        <f t="shared" si="12"/>
        <v>2.4838373689200957</v>
      </c>
      <c r="F64" s="377">
        <v>2383.2075199999999</v>
      </c>
      <c r="G64" s="377">
        <v>5138.4076699999996</v>
      </c>
      <c r="H64" s="55">
        <f t="shared" si="13"/>
        <v>2.1560890635323271</v>
      </c>
      <c r="I64" s="8"/>
      <c r="J64" s="9"/>
      <c r="K64" s="8"/>
      <c r="L64" s="9"/>
    </row>
    <row r="65" spans="1:12" ht="20.100000000000001" customHeight="1" x14ac:dyDescent="0.2">
      <c r="A65" s="434" t="s">
        <v>26</v>
      </c>
      <c r="B65" s="16" t="s">
        <v>142</v>
      </c>
      <c r="C65" s="377">
        <v>-23919.102999999999</v>
      </c>
      <c r="D65" s="377">
        <v>-23985.226350000001</v>
      </c>
      <c r="E65" s="55">
        <f t="shared" si="12"/>
        <v>1.0027644577641561</v>
      </c>
      <c r="F65" s="377">
        <v>-19035.457999999999</v>
      </c>
      <c r="G65" s="377">
        <v>-20843.871060000001</v>
      </c>
      <c r="H65" s="55">
        <f t="shared" si="13"/>
        <v>1.0950023403692206</v>
      </c>
      <c r="I65" s="8"/>
      <c r="J65" s="9"/>
      <c r="K65" s="8"/>
      <c r="L65" s="9"/>
    </row>
    <row r="66" spans="1:12" ht="20.100000000000001" customHeight="1" x14ac:dyDescent="0.2">
      <c r="A66" s="434" t="s">
        <v>27</v>
      </c>
      <c r="B66" s="16" t="s">
        <v>216</v>
      </c>
      <c r="C66" s="377">
        <v>1.5172099999999999</v>
      </c>
      <c r="D66" s="377">
        <v>-872.43411000000003</v>
      </c>
      <c r="E66" s="55" t="str">
        <f t="shared" si="12"/>
        <v>X</v>
      </c>
      <c r="F66" s="377">
        <v>1.2292099999999999</v>
      </c>
      <c r="G66" s="377">
        <v>-881.23924999999997</v>
      </c>
      <c r="H66" s="55" t="str">
        <f t="shared" si="13"/>
        <v>X</v>
      </c>
      <c r="I66" s="8"/>
      <c r="J66" s="9"/>
      <c r="K66" s="8"/>
      <c r="L66" s="9"/>
    </row>
    <row r="67" spans="1:12" ht="20.100000000000001" customHeight="1" x14ac:dyDescent="0.2">
      <c r="A67" s="437" t="s">
        <v>28</v>
      </c>
      <c r="B67" s="16" t="s">
        <v>143</v>
      </c>
      <c r="C67" s="377">
        <v>-64.555890000000005</v>
      </c>
      <c r="D67" s="377">
        <v>-1939.57412</v>
      </c>
      <c r="E67" s="55">
        <f t="shared" si="12"/>
        <v>30.044882349232577</v>
      </c>
      <c r="F67" s="377">
        <v>-265.12889000000001</v>
      </c>
      <c r="G67" s="377">
        <v>-1785.9541200000001</v>
      </c>
      <c r="H67" s="55">
        <f t="shared" si="13"/>
        <v>6.7361731873127821</v>
      </c>
      <c r="I67" s="8"/>
      <c r="J67" s="9"/>
      <c r="K67" s="8"/>
      <c r="L67" s="9"/>
    </row>
    <row r="68" spans="1:12" ht="20.100000000000001" customHeight="1" x14ac:dyDescent="0.2">
      <c r="A68" s="437" t="s">
        <v>31</v>
      </c>
      <c r="B68" s="16" t="s">
        <v>217</v>
      </c>
      <c r="C68" s="377" t="s">
        <v>42</v>
      </c>
      <c r="D68" s="377">
        <v>-8737.7412800000002</v>
      </c>
      <c r="E68" s="55" t="s">
        <v>42</v>
      </c>
      <c r="F68" s="377" t="s">
        <v>42</v>
      </c>
      <c r="G68" s="377">
        <v>-6641.7486900000004</v>
      </c>
      <c r="H68" s="55" t="s">
        <v>42</v>
      </c>
      <c r="I68" s="8"/>
      <c r="J68" s="9"/>
      <c r="K68" s="8"/>
      <c r="L68" s="9"/>
    </row>
    <row r="69" spans="1:12" ht="20.100000000000001" customHeight="1" x14ac:dyDescent="0.2">
      <c r="A69" s="437" t="s">
        <v>32</v>
      </c>
      <c r="B69" s="16" t="s">
        <v>181</v>
      </c>
      <c r="C69" s="377">
        <v>-757.76297</v>
      </c>
      <c r="D69" s="377">
        <v>3500.6926400000002</v>
      </c>
      <c r="E69" s="55" t="str">
        <f t="shared" si="12"/>
        <v>X</v>
      </c>
      <c r="F69" s="377">
        <v>125.96711000000001</v>
      </c>
      <c r="G69" s="377">
        <v>2587.0097300000002</v>
      </c>
      <c r="H69" s="55">
        <f t="shared" si="13"/>
        <v>20.537184110995323</v>
      </c>
      <c r="I69" s="8"/>
      <c r="J69" s="9"/>
      <c r="K69" s="8"/>
      <c r="L69" s="9"/>
    </row>
    <row r="70" spans="1:12" ht="20.100000000000001" customHeight="1" x14ac:dyDescent="0.2">
      <c r="A70" s="437" t="s">
        <v>33</v>
      </c>
      <c r="B70" s="16" t="s">
        <v>223</v>
      </c>
      <c r="C70" s="377" t="s">
        <v>42</v>
      </c>
      <c r="D70" s="377">
        <v>-671.13387</v>
      </c>
      <c r="E70" s="55" t="s">
        <v>42</v>
      </c>
      <c r="F70" s="377" t="s">
        <v>42</v>
      </c>
      <c r="G70" s="377">
        <v>-671.13387</v>
      </c>
      <c r="H70" s="55" t="s">
        <v>42</v>
      </c>
      <c r="I70" s="8"/>
      <c r="J70" s="9"/>
      <c r="K70" s="8"/>
      <c r="L70" s="9"/>
    </row>
    <row r="71" spans="1:12" ht="20.100000000000001" customHeight="1" x14ac:dyDescent="0.2">
      <c r="A71" s="437" t="s">
        <v>34</v>
      </c>
      <c r="B71" s="16" t="s">
        <v>144</v>
      </c>
      <c r="C71" s="377">
        <v>18451.345979999998</v>
      </c>
      <c r="D71" s="377">
        <v>4003.24008</v>
      </c>
      <c r="E71" s="55">
        <f t="shared" si="12"/>
        <v>0.21696195412189656</v>
      </c>
      <c r="F71" s="377">
        <v>14316.46055</v>
      </c>
      <c r="G71" s="377">
        <v>3245.5713599999999</v>
      </c>
      <c r="H71" s="55">
        <f t="shared" si="13"/>
        <v>0.22670207825914065</v>
      </c>
      <c r="I71" s="8"/>
      <c r="J71" s="9"/>
      <c r="K71" s="8"/>
      <c r="L71" s="9"/>
    </row>
    <row r="72" spans="1:12" ht="20.100000000000001" customHeight="1" x14ac:dyDescent="0.2">
      <c r="A72" s="437" t="s">
        <v>35</v>
      </c>
      <c r="B72" s="16" t="s">
        <v>145</v>
      </c>
      <c r="C72" s="377">
        <v>2422673.8322200002</v>
      </c>
      <c r="D72" s="377">
        <v>1864199.8370000001</v>
      </c>
      <c r="E72" s="55">
        <f t="shared" si="12"/>
        <v>0.76948032054804238</v>
      </c>
      <c r="F72" s="377">
        <v>2248522.4550000001</v>
      </c>
      <c r="G72" s="377">
        <v>1610522.1932000001</v>
      </c>
      <c r="H72" s="55">
        <f t="shared" si="13"/>
        <v>0.71625799849973038</v>
      </c>
      <c r="I72" s="8"/>
      <c r="J72" s="9"/>
      <c r="K72" s="8"/>
      <c r="L72" s="9"/>
    </row>
    <row r="73" spans="1:12" ht="20.100000000000001" customHeight="1" x14ac:dyDescent="0.2">
      <c r="A73" s="437" t="s">
        <v>36</v>
      </c>
      <c r="B73" s="16" t="s">
        <v>218</v>
      </c>
      <c r="C73" s="377">
        <v>9.0844199999999997</v>
      </c>
      <c r="D73" s="377">
        <v>273.23806000000002</v>
      </c>
      <c r="E73" s="55">
        <f t="shared" si="12"/>
        <v>30.077656030874842</v>
      </c>
      <c r="F73" s="377">
        <v>7.3584199999999997</v>
      </c>
      <c r="G73" s="377">
        <v>-2149.0989399999999</v>
      </c>
      <c r="H73" s="55" t="str">
        <f t="shared" si="13"/>
        <v>X</v>
      </c>
      <c r="I73" s="8"/>
      <c r="J73" s="9"/>
      <c r="K73" s="8"/>
      <c r="L73" s="9"/>
    </row>
    <row r="74" spans="1:12" ht="20.100000000000001" customHeight="1" x14ac:dyDescent="0.2">
      <c r="A74" s="437" t="s">
        <v>37</v>
      </c>
      <c r="B74" s="16" t="s">
        <v>146</v>
      </c>
      <c r="C74" s="377">
        <v>-3159.9979600000001</v>
      </c>
      <c r="D74" s="377">
        <v>499.56502999999998</v>
      </c>
      <c r="E74" s="55" t="str">
        <f t="shared" si="12"/>
        <v>X</v>
      </c>
      <c r="F74" s="377">
        <v>-3159.9979600000001</v>
      </c>
      <c r="G74" s="377">
        <v>499.56502999999998</v>
      </c>
      <c r="H74" s="55" t="str">
        <f t="shared" si="13"/>
        <v>X</v>
      </c>
      <c r="I74" s="8"/>
      <c r="J74" s="9"/>
      <c r="K74" s="8"/>
      <c r="L74" s="9"/>
    </row>
    <row r="75" spans="1:12" ht="20.100000000000001" customHeight="1" x14ac:dyDescent="0.2">
      <c r="A75" s="437" t="s">
        <v>38</v>
      </c>
      <c r="B75" s="16" t="s">
        <v>158</v>
      </c>
      <c r="C75" s="377">
        <v>15740.74336</v>
      </c>
      <c r="D75" s="377">
        <v>26988.478009999999</v>
      </c>
      <c r="E75" s="55">
        <f t="shared" si="12"/>
        <v>1.7145618470969086</v>
      </c>
      <c r="F75" s="377">
        <v>10868.059359999999</v>
      </c>
      <c r="G75" s="377">
        <v>21780.454010000001</v>
      </c>
      <c r="H75" s="55">
        <f t="shared" si="13"/>
        <v>2.0040794118371474</v>
      </c>
      <c r="I75" s="8"/>
      <c r="J75" s="9"/>
      <c r="K75" s="8"/>
      <c r="L75" s="9"/>
    </row>
    <row r="76" spans="1:12" ht="20.100000000000001" customHeight="1" x14ac:dyDescent="0.2">
      <c r="A76" s="437" t="s">
        <v>39</v>
      </c>
      <c r="B76" s="16" t="s">
        <v>159</v>
      </c>
      <c r="C76" s="377">
        <v>-60519.61017</v>
      </c>
      <c r="D76" s="377">
        <v>-801.40324999999996</v>
      </c>
      <c r="E76" s="55">
        <f t="shared" si="12"/>
        <v>1.3242042500750627E-2</v>
      </c>
      <c r="F76" s="377">
        <v>-57301.765169999999</v>
      </c>
      <c r="G76" s="377">
        <v>7424.9057499999999</v>
      </c>
      <c r="H76" s="55" t="str">
        <f t="shared" si="13"/>
        <v>X</v>
      </c>
      <c r="I76" s="8"/>
      <c r="J76" s="9"/>
      <c r="K76" s="8"/>
      <c r="L76" s="9"/>
    </row>
    <row r="77" spans="1:12" ht="20.100000000000001" customHeight="1" x14ac:dyDescent="0.2">
      <c r="A77" s="437" t="s">
        <v>40</v>
      </c>
      <c r="B77" s="16" t="s">
        <v>160</v>
      </c>
      <c r="C77" s="377">
        <v>-74248.682679999998</v>
      </c>
      <c r="D77" s="377">
        <v>-33032.331899999997</v>
      </c>
      <c r="E77" s="55">
        <f t="shared" si="12"/>
        <v>0.44488778396734779</v>
      </c>
      <c r="F77" s="377">
        <v>-73844.328680000006</v>
      </c>
      <c r="G77" s="377">
        <v>-33038.025900000001</v>
      </c>
      <c r="H77" s="55">
        <f t="shared" si="13"/>
        <v>0.447400991932208</v>
      </c>
      <c r="I77" s="8"/>
      <c r="J77" s="9"/>
      <c r="K77" s="8"/>
      <c r="L77" s="9"/>
    </row>
    <row r="78" spans="1:12" ht="20.100000000000001" customHeight="1" x14ac:dyDescent="0.2">
      <c r="A78" s="437" t="s">
        <v>219</v>
      </c>
      <c r="B78" s="16" t="s">
        <v>147</v>
      </c>
      <c r="C78" s="377">
        <v>40636.958489999997</v>
      </c>
      <c r="D78" s="377">
        <v>8144.1953899999999</v>
      </c>
      <c r="E78" s="55">
        <f t="shared" si="12"/>
        <v>0.20041350762026483</v>
      </c>
      <c r="F78" s="377">
        <v>31351.132880000001</v>
      </c>
      <c r="G78" s="377">
        <v>3402.5106700000001</v>
      </c>
      <c r="H78" s="55">
        <f t="shared" si="13"/>
        <v>0.10852911386084496</v>
      </c>
      <c r="I78" s="8"/>
      <c r="J78" s="9"/>
      <c r="K78" s="8"/>
      <c r="L78" s="9"/>
    </row>
    <row r="79" spans="1:12" ht="20.100000000000001" customHeight="1" x14ac:dyDescent="0.2">
      <c r="A79" s="437" t="s">
        <v>220</v>
      </c>
      <c r="B79" s="16" t="s">
        <v>148</v>
      </c>
      <c r="C79" s="377">
        <v>324555.89802999998</v>
      </c>
      <c r="D79" s="377">
        <v>324588.24054000003</v>
      </c>
      <c r="E79" s="55">
        <f t="shared" si="12"/>
        <v>1.0000996515860483</v>
      </c>
      <c r="F79" s="377">
        <v>261218.90257000001</v>
      </c>
      <c r="G79" s="377">
        <v>258994.65197000001</v>
      </c>
      <c r="H79" s="55">
        <f t="shared" si="13"/>
        <v>0.99148510855027439</v>
      </c>
      <c r="I79" s="8"/>
      <c r="J79" s="9"/>
      <c r="K79" s="8"/>
      <c r="L79" s="9"/>
    </row>
    <row r="80" spans="1:12" ht="20.100000000000001" customHeight="1" thickBot="1" x14ac:dyDescent="0.25">
      <c r="A80" s="437" t="s">
        <v>222</v>
      </c>
      <c r="B80" s="16" t="s">
        <v>149</v>
      </c>
      <c r="C80" s="377">
        <v>-645.25878</v>
      </c>
      <c r="D80" s="377">
        <v>315.85735</v>
      </c>
      <c r="E80" s="55" t="str">
        <f t="shared" si="12"/>
        <v>X</v>
      </c>
      <c r="F80" s="377">
        <v>-633.06677999999999</v>
      </c>
      <c r="G80" s="377">
        <v>336.88535000000002</v>
      </c>
      <c r="H80" s="55" t="str">
        <f t="shared" si="13"/>
        <v>X</v>
      </c>
      <c r="I80" s="8"/>
      <c r="J80" s="9"/>
      <c r="K80" s="8"/>
      <c r="L80" s="9"/>
    </row>
    <row r="81" spans="1:12" s="135" customFormat="1" ht="20.100000000000001" customHeight="1" thickBot="1" x14ac:dyDescent="0.25">
      <c r="A81" s="59"/>
      <c r="B81" s="171" t="s">
        <v>2</v>
      </c>
      <c r="C81" s="378">
        <f>SUM(C47:C80)</f>
        <v>2861564.7500600009</v>
      </c>
      <c r="D81" s="378">
        <f>SUM(D47:D80)</f>
        <v>2314351.6596900001</v>
      </c>
      <c r="E81" s="184">
        <f t="shared" ref="E81" si="14">+IF(C81=0,"X",D81/C81)</f>
        <v>0.8087713757452013</v>
      </c>
      <c r="F81" s="378">
        <f>SUM(F47:F80)</f>
        <v>2567450.0761099998</v>
      </c>
      <c r="G81" s="378">
        <f>SUM(G47:G80)</f>
        <v>1933609.3040700001</v>
      </c>
      <c r="H81" s="184">
        <f t="shared" ref="H81" si="15">+IF(F81=0,"X",G81/F81)</f>
        <v>0.75312440232514832</v>
      </c>
      <c r="I81" s="8"/>
      <c r="J81" s="9"/>
      <c r="K81" s="8"/>
      <c r="L81" s="9"/>
    </row>
    <row r="82" spans="1:12" ht="20.100000000000001" customHeight="1" x14ac:dyDescent="0.2">
      <c r="B82" s="461"/>
      <c r="C82" s="461"/>
      <c r="D82" s="461"/>
      <c r="E82" s="461"/>
      <c r="F82" s="461"/>
      <c r="G82" s="427"/>
      <c r="H82" s="461"/>
    </row>
    <row r="83" spans="1:12" ht="20.100000000000001" customHeight="1" x14ac:dyDescent="0.2">
      <c r="B83" s="461"/>
      <c r="C83" s="461"/>
      <c r="D83" s="461"/>
      <c r="E83" s="461"/>
      <c r="F83" s="461"/>
      <c r="G83" s="427"/>
      <c r="H83" s="461"/>
    </row>
    <row r="84" spans="1:12" ht="20.100000000000001" customHeight="1" x14ac:dyDescent="0.2">
      <c r="B84" s="187"/>
      <c r="C84" s="187"/>
      <c r="D84" s="187"/>
      <c r="E84" s="187"/>
      <c r="F84" s="187"/>
    </row>
    <row r="85" spans="1:12" ht="20.100000000000001" customHeight="1" x14ac:dyDescent="0.2">
      <c r="B85" s="379"/>
      <c r="C85" s="327"/>
      <c r="D85" s="327"/>
      <c r="E85" s="380"/>
      <c r="F85" s="187"/>
    </row>
    <row r="86" spans="1:12" ht="20.100000000000001" customHeight="1" x14ac:dyDescent="0.2">
      <c r="B86" s="330"/>
      <c r="C86" s="188"/>
      <c r="D86" s="188"/>
      <c r="E86" s="187"/>
      <c r="F86" s="187"/>
    </row>
    <row r="87" spans="1:12" ht="20.100000000000001" customHeight="1" x14ac:dyDescent="0.2">
      <c r="B87" s="330"/>
      <c r="C87" s="188"/>
      <c r="D87" s="188"/>
      <c r="E87" s="187"/>
      <c r="F87" s="187"/>
    </row>
    <row r="88" spans="1:12" ht="20.100000000000001" customHeight="1" x14ac:dyDescent="0.2">
      <c r="B88" s="249"/>
      <c r="C88" s="188"/>
      <c r="D88" s="188"/>
      <c r="E88" s="187"/>
      <c r="F88" s="187"/>
    </row>
    <row r="89" spans="1:12" ht="20.100000000000001" customHeight="1" x14ac:dyDescent="0.2">
      <c r="B89" s="187"/>
      <c r="C89" s="187"/>
      <c r="D89" s="187"/>
      <c r="E89" s="187"/>
      <c r="F89" s="187"/>
    </row>
    <row r="90" spans="1:12" ht="20.100000000000001" customHeight="1" x14ac:dyDescent="0.2"/>
    <row r="91" spans="1:12" ht="20.100000000000001" customHeight="1" x14ac:dyDescent="0.2"/>
    <row r="92" spans="1:12" ht="20.100000000000001" customHeight="1" x14ac:dyDescent="0.2"/>
    <row r="93" spans="1:12" ht="20.100000000000001" customHeight="1" x14ac:dyDescent="0.2"/>
    <row r="94" spans="1:12" ht="20.100000000000001" customHeight="1" x14ac:dyDescent="0.2"/>
    <row r="95" spans="1:12" ht="20.100000000000001" customHeight="1" x14ac:dyDescent="0.2"/>
    <row r="96" spans="1:12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spans="2:4" ht="20.100000000000001" customHeight="1" x14ac:dyDescent="0.2"/>
    <row r="114" spans="2:4" ht="20.100000000000001" customHeight="1" x14ac:dyDescent="0.2"/>
    <row r="115" spans="2:4" ht="20.100000000000001" customHeight="1" x14ac:dyDescent="0.2"/>
    <row r="116" spans="2:4" ht="20.100000000000001" customHeight="1" x14ac:dyDescent="0.2"/>
    <row r="117" spans="2:4" ht="20.100000000000001" customHeight="1" x14ac:dyDescent="0.2"/>
    <row r="118" spans="2:4" ht="20.100000000000001" customHeight="1" x14ac:dyDescent="0.2"/>
    <row r="119" spans="2:4" ht="20.100000000000001" customHeight="1" x14ac:dyDescent="0.2"/>
    <row r="120" spans="2:4" ht="20.100000000000001" customHeight="1" x14ac:dyDescent="0.2"/>
    <row r="121" spans="2:4" ht="20.100000000000001" customHeight="1" x14ac:dyDescent="0.2"/>
    <row r="122" spans="2:4" ht="20.100000000000001" customHeight="1" x14ac:dyDescent="0.2"/>
    <row r="123" spans="2:4" ht="20.100000000000001" customHeight="1" x14ac:dyDescent="0.2">
      <c r="B123" s="187"/>
      <c r="C123" s="187"/>
      <c r="D123" s="187"/>
    </row>
    <row r="124" spans="2:4" ht="20.100000000000001" customHeight="1" x14ac:dyDescent="0.2">
      <c r="B124" s="379"/>
      <c r="C124" s="327"/>
      <c r="D124" s="327"/>
    </row>
    <row r="125" spans="2:4" ht="20.100000000000001" customHeight="1" x14ac:dyDescent="0.2">
      <c r="B125" s="330"/>
      <c r="C125" s="188"/>
      <c r="D125" s="188"/>
    </row>
    <row r="126" spans="2:4" ht="20.100000000000001" customHeight="1" x14ac:dyDescent="0.2">
      <c r="B126" s="330"/>
      <c r="C126" s="188"/>
      <c r="D126" s="188"/>
    </row>
    <row r="127" spans="2:4" ht="20.100000000000001" customHeight="1" x14ac:dyDescent="0.2">
      <c r="B127" s="249"/>
      <c r="C127" s="188"/>
      <c r="D127" s="188"/>
    </row>
    <row r="128" spans="2:4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</sheetData>
  <sortState ref="B14:H39">
    <sortCondition ref="B39"/>
  </sortState>
  <mergeCells count="3">
    <mergeCell ref="A2:H2"/>
    <mergeCell ref="A10:H10"/>
    <mergeCell ref="A43:H43"/>
  </mergeCells>
  <phoneticPr fontId="0" type="noConversion"/>
  <conditionalFormatting sqref="J6:J81 L6:L81">
    <cfRule type="cellIs" dxfId="6" priority="3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fitToHeight="4" orientation="portrait" r:id="rId1"/>
  <headerFooter alignWithMargins="0">
    <oddHeader>&amp;A</oddHeader>
  </headerFooter>
  <rowBreaks count="1" manualBreakCount="1">
    <brk id="4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93"/>
  <sheetViews>
    <sheetView zoomScale="80" zoomScaleNormal="80" zoomScaleSheetLayoutView="80" workbookViewId="0">
      <selection activeCell="P8" sqref="P8"/>
    </sheetView>
  </sheetViews>
  <sheetFormatPr defaultRowHeight="12.75" x14ac:dyDescent="0.2"/>
  <cols>
    <col min="1" max="1" width="4.42578125" style="16" customWidth="1"/>
    <col min="2" max="2" width="35.7109375" style="16" customWidth="1"/>
    <col min="3" max="3" width="14.42578125" style="16" customWidth="1"/>
    <col min="4" max="4" width="14.5703125" style="16" customWidth="1"/>
    <col min="5" max="5" width="13.7109375" style="16" customWidth="1"/>
    <col min="6" max="6" width="13.140625" style="16" customWidth="1"/>
    <col min="7" max="7" width="13.28515625" style="16" customWidth="1"/>
    <col min="8" max="8" width="13.42578125" style="16" customWidth="1"/>
    <col min="9" max="9" width="11.140625" style="16" customWidth="1"/>
    <col min="10" max="16384" width="9.140625" style="16"/>
  </cols>
  <sheetData>
    <row r="1" spans="1:11" s="135" customFormat="1" ht="20.100000000000001" customHeight="1" x14ac:dyDescent="0.2">
      <c r="A1" s="621" t="s">
        <v>273</v>
      </c>
      <c r="B1" s="621"/>
      <c r="C1" s="621"/>
      <c r="D1" s="621"/>
      <c r="E1" s="621"/>
      <c r="F1" s="621"/>
      <c r="G1" s="621"/>
      <c r="H1" s="621"/>
    </row>
    <row r="2" spans="1:11" s="135" customFormat="1" ht="20.100000000000001" customHeight="1" x14ac:dyDescent="0.2">
      <c r="A2" s="473"/>
      <c r="B2" s="473"/>
      <c r="C2" s="473"/>
      <c r="D2" s="473"/>
      <c r="E2" s="473"/>
      <c r="F2" s="473"/>
      <c r="G2" s="473"/>
      <c r="H2" s="473"/>
    </row>
    <row r="3" spans="1:11" s="135" customFormat="1" ht="20.100000000000001" customHeight="1" thickBot="1" x14ac:dyDescent="0.25">
      <c r="A3" s="195"/>
      <c r="B3" s="195"/>
      <c r="C3" s="195"/>
      <c r="D3" s="195"/>
      <c r="E3" s="195"/>
      <c r="F3" s="195"/>
      <c r="G3" s="195"/>
      <c r="H3" s="195"/>
    </row>
    <row r="4" spans="1:11" ht="27.75" customHeight="1" thickBot="1" x14ac:dyDescent="0.25">
      <c r="A4" s="475" t="s">
        <v>3</v>
      </c>
      <c r="B4" s="346" t="s">
        <v>4</v>
      </c>
      <c r="C4" s="622" t="s">
        <v>274</v>
      </c>
      <c r="D4" s="623"/>
      <c r="E4" s="346" t="s">
        <v>6</v>
      </c>
      <c r="F4" s="622" t="s">
        <v>275</v>
      </c>
      <c r="G4" s="653"/>
      <c r="H4" s="623"/>
    </row>
    <row r="5" spans="1:11" ht="20.100000000000001" customHeight="1" thickBot="1" x14ac:dyDescent="0.25">
      <c r="A5" s="476"/>
      <c r="B5" s="374"/>
      <c r="C5" s="410" t="s">
        <v>208</v>
      </c>
      <c r="D5" s="410" t="s">
        <v>215</v>
      </c>
      <c r="E5" s="15" t="s">
        <v>214</v>
      </c>
      <c r="F5" s="410" t="s">
        <v>208</v>
      </c>
      <c r="G5" s="410" t="s">
        <v>215</v>
      </c>
      <c r="H5" s="15" t="s">
        <v>276</v>
      </c>
    </row>
    <row r="6" spans="1:11" ht="20.100000000000001" customHeight="1" x14ac:dyDescent="0.2">
      <c r="A6" s="475" t="s">
        <v>7</v>
      </c>
      <c r="B6" s="344" t="s">
        <v>0</v>
      </c>
      <c r="C6" s="158">
        <v>498380</v>
      </c>
      <c r="D6" s="158">
        <v>404835</v>
      </c>
      <c r="E6" s="55">
        <f>+D6/C6</f>
        <v>0.81230185801998478</v>
      </c>
      <c r="F6" s="159">
        <v>1.7999999999999999E-2</v>
      </c>
      <c r="G6" s="159">
        <v>1.7000000000000001E-2</v>
      </c>
      <c r="H6" s="477">
        <f>+(G6-F6)*100</f>
        <v>-9.9999999999999742E-2</v>
      </c>
      <c r="I6" s="478"/>
      <c r="J6" s="9"/>
      <c r="K6" s="9"/>
    </row>
    <row r="7" spans="1:11" ht="20.100000000000001" customHeight="1" thickBot="1" x14ac:dyDescent="0.25">
      <c r="A7" s="147" t="s">
        <v>8</v>
      </c>
      <c r="B7" s="330" t="s">
        <v>1</v>
      </c>
      <c r="C7" s="167">
        <v>4856717</v>
      </c>
      <c r="D7" s="167">
        <v>6360061</v>
      </c>
      <c r="E7" s="55">
        <f>+D7/C7</f>
        <v>1.3095391392992426</v>
      </c>
      <c r="F7" s="168">
        <v>0.17599999999999999</v>
      </c>
      <c r="G7" s="168">
        <v>0.19800000000000001</v>
      </c>
      <c r="H7" s="477">
        <f>+(G7-F7)*100</f>
        <v>2.200000000000002</v>
      </c>
      <c r="I7" s="478"/>
      <c r="J7" s="9"/>
      <c r="K7" s="9"/>
    </row>
    <row r="8" spans="1:11" s="135" customFormat="1" ht="20.100000000000001" customHeight="1" thickBot="1" x14ac:dyDescent="0.25">
      <c r="A8" s="148"/>
      <c r="B8" s="345" t="s">
        <v>41</v>
      </c>
      <c r="C8" s="149">
        <v>5355097</v>
      </c>
      <c r="D8" s="149">
        <v>6764896</v>
      </c>
      <c r="E8" s="184">
        <f>+D8/C8</f>
        <v>1.2632630183916369</v>
      </c>
      <c r="F8" s="154">
        <v>9.7000000000000003E-2</v>
      </c>
      <c r="G8" s="154">
        <v>0.121</v>
      </c>
      <c r="H8" s="479">
        <f>+(G8-F8)*100</f>
        <v>2.3999999999999995</v>
      </c>
      <c r="I8" s="478"/>
      <c r="J8" s="9"/>
      <c r="K8" s="9"/>
    </row>
    <row r="9" spans="1:11" ht="20.100000000000001" customHeight="1" x14ac:dyDescent="0.2">
      <c r="A9" s="185"/>
    </row>
    <row r="10" spans="1:11" s="135" customFormat="1" ht="20.100000000000001" customHeight="1" x14ac:dyDescent="0.2">
      <c r="A10" s="633" t="s">
        <v>277</v>
      </c>
      <c r="B10" s="633"/>
      <c r="C10" s="633"/>
      <c r="D10" s="633"/>
      <c r="E10" s="633"/>
      <c r="F10" s="633"/>
      <c r="G10" s="633"/>
      <c r="H10" s="633"/>
    </row>
    <row r="11" spans="1:11" s="135" customFormat="1" ht="20.100000000000001" customHeight="1" thickBot="1" x14ac:dyDescent="0.25">
      <c r="A11" s="195"/>
      <c r="B11" s="195"/>
      <c r="C11" s="195"/>
      <c r="D11" s="195"/>
      <c r="E11" s="195"/>
      <c r="F11" s="195"/>
      <c r="G11" s="195"/>
      <c r="H11" s="195"/>
    </row>
    <row r="12" spans="1:11" ht="30" customHeight="1" thickBot="1" x14ac:dyDescent="0.25">
      <c r="A12" s="475" t="s">
        <v>3</v>
      </c>
      <c r="B12" s="346" t="s">
        <v>10</v>
      </c>
      <c r="C12" s="480" t="s">
        <v>274</v>
      </c>
      <c r="D12" s="373"/>
      <c r="E12" s="346" t="s">
        <v>6</v>
      </c>
      <c r="F12" s="622" t="s">
        <v>275</v>
      </c>
      <c r="G12" s="653"/>
      <c r="H12" s="623"/>
    </row>
    <row r="13" spans="1:11" ht="20.100000000000001" customHeight="1" thickBot="1" x14ac:dyDescent="0.25">
      <c r="A13" s="476"/>
      <c r="B13" s="374"/>
      <c r="C13" s="410" t="s">
        <v>208</v>
      </c>
      <c r="D13" s="410" t="s">
        <v>215</v>
      </c>
      <c r="E13" s="15" t="s">
        <v>214</v>
      </c>
      <c r="F13" s="410" t="s">
        <v>208</v>
      </c>
      <c r="G13" s="410" t="s">
        <v>215</v>
      </c>
      <c r="H13" s="15" t="s">
        <v>276</v>
      </c>
    </row>
    <row r="14" spans="1:11" ht="20.100000000000001" customHeight="1" x14ac:dyDescent="0.2">
      <c r="A14" s="471" t="s">
        <v>7</v>
      </c>
      <c r="B14" s="16" t="s">
        <v>116</v>
      </c>
      <c r="C14" s="161">
        <v>643.11404000000005</v>
      </c>
      <c r="D14" s="161">
        <v>607.68341999999996</v>
      </c>
      <c r="E14" s="55">
        <f t="shared" ref="E14:E40" si="0">+IF(D14/C14&lt;0,"X",D14/C14)</f>
        <v>0.94490771807749663</v>
      </c>
      <c r="F14" s="481">
        <v>1E-3</v>
      </c>
      <c r="G14" s="481">
        <v>1E-3</v>
      </c>
      <c r="H14" s="477">
        <f t="shared" ref="H14:H41" si="1">+(G14-F14)*100</f>
        <v>0</v>
      </c>
      <c r="I14" s="478"/>
      <c r="J14" s="9"/>
      <c r="K14" s="9"/>
    </row>
    <row r="15" spans="1:11" ht="20.100000000000001" customHeight="1" x14ac:dyDescent="0.2">
      <c r="A15" s="472" t="s">
        <v>8</v>
      </c>
      <c r="B15" s="16" t="s">
        <v>172</v>
      </c>
      <c r="C15" s="161">
        <v>13997.095799999999</v>
      </c>
      <c r="D15" s="161">
        <v>14479.03161</v>
      </c>
      <c r="E15" s="55">
        <f t="shared" si="0"/>
        <v>1.0344311289203294</v>
      </c>
      <c r="F15" s="481">
        <v>1.7000000000000001E-2</v>
      </c>
      <c r="G15" s="481">
        <v>2.4E-2</v>
      </c>
      <c r="H15" s="477">
        <f t="shared" si="1"/>
        <v>0.7</v>
      </c>
      <c r="I15" s="478"/>
      <c r="J15" s="9"/>
      <c r="K15" s="9"/>
    </row>
    <row r="16" spans="1:11" ht="20.100000000000001" customHeight="1" x14ac:dyDescent="0.2">
      <c r="A16" s="472" t="s">
        <v>9</v>
      </c>
      <c r="B16" s="16" t="s">
        <v>209</v>
      </c>
      <c r="C16" s="161">
        <v>7784.6443900000004</v>
      </c>
      <c r="D16" s="161">
        <v>11662.951230000001</v>
      </c>
      <c r="E16" s="55">
        <f t="shared" si="0"/>
        <v>1.4981996152556429</v>
      </c>
      <c r="F16" s="481">
        <v>4.0000000000000001E-3</v>
      </c>
      <c r="G16" s="481">
        <v>6.0000000000000001E-3</v>
      </c>
      <c r="H16" s="477">
        <f t="shared" si="1"/>
        <v>0.2</v>
      </c>
      <c r="I16" s="478"/>
      <c r="J16" s="9"/>
      <c r="K16" s="9"/>
    </row>
    <row r="17" spans="1:11" ht="20.100000000000001" customHeight="1" x14ac:dyDescent="0.2">
      <c r="A17" s="472" t="s">
        <v>11</v>
      </c>
      <c r="B17" s="16" t="s">
        <v>117</v>
      </c>
      <c r="C17" s="161">
        <v>6252.6056200000003</v>
      </c>
      <c r="D17" s="161">
        <v>7606.5795399999997</v>
      </c>
      <c r="E17" s="55">
        <f t="shared" si="0"/>
        <v>1.2165455495336357</v>
      </c>
      <c r="F17" s="481">
        <v>5.0000000000000001E-3</v>
      </c>
      <c r="G17" s="481">
        <v>7.0000000000000001E-3</v>
      </c>
      <c r="H17" s="477">
        <f t="shared" si="1"/>
        <v>0.2</v>
      </c>
      <c r="I17" s="478"/>
      <c r="J17" s="9"/>
      <c r="K17" s="9"/>
    </row>
    <row r="18" spans="1:11" ht="20.100000000000001" customHeight="1" x14ac:dyDescent="0.2">
      <c r="A18" s="472" t="s">
        <v>12</v>
      </c>
      <c r="B18" s="16" t="s">
        <v>118</v>
      </c>
      <c r="C18" s="161">
        <v>4047.4411</v>
      </c>
      <c r="D18" s="161">
        <v>4709.5304299999998</v>
      </c>
      <c r="E18" s="55">
        <f t="shared" si="0"/>
        <v>1.1635822025921514</v>
      </c>
      <c r="F18" s="481">
        <v>1.7000000000000001E-2</v>
      </c>
      <c r="G18" s="481">
        <v>0.02</v>
      </c>
      <c r="H18" s="477">
        <f t="shared" si="1"/>
        <v>0.29999999999999993</v>
      </c>
      <c r="I18" s="478"/>
      <c r="J18" s="9"/>
      <c r="K18" s="9"/>
    </row>
    <row r="19" spans="1:11" ht="20.100000000000001" customHeight="1" x14ac:dyDescent="0.2">
      <c r="A19" s="472" t="s">
        <v>13</v>
      </c>
      <c r="B19" s="16" t="s">
        <v>119</v>
      </c>
      <c r="C19" s="161">
        <v>426.99628000000001</v>
      </c>
      <c r="D19" s="161">
        <v>370.82895000000002</v>
      </c>
      <c r="E19" s="55">
        <f t="shared" si="0"/>
        <v>0.86845943950612403</v>
      </c>
      <c r="F19" s="481">
        <v>2E-3</v>
      </c>
      <c r="G19" s="481">
        <v>1E-3</v>
      </c>
      <c r="H19" s="477">
        <f t="shared" si="1"/>
        <v>-0.1</v>
      </c>
      <c r="I19" s="478"/>
      <c r="J19" s="9"/>
      <c r="K19" s="9"/>
    </row>
    <row r="20" spans="1:11" ht="20.100000000000001" customHeight="1" x14ac:dyDescent="0.2">
      <c r="A20" s="472" t="s">
        <v>14</v>
      </c>
      <c r="B20" s="16" t="s">
        <v>120</v>
      </c>
      <c r="C20" s="161">
        <v>15287.53925</v>
      </c>
      <c r="D20" s="161">
        <v>15923.98064</v>
      </c>
      <c r="E20" s="55">
        <f t="shared" si="0"/>
        <v>1.0416313822383154</v>
      </c>
      <c r="F20" s="481">
        <v>2.5999999999999999E-2</v>
      </c>
      <c r="G20" s="481">
        <v>3.3000000000000002E-2</v>
      </c>
      <c r="H20" s="477">
        <f t="shared" si="1"/>
        <v>0.70000000000000029</v>
      </c>
      <c r="I20" s="478"/>
      <c r="J20" s="9"/>
      <c r="K20" s="9"/>
    </row>
    <row r="21" spans="1:11" ht="20.100000000000001" customHeight="1" x14ac:dyDescent="0.2">
      <c r="A21" s="472" t="s">
        <v>15</v>
      </c>
      <c r="B21" s="16" t="s">
        <v>173</v>
      </c>
      <c r="C21" s="161">
        <v>1382.0039400000001</v>
      </c>
      <c r="D21" s="161">
        <v>1464.10529</v>
      </c>
      <c r="E21" s="55">
        <f t="shared" si="0"/>
        <v>1.0594074644968088</v>
      </c>
      <c r="F21" s="481">
        <v>2.4E-2</v>
      </c>
      <c r="G21" s="481">
        <v>2.4E-2</v>
      </c>
      <c r="H21" s="477">
        <f t="shared" si="1"/>
        <v>0</v>
      </c>
      <c r="I21" s="478"/>
      <c r="J21" s="9"/>
      <c r="K21" s="9"/>
    </row>
    <row r="22" spans="1:11" ht="20.100000000000001" customHeight="1" x14ac:dyDescent="0.2">
      <c r="A22" s="472" t="s">
        <v>16</v>
      </c>
      <c r="B22" s="16" t="s">
        <v>153</v>
      </c>
      <c r="C22" s="161">
        <v>18553.096799999999</v>
      </c>
      <c r="D22" s="161">
        <v>19452.317279999999</v>
      </c>
      <c r="E22" s="55">
        <f t="shared" si="0"/>
        <v>1.0484674062607164</v>
      </c>
      <c r="F22" s="481">
        <v>1.0999999999999999E-2</v>
      </c>
      <c r="G22" s="481">
        <v>2.1999999999999999E-2</v>
      </c>
      <c r="H22" s="477">
        <f t="shared" si="1"/>
        <v>1.0999999999999999</v>
      </c>
      <c r="I22" s="478"/>
      <c r="J22" s="9"/>
      <c r="K22" s="9"/>
    </row>
    <row r="23" spans="1:11" ht="20.100000000000001" customHeight="1" x14ac:dyDescent="0.2">
      <c r="A23" s="472" t="s">
        <v>17</v>
      </c>
      <c r="B23" s="16" t="s">
        <v>121</v>
      </c>
      <c r="C23" s="161">
        <v>107.15239</v>
      </c>
      <c r="D23" s="161">
        <v>69.71678</v>
      </c>
      <c r="E23" s="55">
        <f t="shared" si="0"/>
        <v>0.65063205776371391</v>
      </c>
      <c r="F23" s="481">
        <v>0</v>
      </c>
      <c r="G23" s="481">
        <v>0</v>
      </c>
      <c r="H23" s="477">
        <f t="shared" si="1"/>
        <v>0</v>
      </c>
      <c r="I23" s="478"/>
      <c r="J23" s="9"/>
      <c r="K23" s="9"/>
    </row>
    <row r="24" spans="1:11" ht="20.100000000000001" customHeight="1" x14ac:dyDescent="0.2">
      <c r="A24" s="472" t="s">
        <v>18</v>
      </c>
      <c r="B24" s="16" t="s">
        <v>122</v>
      </c>
      <c r="C24" s="161">
        <v>55404.82213</v>
      </c>
      <c r="D24" s="161">
        <v>68663.467969999998</v>
      </c>
      <c r="E24" s="55">
        <f t="shared" si="0"/>
        <v>1.2393049075925262</v>
      </c>
      <c r="F24" s="481">
        <v>0.04</v>
      </c>
      <c r="G24" s="481">
        <v>7.0000000000000007E-2</v>
      </c>
      <c r="H24" s="477">
        <f t="shared" si="1"/>
        <v>3.0000000000000004</v>
      </c>
      <c r="I24" s="478"/>
      <c r="J24" s="9"/>
      <c r="K24" s="9"/>
    </row>
    <row r="25" spans="1:11" ht="20.100000000000001" customHeight="1" x14ac:dyDescent="0.2">
      <c r="A25" s="472" t="s">
        <v>19</v>
      </c>
      <c r="B25" s="16" t="s">
        <v>123</v>
      </c>
      <c r="C25" s="161">
        <v>1032.4630199999999</v>
      </c>
      <c r="D25" s="161">
        <v>1344.46767</v>
      </c>
      <c r="E25" s="55">
        <f t="shared" si="0"/>
        <v>1.302194503779903</v>
      </c>
      <c r="F25" s="481">
        <v>0.1</v>
      </c>
      <c r="G25" s="481">
        <v>0.114</v>
      </c>
      <c r="H25" s="477">
        <f t="shared" si="1"/>
        <v>1.4</v>
      </c>
      <c r="I25" s="478"/>
      <c r="J25" s="9"/>
      <c r="K25" s="9"/>
    </row>
    <row r="26" spans="1:11" ht="20.100000000000001" customHeight="1" x14ac:dyDescent="0.2">
      <c r="A26" s="472" t="s">
        <v>20</v>
      </c>
      <c r="B26" s="16" t="s">
        <v>63</v>
      </c>
      <c r="C26" s="161">
        <v>2878.9865</v>
      </c>
      <c r="D26" s="161">
        <v>2764.4841000000001</v>
      </c>
      <c r="E26" s="55">
        <f t="shared" si="0"/>
        <v>0.96022822614833381</v>
      </c>
      <c r="F26" s="481">
        <v>0.16200000000000001</v>
      </c>
      <c r="G26" s="481">
        <v>0.13200000000000001</v>
      </c>
      <c r="H26" s="477">
        <f t="shared" si="1"/>
        <v>-3</v>
      </c>
      <c r="I26" s="478"/>
      <c r="J26" s="9"/>
      <c r="K26" s="9"/>
    </row>
    <row r="27" spans="1:11" ht="20.100000000000001" customHeight="1" x14ac:dyDescent="0.2">
      <c r="A27" s="472" t="s">
        <v>21</v>
      </c>
      <c r="B27" s="16" t="s">
        <v>124</v>
      </c>
      <c r="C27" s="161">
        <v>322288.72376000002</v>
      </c>
      <c r="D27" s="161">
        <v>204733.19065</v>
      </c>
      <c r="E27" s="55">
        <f t="shared" si="0"/>
        <v>0.6352477625076931</v>
      </c>
      <c r="F27" s="481">
        <v>0.16800000000000001</v>
      </c>
      <c r="G27" s="481">
        <v>0.14899999999999999</v>
      </c>
      <c r="H27" s="477">
        <f t="shared" si="1"/>
        <v>-1.9000000000000017</v>
      </c>
      <c r="I27" s="478"/>
      <c r="J27" s="9"/>
      <c r="K27" s="9"/>
    </row>
    <row r="28" spans="1:11" ht="20.100000000000001" customHeight="1" x14ac:dyDescent="0.2">
      <c r="A28" s="472" t="s">
        <v>22</v>
      </c>
      <c r="B28" s="16" t="s">
        <v>125</v>
      </c>
      <c r="C28" s="161">
        <v>8733.8193800000008</v>
      </c>
      <c r="D28" s="161">
        <v>10380.66253</v>
      </c>
      <c r="E28" s="55">
        <f t="shared" si="0"/>
        <v>1.1885593322173784</v>
      </c>
      <c r="F28" s="481">
        <v>6.0000000000000001E-3</v>
      </c>
      <c r="G28" s="481">
        <v>8.0000000000000002E-3</v>
      </c>
      <c r="H28" s="477">
        <f t="shared" si="1"/>
        <v>0.2</v>
      </c>
      <c r="I28" s="478"/>
      <c r="J28" s="9"/>
      <c r="K28" s="9"/>
    </row>
    <row r="29" spans="1:11" ht="20.100000000000001" customHeight="1" x14ac:dyDescent="0.2">
      <c r="A29" s="472" t="s">
        <v>23</v>
      </c>
      <c r="B29" s="16" t="s">
        <v>126</v>
      </c>
      <c r="C29" s="161">
        <v>241.00718000000001</v>
      </c>
      <c r="D29" s="161">
        <v>240.95325</v>
      </c>
      <c r="E29" s="55">
        <f t="shared" si="0"/>
        <v>0.99977623073304289</v>
      </c>
      <c r="F29" s="481">
        <v>0</v>
      </c>
      <c r="G29" s="481">
        <v>0</v>
      </c>
      <c r="H29" s="477">
        <f t="shared" si="1"/>
        <v>0</v>
      </c>
      <c r="I29" s="478"/>
      <c r="J29" s="9"/>
      <c r="K29" s="9"/>
    </row>
    <row r="30" spans="1:11" ht="20.100000000000001" customHeight="1" x14ac:dyDescent="0.2">
      <c r="A30" s="472" t="s">
        <v>24</v>
      </c>
      <c r="B30" s="16" t="s">
        <v>210</v>
      </c>
      <c r="C30" s="161">
        <v>1823.50071</v>
      </c>
      <c r="D30" s="161">
        <v>1964.7484099999999</v>
      </c>
      <c r="E30" s="55">
        <f t="shared" si="0"/>
        <v>1.0774596353187051</v>
      </c>
      <c r="F30" s="481">
        <v>2E-3</v>
      </c>
      <c r="G30" s="481">
        <v>2E-3</v>
      </c>
      <c r="H30" s="477">
        <f t="shared" si="1"/>
        <v>0</v>
      </c>
      <c r="I30" s="478"/>
      <c r="J30" s="9"/>
      <c r="K30" s="9"/>
    </row>
    <row r="31" spans="1:11" ht="20.100000000000001" customHeight="1" x14ac:dyDescent="0.2">
      <c r="A31" s="472" t="s">
        <v>25</v>
      </c>
      <c r="B31" s="16" t="s">
        <v>211</v>
      </c>
      <c r="C31" s="161">
        <v>0</v>
      </c>
      <c r="D31" s="161">
        <v>3.0896699999999999</v>
      </c>
      <c r="E31" s="55" t="s">
        <v>42</v>
      </c>
      <c r="F31" s="481">
        <v>0</v>
      </c>
      <c r="G31" s="481">
        <v>0</v>
      </c>
      <c r="H31" s="477">
        <f t="shared" si="1"/>
        <v>0</v>
      </c>
      <c r="I31" s="478"/>
      <c r="J31" s="9"/>
      <c r="K31" s="9"/>
    </row>
    <row r="32" spans="1:11" ht="20.100000000000001" customHeight="1" x14ac:dyDescent="0.2">
      <c r="A32" s="472" t="s">
        <v>26</v>
      </c>
      <c r="B32" s="16" t="s">
        <v>127</v>
      </c>
      <c r="C32" s="161">
        <v>10809.375609999999</v>
      </c>
      <c r="D32" s="161">
        <v>12492.56726</v>
      </c>
      <c r="E32" s="55">
        <f t="shared" si="0"/>
        <v>1.1557158998566801</v>
      </c>
      <c r="F32" s="481">
        <v>4.2000000000000003E-2</v>
      </c>
      <c r="G32" s="481">
        <v>4.2999999999999997E-2</v>
      </c>
      <c r="H32" s="477">
        <f t="shared" si="1"/>
        <v>9.9999999999999395E-2</v>
      </c>
      <c r="I32" s="478"/>
      <c r="J32" s="9"/>
      <c r="K32" s="9"/>
    </row>
    <row r="33" spans="1:11" ht="20.100000000000001" customHeight="1" x14ac:dyDescent="0.2">
      <c r="A33" s="472" t="s">
        <v>27</v>
      </c>
      <c r="B33" s="16" t="s">
        <v>212</v>
      </c>
      <c r="C33" s="161">
        <v>6417.7155700000003</v>
      </c>
      <c r="D33" s="161">
        <v>8061.7255999999998</v>
      </c>
      <c r="E33" s="55">
        <f t="shared" si="0"/>
        <v>1.2561674807909879</v>
      </c>
      <c r="F33" s="481">
        <v>2.8000000000000001E-2</v>
      </c>
      <c r="G33" s="481">
        <v>3.2000000000000001E-2</v>
      </c>
      <c r="H33" s="477">
        <f t="shared" si="1"/>
        <v>0.4</v>
      </c>
      <c r="I33" s="478"/>
      <c r="J33" s="9"/>
      <c r="K33" s="9"/>
    </row>
    <row r="34" spans="1:11" ht="20.100000000000001" customHeight="1" x14ac:dyDescent="0.2">
      <c r="A34" s="472" t="s">
        <v>28</v>
      </c>
      <c r="B34" s="16" t="s">
        <v>174</v>
      </c>
      <c r="C34" s="161">
        <v>-531.32493999999997</v>
      </c>
      <c r="D34" s="161">
        <v>610.65281000000004</v>
      </c>
      <c r="E34" s="55" t="str">
        <f t="shared" si="0"/>
        <v>X</v>
      </c>
      <c r="F34" s="481">
        <v>0</v>
      </c>
      <c r="G34" s="481">
        <v>0</v>
      </c>
      <c r="H34" s="477">
        <f t="shared" si="1"/>
        <v>0</v>
      </c>
      <c r="I34" s="478"/>
      <c r="J34" s="9"/>
      <c r="K34" s="9"/>
    </row>
    <row r="35" spans="1:11" ht="20.100000000000001" customHeight="1" x14ac:dyDescent="0.2">
      <c r="A35" s="472" t="s">
        <v>31</v>
      </c>
      <c r="B35" s="16" t="s">
        <v>155</v>
      </c>
      <c r="C35" s="161">
        <v>0</v>
      </c>
      <c r="D35" s="161">
        <v>0</v>
      </c>
      <c r="E35" s="55" t="s">
        <v>42</v>
      </c>
      <c r="F35" s="481">
        <v>0</v>
      </c>
      <c r="G35" s="481">
        <v>0</v>
      </c>
      <c r="H35" s="477">
        <f t="shared" si="1"/>
        <v>0</v>
      </c>
      <c r="I35" s="478"/>
      <c r="J35" s="9"/>
      <c r="K35" s="9"/>
    </row>
    <row r="36" spans="1:11" ht="20.100000000000001" customHeight="1" x14ac:dyDescent="0.2">
      <c r="A36" s="472" t="s">
        <v>32</v>
      </c>
      <c r="B36" s="16" t="s">
        <v>175</v>
      </c>
      <c r="C36" s="161">
        <v>303.68290000000002</v>
      </c>
      <c r="D36" s="161">
        <v>304.25297999999998</v>
      </c>
      <c r="E36" s="55">
        <f t="shared" si="0"/>
        <v>1.0018772212725839</v>
      </c>
      <c r="F36" s="481">
        <v>5.0000000000000001E-3</v>
      </c>
      <c r="G36" s="481">
        <v>8.0000000000000002E-3</v>
      </c>
      <c r="H36" s="477">
        <f t="shared" si="1"/>
        <v>0.3</v>
      </c>
      <c r="I36" s="478"/>
      <c r="J36" s="9"/>
      <c r="K36" s="9"/>
    </row>
    <row r="37" spans="1:11" ht="20.100000000000001" customHeight="1" x14ac:dyDescent="0.2">
      <c r="A37" s="472" t="s">
        <v>33</v>
      </c>
      <c r="B37" s="16" t="s">
        <v>128</v>
      </c>
      <c r="C37" s="161">
        <v>40.172510000000003</v>
      </c>
      <c r="D37" s="161">
        <v>41.10586</v>
      </c>
      <c r="E37" s="55">
        <f t="shared" si="0"/>
        <v>1.0232335495093534</v>
      </c>
      <c r="F37" s="481">
        <v>1E-3</v>
      </c>
      <c r="G37" s="481">
        <v>1E-3</v>
      </c>
      <c r="H37" s="477">
        <f t="shared" si="1"/>
        <v>0</v>
      </c>
      <c r="I37" s="478"/>
      <c r="J37" s="9"/>
      <c r="K37" s="9"/>
    </row>
    <row r="38" spans="1:11" ht="20.100000000000001" customHeight="1" x14ac:dyDescent="0.2">
      <c r="A38" s="472" t="s">
        <v>34</v>
      </c>
      <c r="B38" s="16" t="s">
        <v>129</v>
      </c>
      <c r="C38" s="161">
        <v>5284.3960100000004</v>
      </c>
      <c r="D38" s="161">
        <v>5064.6470499999996</v>
      </c>
      <c r="E38" s="55">
        <f t="shared" si="0"/>
        <v>0.958415501112302</v>
      </c>
      <c r="F38" s="481">
        <v>3.6999999999999998E-2</v>
      </c>
      <c r="G38" s="481">
        <v>1.4999999999999999E-2</v>
      </c>
      <c r="H38" s="477">
        <f t="shared" si="1"/>
        <v>-2.1999999999999997</v>
      </c>
      <c r="I38" s="478"/>
      <c r="J38" s="9"/>
      <c r="K38" s="9"/>
    </row>
    <row r="39" spans="1:11" ht="20.100000000000001" customHeight="1" x14ac:dyDescent="0.2">
      <c r="A39" s="472" t="s">
        <v>35</v>
      </c>
      <c r="B39" s="16" t="s">
        <v>213</v>
      </c>
      <c r="C39" s="161">
        <v>1142.2495200000001</v>
      </c>
      <c r="D39" s="161">
        <v>1564.0360900000001</v>
      </c>
      <c r="E39" s="55">
        <f t="shared" si="0"/>
        <v>1.3692595729871702</v>
      </c>
      <c r="F39" s="481">
        <v>2E-3</v>
      </c>
      <c r="G39" s="481">
        <v>2E-3</v>
      </c>
      <c r="H39" s="477">
        <f t="shared" si="1"/>
        <v>0</v>
      </c>
      <c r="I39" s="478"/>
      <c r="J39" s="9"/>
      <c r="K39" s="9"/>
    </row>
    <row r="40" spans="1:11" ht="20.100000000000001" customHeight="1" thickBot="1" x14ac:dyDescent="0.25">
      <c r="A40" s="472" t="s">
        <v>36</v>
      </c>
      <c r="B40" s="16" t="s">
        <v>176</v>
      </c>
      <c r="C40" s="161">
        <v>14028.297140000001</v>
      </c>
      <c r="D40" s="161">
        <v>10254.540419999999</v>
      </c>
      <c r="E40" s="55">
        <f t="shared" si="0"/>
        <v>0.73098967876581478</v>
      </c>
      <c r="F40" s="481">
        <v>8.9999999999999993E-3</v>
      </c>
      <c r="G40" s="481">
        <v>1.4E-2</v>
      </c>
      <c r="H40" s="477">
        <f t="shared" si="1"/>
        <v>0.50000000000000011</v>
      </c>
      <c r="I40" s="478"/>
      <c r="J40" s="9"/>
      <c r="K40" s="9"/>
    </row>
    <row r="41" spans="1:11" ht="20.100000000000001" customHeight="1" thickBot="1" x14ac:dyDescent="0.25">
      <c r="A41" s="170"/>
      <c r="B41" s="171" t="s">
        <v>2</v>
      </c>
      <c r="C41" s="381">
        <f>SUM(C14:C40)</f>
        <v>498379.57661000005</v>
      </c>
      <c r="D41" s="381">
        <f>SUM(D14:D40)</f>
        <v>404835.31748999999</v>
      </c>
      <c r="E41" s="184">
        <f t="shared" ref="E41" si="2">+D41/C41</f>
        <v>0.81230318514195088</v>
      </c>
      <c r="F41" s="482">
        <v>1.7999999999999999E-2</v>
      </c>
      <c r="G41" s="482">
        <v>1.7000000000000001E-2</v>
      </c>
      <c r="H41" s="479">
        <f t="shared" si="1"/>
        <v>-9.9999999999999742E-2</v>
      </c>
      <c r="I41" s="478"/>
      <c r="J41" s="9"/>
      <c r="K41" s="9"/>
    </row>
    <row r="42" spans="1:11" ht="20.100000000000001" customHeight="1" x14ac:dyDescent="0.2">
      <c r="C42" s="9"/>
      <c r="D42" s="9"/>
      <c r="E42" s="9"/>
      <c r="F42" s="9"/>
      <c r="G42" s="9"/>
      <c r="H42" s="9"/>
    </row>
    <row r="43" spans="1:11" s="135" customFormat="1" ht="20.100000000000001" customHeight="1" x14ac:dyDescent="0.2">
      <c r="A43" s="633" t="s">
        <v>278</v>
      </c>
      <c r="B43" s="633"/>
      <c r="C43" s="633"/>
      <c r="D43" s="633"/>
      <c r="E43" s="633"/>
      <c r="F43" s="633"/>
      <c r="G43" s="633"/>
      <c r="H43" s="633"/>
    </row>
    <row r="44" spans="1:11" s="135" customFormat="1" ht="20.100000000000001" customHeight="1" thickBot="1" x14ac:dyDescent="0.25">
      <c r="A44" s="195"/>
      <c r="B44" s="195"/>
      <c r="C44" s="195"/>
      <c r="D44" s="195"/>
      <c r="E44" s="195"/>
      <c r="F44" s="195"/>
      <c r="G44" s="195"/>
      <c r="H44" s="195"/>
    </row>
    <row r="45" spans="1:11" ht="31.5" customHeight="1" thickBot="1" x14ac:dyDescent="0.25">
      <c r="A45" s="475" t="s">
        <v>3</v>
      </c>
      <c r="B45" s="346" t="s">
        <v>10</v>
      </c>
      <c r="C45" s="622" t="s">
        <v>274</v>
      </c>
      <c r="D45" s="623"/>
      <c r="E45" s="346" t="s">
        <v>6</v>
      </c>
      <c r="F45" s="622" t="s">
        <v>275</v>
      </c>
      <c r="G45" s="653"/>
      <c r="H45" s="623"/>
    </row>
    <row r="46" spans="1:11" ht="20.100000000000001" customHeight="1" thickBot="1" x14ac:dyDescent="0.25">
      <c r="A46" s="476"/>
      <c r="B46" s="374"/>
      <c r="C46" s="410" t="s">
        <v>208</v>
      </c>
      <c r="D46" s="483" t="s">
        <v>215</v>
      </c>
      <c r="E46" s="15" t="s">
        <v>214</v>
      </c>
      <c r="F46" s="410" t="s">
        <v>208</v>
      </c>
      <c r="G46" s="410" t="s">
        <v>215</v>
      </c>
      <c r="H46" s="15" t="s">
        <v>276</v>
      </c>
    </row>
    <row r="47" spans="1:11" ht="20.100000000000001" customHeight="1" x14ac:dyDescent="0.2">
      <c r="A47" s="471" t="s">
        <v>7</v>
      </c>
      <c r="B47" s="16" t="s">
        <v>130</v>
      </c>
      <c r="C47" s="161">
        <v>267802.19916999998</v>
      </c>
      <c r="D47" s="161">
        <v>294003.41771000001</v>
      </c>
      <c r="E47" s="55">
        <f t="shared" ref="E47:E79" si="3">+IF(D47/C47&lt;0,"X",D47/C47)</f>
        <v>1.0978379513730863</v>
      </c>
      <c r="F47" s="481">
        <v>0.156</v>
      </c>
      <c r="G47" s="481">
        <v>0.16700000000000001</v>
      </c>
      <c r="H47" s="477">
        <f t="shared" ref="H47:H65" si="4">+(G47-F47)*100</f>
        <v>1.100000000000001</v>
      </c>
      <c r="I47" s="478"/>
      <c r="J47" s="9"/>
      <c r="K47" s="9"/>
    </row>
    <row r="48" spans="1:11" ht="20.100000000000001" customHeight="1" x14ac:dyDescent="0.2">
      <c r="A48" s="472" t="s">
        <v>8</v>
      </c>
      <c r="B48" s="16" t="s">
        <v>131</v>
      </c>
      <c r="C48" s="161">
        <v>32228.071169999999</v>
      </c>
      <c r="D48" s="161">
        <v>38163.536350000002</v>
      </c>
      <c r="E48" s="55">
        <f t="shared" si="3"/>
        <v>1.1841706613061325</v>
      </c>
      <c r="F48" s="481">
        <v>7.6999999999999999E-2</v>
      </c>
      <c r="G48" s="481">
        <v>7.6999999999999999E-2</v>
      </c>
      <c r="H48" s="477">
        <f t="shared" si="4"/>
        <v>0</v>
      </c>
      <c r="I48" s="478"/>
      <c r="J48" s="9"/>
      <c r="K48" s="9"/>
    </row>
    <row r="49" spans="1:11" ht="20.100000000000001" customHeight="1" x14ac:dyDescent="0.2">
      <c r="A49" s="472" t="s">
        <v>9</v>
      </c>
      <c r="B49" s="16" t="s">
        <v>132</v>
      </c>
      <c r="C49" s="161">
        <v>114998.98778</v>
      </c>
      <c r="D49" s="161">
        <v>142876.82894000001</v>
      </c>
      <c r="E49" s="55">
        <f t="shared" si="3"/>
        <v>1.2424181438303787</v>
      </c>
      <c r="F49" s="481">
        <v>0.35799999999999998</v>
      </c>
      <c r="G49" s="481">
        <v>0.33800000000000002</v>
      </c>
      <c r="H49" s="477">
        <f t="shared" si="4"/>
        <v>-1.9999999999999962</v>
      </c>
      <c r="I49" s="478"/>
      <c r="J49" s="9"/>
      <c r="K49" s="9"/>
    </row>
    <row r="50" spans="1:11" ht="20.100000000000001" customHeight="1" x14ac:dyDescent="0.2">
      <c r="A50" s="472" t="s">
        <v>11</v>
      </c>
      <c r="B50" s="16" t="s">
        <v>177</v>
      </c>
      <c r="C50" s="161">
        <v>140597.44815000001</v>
      </c>
      <c r="D50" s="161">
        <v>173387.74522000001</v>
      </c>
      <c r="E50" s="55">
        <f t="shared" si="3"/>
        <v>1.2332211395118411</v>
      </c>
      <c r="F50" s="481">
        <v>0.23599999999999999</v>
      </c>
      <c r="G50" s="481">
        <v>0.192</v>
      </c>
      <c r="H50" s="477">
        <f t="shared" si="4"/>
        <v>-4.3999999999999986</v>
      </c>
      <c r="I50" s="478"/>
      <c r="J50" s="9"/>
      <c r="K50" s="9"/>
    </row>
    <row r="51" spans="1:11" ht="20.100000000000001" customHeight="1" x14ac:dyDescent="0.2">
      <c r="A51" s="472" t="s">
        <v>12</v>
      </c>
      <c r="B51" s="16" t="s">
        <v>133</v>
      </c>
      <c r="C51" s="161">
        <v>85621.646590000004</v>
      </c>
      <c r="D51" s="161">
        <v>66409.942039999994</v>
      </c>
      <c r="E51" s="55">
        <f t="shared" si="3"/>
        <v>0.77562094032137197</v>
      </c>
      <c r="F51" s="481">
        <v>0.374</v>
      </c>
      <c r="G51" s="481">
        <v>0.30099999999999999</v>
      </c>
      <c r="H51" s="477">
        <f t="shared" si="4"/>
        <v>-7.3000000000000007</v>
      </c>
      <c r="I51" s="478"/>
      <c r="J51" s="9"/>
      <c r="K51" s="9"/>
    </row>
    <row r="52" spans="1:11" ht="20.100000000000001" customHeight="1" x14ac:dyDescent="0.2">
      <c r="A52" s="472" t="s">
        <v>13</v>
      </c>
      <c r="B52" s="16" t="s">
        <v>134</v>
      </c>
      <c r="C52" s="161">
        <v>288528.12845999998</v>
      </c>
      <c r="D52" s="161">
        <v>289446.72633999999</v>
      </c>
      <c r="E52" s="55">
        <f t="shared" si="3"/>
        <v>1.0031837376996933</v>
      </c>
      <c r="F52" s="481">
        <v>0.24199999999999999</v>
      </c>
      <c r="G52" s="481">
        <v>0.24199999999999999</v>
      </c>
      <c r="H52" s="477">
        <f t="shared" si="4"/>
        <v>0</v>
      </c>
      <c r="I52" s="478"/>
      <c r="J52" s="9"/>
      <c r="K52" s="9"/>
    </row>
    <row r="53" spans="1:11" ht="20.100000000000001" customHeight="1" x14ac:dyDescent="0.2">
      <c r="A53" s="472" t="s">
        <v>14</v>
      </c>
      <c r="B53" s="16" t="s">
        <v>156</v>
      </c>
      <c r="C53" s="161">
        <v>157241.78839</v>
      </c>
      <c r="D53" s="161">
        <v>173431.00072000001</v>
      </c>
      <c r="E53" s="55">
        <f t="shared" si="3"/>
        <v>1.1029574421390236</v>
      </c>
      <c r="F53" s="481">
        <v>0.46100000000000002</v>
      </c>
      <c r="G53" s="481">
        <v>0.47599999999999998</v>
      </c>
      <c r="H53" s="477">
        <f t="shared" si="4"/>
        <v>1.4999999999999958</v>
      </c>
      <c r="I53" s="478"/>
      <c r="J53" s="9"/>
      <c r="K53" s="9"/>
    </row>
    <row r="54" spans="1:11" ht="20.100000000000001" customHeight="1" x14ac:dyDescent="0.2">
      <c r="A54" s="472" t="s">
        <v>15</v>
      </c>
      <c r="B54" s="16" t="s">
        <v>135</v>
      </c>
      <c r="C54" s="161">
        <v>867.46969999999999</v>
      </c>
      <c r="D54" s="161">
        <v>2306.8438000000001</v>
      </c>
      <c r="E54" s="55">
        <f t="shared" si="3"/>
        <v>2.6592788197674224</v>
      </c>
      <c r="F54" s="481">
        <v>0.17399999999999999</v>
      </c>
      <c r="G54" s="481">
        <v>0.193</v>
      </c>
      <c r="H54" s="477">
        <f t="shared" si="4"/>
        <v>1.9000000000000017</v>
      </c>
      <c r="I54" s="478"/>
      <c r="J54" s="9"/>
      <c r="K54" s="9"/>
    </row>
    <row r="55" spans="1:11" ht="20.100000000000001" customHeight="1" x14ac:dyDescent="0.2">
      <c r="A55" s="472" t="s">
        <v>16</v>
      </c>
      <c r="B55" s="16" t="s">
        <v>157</v>
      </c>
      <c r="C55" s="161">
        <v>1058.6094399999999</v>
      </c>
      <c r="D55" s="161">
        <v>1414.8842999999999</v>
      </c>
      <c r="E55" s="55">
        <f t="shared" si="3"/>
        <v>1.3365498611083613</v>
      </c>
      <c r="F55" s="481">
        <v>2.3E-2</v>
      </c>
      <c r="G55" s="481">
        <v>2.9000000000000001E-2</v>
      </c>
      <c r="H55" s="477">
        <f t="shared" si="4"/>
        <v>0.6000000000000002</v>
      </c>
      <c r="I55" s="478"/>
      <c r="J55" s="9"/>
      <c r="K55" s="9"/>
    </row>
    <row r="56" spans="1:11" ht="20.100000000000001" customHeight="1" x14ac:dyDescent="0.2">
      <c r="A56" s="472" t="s">
        <v>17</v>
      </c>
      <c r="B56" s="16" t="s">
        <v>136</v>
      </c>
      <c r="C56" s="161">
        <v>10492.531999999999</v>
      </c>
      <c r="D56" s="161">
        <v>9461.7199999999993</v>
      </c>
      <c r="E56" s="55">
        <f t="shared" si="3"/>
        <v>0.90175755480183428</v>
      </c>
      <c r="F56" s="481">
        <v>0.52700000000000002</v>
      </c>
      <c r="G56" s="481">
        <v>0.59799999999999998</v>
      </c>
      <c r="H56" s="477">
        <f t="shared" si="4"/>
        <v>7.0999999999999952</v>
      </c>
      <c r="I56" s="478"/>
      <c r="J56" s="9"/>
      <c r="K56" s="9"/>
    </row>
    <row r="57" spans="1:11" ht="20.100000000000001" customHeight="1" x14ac:dyDescent="0.2">
      <c r="A57" s="472" t="s">
        <v>18</v>
      </c>
      <c r="B57" s="16" t="s">
        <v>178</v>
      </c>
      <c r="C57" s="161">
        <v>799276.86537000001</v>
      </c>
      <c r="D57" s="161">
        <v>898701.69880000001</v>
      </c>
      <c r="E57" s="55">
        <f t="shared" si="3"/>
        <v>1.1243934833319296</v>
      </c>
      <c r="F57" s="481">
        <v>0.215</v>
      </c>
      <c r="G57" s="481">
        <v>0.21</v>
      </c>
      <c r="H57" s="477">
        <f t="shared" si="4"/>
        <v>-0.50000000000000044</v>
      </c>
      <c r="I57" s="478"/>
      <c r="J57" s="9"/>
      <c r="K57" s="9"/>
    </row>
    <row r="58" spans="1:11" ht="20.100000000000001" customHeight="1" x14ac:dyDescent="0.2">
      <c r="A58" s="472" t="s">
        <v>19</v>
      </c>
      <c r="B58" s="16" t="s">
        <v>137</v>
      </c>
      <c r="C58" s="161">
        <v>208623.85029</v>
      </c>
      <c r="D58" s="161">
        <v>207171.56325000001</v>
      </c>
      <c r="E58" s="55">
        <f t="shared" si="3"/>
        <v>0.99303872957007921</v>
      </c>
      <c r="F58" s="481">
        <v>0.79100000000000004</v>
      </c>
      <c r="G58" s="481">
        <v>0.72099999999999997</v>
      </c>
      <c r="H58" s="477">
        <f t="shared" si="4"/>
        <v>-7.0000000000000062</v>
      </c>
      <c r="I58" s="478"/>
      <c r="J58" s="9"/>
      <c r="K58" s="9"/>
    </row>
    <row r="59" spans="1:11" ht="20.100000000000001" customHeight="1" x14ac:dyDescent="0.2">
      <c r="A59" s="472" t="s">
        <v>20</v>
      </c>
      <c r="B59" s="16" t="s">
        <v>138</v>
      </c>
      <c r="C59" s="161">
        <v>13201.4828</v>
      </c>
      <c r="D59" s="161">
        <v>15552.30071</v>
      </c>
      <c r="E59" s="55">
        <f t="shared" si="3"/>
        <v>1.1780722624582747</v>
      </c>
      <c r="F59" s="481">
        <v>2.1000000000000001E-2</v>
      </c>
      <c r="G59" s="481">
        <v>5.1999999999999998E-2</v>
      </c>
      <c r="H59" s="477">
        <f t="shared" si="4"/>
        <v>3.0999999999999996</v>
      </c>
      <c r="I59" s="478"/>
      <c r="J59" s="9"/>
      <c r="K59" s="9"/>
    </row>
    <row r="60" spans="1:11" ht="20.100000000000001" customHeight="1" x14ac:dyDescent="0.2">
      <c r="A60" s="472" t="s">
        <v>21</v>
      </c>
      <c r="B60" s="16" t="s">
        <v>179</v>
      </c>
      <c r="C60" s="161">
        <v>450118.56912</v>
      </c>
      <c r="D60" s="161">
        <v>614953.58334000001</v>
      </c>
      <c r="E60" s="55">
        <f t="shared" si="3"/>
        <v>1.3662035417518081</v>
      </c>
      <c r="F60" s="481">
        <v>0.50700000000000001</v>
      </c>
      <c r="G60" s="481">
        <v>0.433</v>
      </c>
      <c r="H60" s="477">
        <f t="shared" si="4"/>
        <v>-7.4000000000000012</v>
      </c>
      <c r="I60" s="478"/>
      <c r="J60" s="9"/>
      <c r="K60" s="9"/>
    </row>
    <row r="61" spans="1:11" ht="20.100000000000001" customHeight="1" x14ac:dyDescent="0.2">
      <c r="A61" s="472" t="s">
        <v>22</v>
      </c>
      <c r="B61" s="16" t="s">
        <v>139</v>
      </c>
      <c r="C61" s="161">
        <v>394920.81832000002</v>
      </c>
      <c r="D61" s="161">
        <v>251998.03810000001</v>
      </c>
      <c r="E61" s="55">
        <f t="shared" si="3"/>
        <v>0.63809762972740713</v>
      </c>
      <c r="F61" s="481">
        <v>0.66</v>
      </c>
      <c r="G61" s="481">
        <v>0.40699999999999997</v>
      </c>
      <c r="H61" s="477">
        <f t="shared" si="4"/>
        <v>-25.300000000000004</v>
      </c>
      <c r="I61" s="478"/>
      <c r="J61" s="9"/>
      <c r="K61" s="9"/>
    </row>
    <row r="62" spans="1:11" ht="20.100000000000001" customHeight="1" x14ac:dyDescent="0.2">
      <c r="A62" s="472" t="s">
        <v>23</v>
      </c>
      <c r="B62" s="16" t="s">
        <v>180</v>
      </c>
      <c r="C62" s="161">
        <v>27618.560219999999</v>
      </c>
      <c r="D62" s="161">
        <v>27321.986809999999</v>
      </c>
      <c r="E62" s="55">
        <f t="shared" si="3"/>
        <v>0.98926180772503713</v>
      </c>
      <c r="F62" s="481">
        <v>0.24399999999999999</v>
      </c>
      <c r="G62" s="481">
        <v>0.23599999999999999</v>
      </c>
      <c r="H62" s="477">
        <f t="shared" si="4"/>
        <v>-0.80000000000000071</v>
      </c>
      <c r="I62" s="478"/>
      <c r="J62" s="9"/>
      <c r="K62" s="9"/>
    </row>
    <row r="63" spans="1:11" ht="20.100000000000001" customHeight="1" x14ac:dyDescent="0.2">
      <c r="A63" s="472" t="s">
        <v>24</v>
      </c>
      <c r="B63" s="16" t="s">
        <v>140</v>
      </c>
      <c r="C63" s="161">
        <v>245271.29866</v>
      </c>
      <c r="D63" s="161">
        <v>374743.70344000001</v>
      </c>
      <c r="E63" s="55">
        <f t="shared" si="3"/>
        <v>1.5278742579639424</v>
      </c>
      <c r="F63" s="481">
        <v>0.30099999999999999</v>
      </c>
      <c r="G63" s="481">
        <v>0.43099999999999999</v>
      </c>
      <c r="H63" s="477">
        <f t="shared" si="4"/>
        <v>13</v>
      </c>
      <c r="I63" s="478"/>
      <c r="J63" s="9"/>
      <c r="K63" s="9"/>
    </row>
    <row r="64" spans="1:11" ht="20.100000000000001" customHeight="1" x14ac:dyDescent="0.2">
      <c r="A64" s="472" t="s">
        <v>25</v>
      </c>
      <c r="B64" s="16" t="s">
        <v>141</v>
      </c>
      <c r="C64" s="161">
        <v>22284.693930000001</v>
      </c>
      <c r="D64" s="161">
        <v>20703.401259999999</v>
      </c>
      <c r="E64" s="55">
        <f t="shared" si="3"/>
        <v>0.92904131082225716</v>
      </c>
      <c r="F64" s="481">
        <v>0.45700000000000002</v>
      </c>
      <c r="G64" s="481">
        <v>0.45600000000000002</v>
      </c>
      <c r="H64" s="477">
        <f t="shared" si="4"/>
        <v>-0.10000000000000009</v>
      </c>
      <c r="I64" s="478"/>
      <c r="J64" s="9"/>
      <c r="K64" s="9"/>
    </row>
    <row r="65" spans="1:11" ht="20.100000000000001" customHeight="1" x14ac:dyDescent="0.2">
      <c r="A65" s="472" t="s">
        <v>26</v>
      </c>
      <c r="B65" s="16" t="s">
        <v>142</v>
      </c>
      <c r="C65" s="161">
        <v>186258.27627999999</v>
      </c>
      <c r="D65" s="161">
        <v>442463.22580000001</v>
      </c>
      <c r="E65" s="55">
        <f t="shared" si="3"/>
        <v>2.3755359205346127</v>
      </c>
      <c r="F65" s="481">
        <v>0.378</v>
      </c>
      <c r="G65" s="481">
        <v>0.60699999999999998</v>
      </c>
      <c r="H65" s="477">
        <f t="shared" si="4"/>
        <v>22.9</v>
      </c>
      <c r="I65" s="478"/>
      <c r="J65" s="9"/>
      <c r="K65" s="9"/>
    </row>
    <row r="66" spans="1:11" ht="20.100000000000001" customHeight="1" x14ac:dyDescent="0.2">
      <c r="A66" s="472" t="s">
        <v>27</v>
      </c>
      <c r="B66" s="16" t="s">
        <v>216</v>
      </c>
      <c r="C66" s="484" t="s">
        <v>42</v>
      </c>
      <c r="D66" s="161">
        <v>201.10449</v>
      </c>
      <c r="E66" s="55" t="s">
        <v>42</v>
      </c>
      <c r="F66" s="481" t="s">
        <v>42</v>
      </c>
      <c r="G66" s="481">
        <v>0.433</v>
      </c>
      <c r="H66" s="477" t="s">
        <v>42</v>
      </c>
      <c r="I66" s="478"/>
      <c r="J66" s="9"/>
      <c r="K66" s="9"/>
    </row>
    <row r="67" spans="1:11" ht="20.100000000000001" customHeight="1" x14ac:dyDescent="0.2">
      <c r="A67" s="472" t="s">
        <v>28</v>
      </c>
      <c r="B67" s="16" t="s">
        <v>143</v>
      </c>
      <c r="C67" s="161">
        <v>59.616590000000002</v>
      </c>
      <c r="D67" s="161">
        <v>60.561520000000002</v>
      </c>
      <c r="E67" s="55">
        <f t="shared" si="3"/>
        <v>1.0158501182305126</v>
      </c>
      <c r="F67" s="481">
        <v>2.9000000000000001E-2</v>
      </c>
      <c r="G67" s="481">
        <v>0.09</v>
      </c>
      <c r="H67" s="477">
        <f>+(G67-F67)*100</f>
        <v>6.1</v>
      </c>
      <c r="I67" s="478"/>
      <c r="J67" s="9"/>
      <c r="K67" s="9"/>
    </row>
    <row r="68" spans="1:11" ht="20.100000000000001" customHeight="1" x14ac:dyDescent="0.2">
      <c r="A68" s="472" t="s">
        <v>31</v>
      </c>
      <c r="B68" s="16" t="s">
        <v>217</v>
      </c>
      <c r="C68" s="484" t="s">
        <v>42</v>
      </c>
      <c r="D68" s="161">
        <v>303251.80656</v>
      </c>
      <c r="E68" s="55" t="s">
        <v>42</v>
      </c>
      <c r="F68" s="481" t="s">
        <v>42</v>
      </c>
      <c r="G68" s="481">
        <v>0.82899999999999996</v>
      </c>
      <c r="H68" s="477" t="s">
        <v>42</v>
      </c>
      <c r="I68" s="478"/>
      <c r="J68" s="9"/>
      <c r="K68" s="9"/>
    </row>
    <row r="69" spans="1:11" ht="20.100000000000001" customHeight="1" x14ac:dyDescent="0.2">
      <c r="A69" s="472" t="s">
        <v>32</v>
      </c>
      <c r="B69" s="16" t="s">
        <v>181</v>
      </c>
      <c r="C69" s="161">
        <v>35069.510060000001</v>
      </c>
      <c r="D69" s="161">
        <v>39685.993210000001</v>
      </c>
      <c r="E69" s="55">
        <f t="shared" si="3"/>
        <v>1.1316380851087373</v>
      </c>
      <c r="F69" s="481">
        <v>0.42499999999999999</v>
      </c>
      <c r="G69" s="481">
        <v>0.40899999999999997</v>
      </c>
      <c r="H69" s="477">
        <f>+(G69-F69)*100</f>
        <v>-1.6000000000000014</v>
      </c>
      <c r="I69" s="478"/>
      <c r="J69" s="9"/>
      <c r="K69" s="9"/>
    </row>
    <row r="70" spans="1:11" ht="20.100000000000001" customHeight="1" x14ac:dyDescent="0.2">
      <c r="A70" s="472" t="s">
        <v>33</v>
      </c>
      <c r="B70" s="16" t="s">
        <v>223</v>
      </c>
      <c r="C70" s="484" t="s">
        <v>42</v>
      </c>
      <c r="D70" s="161">
        <v>0</v>
      </c>
      <c r="E70" s="55" t="s">
        <v>42</v>
      </c>
      <c r="F70" s="481" t="s">
        <v>42</v>
      </c>
      <c r="G70" s="481">
        <v>0</v>
      </c>
      <c r="H70" s="477" t="s">
        <v>42</v>
      </c>
      <c r="I70" s="478"/>
      <c r="J70" s="9"/>
      <c r="K70" s="9"/>
    </row>
    <row r="71" spans="1:11" ht="20.100000000000001" customHeight="1" x14ac:dyDescent="0.2">
      <c r="A71" s="472" t="s">
        <v>34</v>
      </c>
      <c r="B71" s="16" t="s">
        <v>144</v>
      </c>
      <c r="C71" s="161">
        <v>51947.035040000002</v>
      </c>
      <c r="D71" s="161">
        <v>24480.23271</v>
      </c>
      <c r="E71" s="55">
        <f t="shared" si="3"/>
        <v>0.47125370468497096</v>
      </c>
      <c r="F71" s="481">
        <v>0.121</v>
      </c>
      <c r="G71" s="481">
        <v>9.2999999999999999E-2</v>
      </c>
      <c r="H71" s="477">
        <f>+(G71-F71)*100</f>
        <v>-2.8</v>
      </c>
      <c r="I71" s="478"/>
      <c r="J71" s="9"/>
      <c r="K71" s="9"/>
    </row>
    <row r="72" spans="1:11" ht="20.100000000000001" customHeight="1" x14ac:dyDescent="0.2">
      <c r="A72" s="472" t="s">
        <v>35</v>
      </c>
      <c r="B72" s="16" t="s">
        <v>145</v>
      </c>
      <c r="C72" s="161">
        <v>293493.92992999998</v>
      </c>
      <c r="D72" s="161">
        <v>363593.28644</v>
      </c>
      <c r="E72" s="55">
        <f t="shared" si="3"/>
        <v>1.2388443145203007</v>
      </c>
      <c r="F72" s="481">
        <v>3.3000000000000002E-2</v>
      </c>
      <c r="G72" s="481">
        <v>3.4000000000000002E-2</v>
      </c>
      <c r="H72" s="477">
        <f>+(G72-F72)*100</f>
        <v>0.10000000000000009</v>
      </c>
      <c r="I72" s="478"/>
      <c r="J72" s="9"/>
      <c r="K72" s="9"/>
    </row>
    <row r="73" spans="1:11" ht="20.100000000000001" customHeight="1" x14ac:dyDescent="0.2">
      <c r="A73" s="472" t="s">
        <v>36</v>
      </c>
      <c r="B73" s="16" t="s">
        <v>218</v>
      </c>
      <c r="C73" s="484" t="s">
        <v>42</v>
      </c>
      <c r="D73" s="161">
        <v>131307.81841000001</v>
      </c>
      <c r="E73" s="55" t="s">
        <v>42</v>
      </c>
      <c r="F73" s="481" t="s">
        <v>42</v>
      </c>
      <c r="G73" s="481">
        <v>0.95299999999999996</v>
      </c>
      <c r="H73" s="477" t="s">
        <v>42</v>
      </c>
      <c r="I73" s="478"/>
      <c r="J73" s="9"/>
      <c r="K73" s="9"/>
    </row>
    <row r="74" spans="1:11" ht="20.100000000000001" customHeight="1" x14ac:dyDescent="0.2">
      <c r="A74" s="472" t="s">
        <v>37</v>
      </c>
      <c r="B74" s="16" t="s">
        <v>146</v>
      </c>
      <c r="C74" s="161">
        <v>976.80688999999995</v>
      </c>
      <c r="D74" s="161">
        <v>175.41199</v>
      </c>
      <c r="E74" s="55">
        <f t="shared" si="3"/>
        <v>0.17957693766881599</v>
      </c>
      <c r="F74" s="481">
        <v>2.3E-2</v>
      </c>
      <c r="G74" s="481">
        <v>4.0000000000000001E-3</v>
      </c>
      <c r="H74" s="477">
        <f t="shared" ref="H74:H81" si="5">+(G74-F74)*100</f>
        <v>-1.9</v>
      </c>
      <c r="I74" s="478"/>
      <c r="J74" s="9"/>
      <c r="K74" s="9"/>
    </row>
    <row r="75" spans="1:11" ht="20.100000000000001" customHeight="1" x14ac:dyDescent="0.2">
      <c r="A75" s="472" t="s">
        <v>38</v>
      </c>
      <c r="B75" s="16" t="s">
        <v>158</v>
      </c>
      <c r="C75" s="161">
        <v>640.99476000000004</v>
      </c>
      <c r="D75" s="161">
        <v>584.91782000000001</v>
      </c>
      <c r="E75" s="55">
        <f t="shared" si="3"/>
        <v>0.91251575909918514</v>
      </c>
      <c r="F75" s="481">
        <v>3.0000000000000001E-3</v>
      </c>
      <c r="G75" s="481">
        <v>3.0000000000000001E-3</v>
      </c>
      <c r="H75" s="477">
        <f t="shared" si="5"/>
        <v>0</v>
      </c>
      <c r="I75" s="478"/>
      <c r="J75" s="9"/>
      <c r="K75" s="9"/>
    </row>
    <row r="76" spans="1:11" ht="20.100000000000001" customHeight="1" x14ac:dyDescent="0.2">
      <c r="A76" s="472" t="s">
        <v>39</v>
      </c>
      <c r="B76" s="16" t="s">
        <v>159</v>
      </c>
      <c r="C76" s="161">
        <v>75402.86649</v>
      </c>
      <c r="D76" s="161">
        <v>503892.35544000001</v>
      </c>
      <c r="E76" s="55">
        <f t="shared" si="3"/>
        <v>6.682668430209171</v>
      </c>
      <c r="F76" s="481">
        <v>0.154</v>
      </c>
      <c r="G76" s="481">
        <v>0.75600000000000001</v>
      </c>
      <c r="H76" s="477">
        <f t="shared" si="5"/>
        <v>60.199999999999996</v>
      </c>
      <c r="I76" s="478"/>
      <c r="J76" s="9"/>
      <c r="K76" s="9"/>
    </row>
    <row r="77" spans="1:11" ht="20.100000000000001" customHeight="1" x14ac:dyDescent="0.2">
      <c r="A77" s="472" t="s">
        <v>40</v>
      </c>
      <c r="B77" s="16" t="s">
        <v>160</v>
      </c>
      <c r="C77" s="161">
        <v>219969.49187</v>
      </c>
      <c r="D77" s="161">
        <v>147222.43002999999</v>
      </c>
      <c r="E77" s="55">
        <f t="shared" si="3"/>
        <v>0.66928567583820731</v>
      </c>
      <c r="F77" s="481">
        <v>0.55300000000000005</v>
      </c>
      <c r="G77" s="481">
        <v>0.57099999999999995</v>
      </c>
      <c r="H77" s="477">
        <f t="shared" si="5"/>
        <v>1.7999999999999905</v>
      </c>
      <c r="I77" s="478"/>
      <c r="J77" s="9"/>
      <c r="K77" s="9"/>
    </row>
    <row r="78" spans="1:11" ht="20.100000000000001" customHeight="1" x14ac:dyDescent="0.2">
      <c r="A78" s="472" t="s">
        <v>219</v>
      </c>
      <c r="B78" s="16" t="s">
        <v>147</v>
      </c>
      <c r="C78" s="161">
        <v>443855.77477000002</v>
      </c>
      <c r="D78" s="161">
        <v>533660.16281000001</v>
      </c>
      <c r="E78" s="55">
        <f t="shared" si="3"/>
        <v>1.2023278577067864</v>
      </c>
      <c r="F78" s="481">
        <v>0.44</v>
      </c>
      <c r="G78" s="481">
        <v>0.48</v>
      </c>
      <c r="H78" s="477">
        <f t="shared" si="5"/>
        <v>3.9999999999999982</v>
      </c>
      <c r="I78" s="478"/>
      <c r="J78" s="9"/>
      <c r="K78" s="9"/>
    </row>
    <row r="79" spans="1:11" ht="20.100000000000001" customHeight="1" x14ac:dyDescent="0.2">
      <c r="A79" s="472" t="s">
        <v>220</v>
      </c>
      <c r="B79" s="16" t="s">
        <v>148</v>
      </c>
      <c r="C79" s="161">
        <v>288290.01549000002</v>
      </c>
      <c r="D79" s="161">
        <v>267432.95046999998</v>
      </c>
      <c r="E79" s="55">
        <f t="shared" si="3"/>
        <v>0.92765248916252008</v>
      </c>
      <c r="F79" s="481">
        <v>0.08</v>
      </c>
      <c r="G79" s="481">
        <v>6.5000000000000002E-2</v>
      </c>
      <c r="H79" s="477">
        <f t="shared" si="5"/>
        <v>-1.5</v>
      </c>
      <c r="I79" s="478"/>
      <c r="J79" s="9"/>
      <c r="K79" s="9"/>
    </row>
    <row r="80" spans="1:11" ht="20.100000000000001" customHeight="1" thickBot="1" x14ac:dyDescent="0.25">
      <c r="A80" s="472" t="s">
        <v>222</v>
      </c>
      <c r="B80" s="16" t="s">
        <v>149</v>
      </c>
      <c r="C80" s="161">
        <v>0</v>
      </c>
      <c r="D80" s="161">
        <v>0</v>
      </c>
      <c r="E80" s="55" t="s">
        <v>42</v>
      </c>
      <c r="F80" s="481">
        <v>0</v>
      </c>
      <c r="G80" s="481">
        <v>0</v>
      </c>
      <c r="H80" s="477">
        <f t="shared" si="5"/>
        <v>0</v>
      </c>
      <c r="I80" s="478"/>
      <c r="J80" s="9"/>
      <c r="K80" s="9"/>
    </row>
    <row r="81" spans="1:11" ht="20.100000000000001" customHeight="1" thickBot="1" x14ac:dyDescent="0.25">
      <c r="A81" s="59"/>
      <c r="B81" s="171" t="s">
        <v>2</v>
      </c>
      <c r="C81" s="153">
        <f>SUM(C47:C80)</f>
        <v>4856717.3377300007</v>
      </c>
      <c r="D81" s="153">
        <f>SUM(D47:D80)</f>
        <v>6360061.1788300006</v>
      </c>
      <c r="E81" s="184">
        <f t="shared" ref="E81" si="6">+IF(C81=0,"X",D81/C81)</f>
        <v>1.309539085056709</v>
      </c>
      <c r="F81" s="485">
        <v>0.17599999999999999</v>
      </c>
      <c r="G81" s="485">
        <v>0.19800000000000001</v>
      </c>
      <c r="H81" s="479">
        <f t="shared" si="5"/>
        <v>2.200000000000002</v>
      </c>
      <c r="I81" s="478"/>
      <c r="J81" s="9"/>
      <c r="K81" s="9"/>
    </row>
    <row r="82" spans="1:11" ht="20.100000000000001" customHeight="1" x14ac:dyDescent="0.2">
      <c r="C82" s="45"/>
      <c r="D82" s="45"/>
      <c r="E82" s="9"/>
      <c r="F82" s="9"/>
      <c r="G82" s="9"/>
      <c r="H82" s="9"/>
    </row>
    <row r="83" spans="1:11" s="135" customFormat="1" ht="20.100000000000001" customHeight="1" x14ac:dyDescent="0.2">
      <c r="A83" s="621" t="s">
        <v>279</v>
      </c>
      <c r="B83" s="621"/>
      <c r="C83" s="621"/>
      <c r="D83" s="621"/>
      <c r="E83" s="621"/>
      <c r="F83" s="621"/>
      <c r="G83" s="621"/>
      <c r="H83" s="621"/>
    </row>
    <row r="84" spans="1:11" s="135" customFormat="1" ht="20.100000000000001" customHeight="1" thickBot="1" x14ac:dyDescent="0.25">
      <c r="A84" s="195"/>
      <c r="B84" s="195"/>
      <c r="C84" s="195"/>
      <c r="D84" s="195"/>
      <c r="E84" s="195"/>
      <c r="F84" s="195"/>
      <c r="G84" s="195"/>
      <c r="H84" s="195"/>
    </row>
    <row r="85" spans="1:11" ht="20.100000000000001" customHeight="1" x14ac:dyDescent="0.2">
      <c r="A85" s="475" t="s">
        <v>3</v>
      </c>
      <c r="B85" s="637" t="s">
        <v>4</v>
      </c>
      <c r="C85" s="647" t="s">
        <v>280</v>
      </c>
      <c r="D85" s="648"/>
      <c r="E85" s="637" t="s">
        <v>6</v>
      </c>
      <c r="F85" s="647" t="s">
        <v>280</v>
      </c>
      <c r="G85" s="651"/>
      <c r="H85" s="648"/>
    </row>
    <row r="86" spans="1:11" ht="20.100000000000001" customHeight="1" thickBot="1" x14ac:dyDescent="0.25">
      <c r="A86" s="147"/>
      <c r="B86" s="646"/>
      <c r="C86" s="649"/>
      <c r="D86" s="650"/>
      <c r="E86" s="638"/>
      <c r="F86" s="649"/>
      <c r="G86" s="652"/>
      <c r="H86" s="650"/>
    </row>
    <row r="87" spans="1:11" ht="20.100000000000001" customHeight="1" thickBot="1" x14ac:dyDescent="0.25">
      <c r="A87" s="476"/>
      <c r="B87" s="638"/>
      <c r="C87" s="410" t="s">
        <v>208</v>
      </c>
      <c r="D87" s="410" t="s">
        <v>215</v>
      </c>
      <c r="E87" s="15" t="s">
        <v>214</v>
      </c>
      <c r="F87" s="410" t="s">
        <v>208</v>
      </c>
      <c r="G87" s="410" t="s">
        <v>215</v>
      </c>
      <c r="H87" s="15" t="s">
        <v>276</v>
      </c>
    </row>
    <row r="88" spans="1:11" ht="20.100000000000001" customHeight="1" x14ac:dyDescent="0.2">
      <c r="A88" s="475" t="s">
        <v>7</v>
      </c>
      <c r="B88" s="344" t="s">
        <v>0</v>
      </c>
      <c r="C88" s="158">
        <v>150087</v>
      </c>
      <c r="D88" s="158">
        <v>123457</v>
      </c>
      <c r="E88" s="55">
        <f>+D88/C88</f>
        <v>0.82256957631240546</v>
      </c>
      <c r="F88" s="159">
        <v>8.0000000000000002E-3</v>
      </c>
      <c r="G88" s="159">
        <v>7.0000000000000001E-3</v>
      </c>
      <c r="H88" s="477">
        <f>+(G88-F88)*100</f>
        <v>-0.1</v>
      </c>
      <c r="I88" s="478"/>
      <c r="J88" s="9"/>
      <c r="K88" s="9"/>
    </row>
    <row r="89" spans="1:11" ht="20.100000000000001" customHeight="1" thickBot="1" x14ac:dyDescent="0.25">
      <c r="A89" s="147" t="s">
        <v>8</v>
      </c>
      <c r="B89" s="330" t="s">
        <v>1</v>
      </c>
      <c r="C89" s="167">
        <v>2279690</v>
      </c>
      <c r="D89" s="167">
        <v>3232891</v>
      </c>
      <c r="E89" s="55">
        <f>+D89/C89</f>
        <v>1.4181274646991477</v>
      </c>
      <c r="F89" s="163">
        <v>0.14499999999999999</v>
      </c>
      <c r="G89" s="163">
        <v>0.17599999999999999</v>
      </c>
      <c r="H89" s="477">
        <f>+(G89-F89)*100</f>
        <v>3.1</v>
      </c>
      <c r="I89" s="478"/>
      <c r="J89" s="9"/>
      <c r="K89" s="9"/>
    </row>
    <row r="90" spans="1:11" s="135" customFormat="1" ht="20.100000000000001" customHeight="1" thickBot="1" x14ac:dyDescent="0.25">
      <c r="A90" s="148"/>
      <c r="B90" s="345" t="s">
        <v>41</v>
      </c>
      <c r="C90" s="149">
        <v>2429777</v>
      </c>
      <c r="D90" s="149">
        <v>3356348</v>
      </c>
      <c r="E90" s="184">
        <f>+D90/C90</f>
        <v>1.3813399336646943</v>
      </c>
      <c r="F90" s="154">
        <v>6.9000000000000006E-2</v>
      </c>
      <c r="G90" s="154">
        <v>9.1999999999999998E-2</v>
      </c>
      <c r="H90" s="479">
        <f>+(G90-F90)*100</f>
        <v>2.2999999999999994</v>
      </c>
      <c r="I90" s="478"/>
      <c r="J90" s="9"/>
      <c r="K90" s="9"/>
    </row>
    <row r="91" spans="1:11" ht="20.100000000000001" customHeight="1" x14ac:dyDescent="0.2">
      <c r="A91" s="185"/>
    </row>
    <row r="92" spans="1:11" s="135" customFormat="1" ht="20.100000000000001" customHeight="1" x14ac:dyDescent="0.2">
      <c r="A92" s="633" t="s">
        <v>281</v>
      </c>
      <c r="B92" s="633"/>
      <c r="C92" s="633"/>
      <c r="D92" s="633"/>
      <c r="E92" s="633"/>
      <c r="F92" s="633"/>
      <c r="G92" s="633"/>
      <c r="H92" s="633"/>
    </row>
    <row r="93" spans="1:11" s="135" customFormat="1" ht="20.100000000000001" customHeight="1" thickBot="1" x14ac:dyDescent="0.25">
      <c r="A93" s="195"/>
      <c r="B93" s="195"/>
      <c r="C93" s="195"/>
      <c r="D93" s="195"/>
      <c r="E93" s="195"/>
      <c r="F93" s="195"/>
      <c r="G93" s="195"/>
      <c r="H93" s="195"/>
    </row>
    <row r="94" spans="1:11" ht="20.100000000000001" customHeight="1" x14ac:dyDescent="0.2">
      <c r="A94" s="637" t="s">
        <v>3</v>
      </c>
      <c r="B94" s="637" t="s">
        <v>10</v>
      </c>
      <c r="C94" s="647" t="s">
        <v>282</v>
      </c>
      <c r="D94" s="648"/>
      <c r="E94" s="637" t="s">
        <v>6</v>
      </c>
      <c r="F94" s="647" t="s">
        <v>280</v>
      </c>
      <c r="G94" s="651"/>
      <c r="H94" s="648"/>
    </row>
    <row r="95" spans="1:11" ht="20.100000000000001" customHeight="1" thickBot="1" x14ac:dyDescent="0.25">
      <c r="A95" s="646"/>
      <c r="B95" s="646"/>
      <c r="C95" s="649"/>
      <c r="D95" s="650"/>
      <c r="E95" s="638"/>
      <c r="F95" s="649"/>
      <c r="G95" s="652"/>
      <c r="H95" s="650"/>
    </row>
    <row r="96" spans="1:11" ht="20.100000000000001" customHeight="1" thickBot="1" x14ac:dyDescent="0.25">
      <c r="A96" s="638"/>
      <c r="B96" s="654"/>
      <c r="C96" s="486" t="s">
        <v>208</v>
      </c>
      <c r="D96" s="410" t="s">
        <v>215</v>
      </c>
      <c r="E96" s="15" t="s">
        <v>214</v>
      </c>
      <c r="F96" s="410" t="s">
        <v>208</v>
      </c>
      <c r="G96" s="410" t="s">
        <v>215</v>
      </c>
      <c r="H96" s="15" t="s">
        <v>276</v>
      </c>
    </row>
    <row r="97" spans="1:11" ht="20.100000000000001" customHeight="1" x14ac:dyDescent="0.2">
      <c r="A97" s="471" t="s">
        <v>7</v>
      </c>
      <c r="B97" s="16" t="s">
        <v>116</v>
      </c>
      <c r="C97" s="162">
        <v>205</v>
      </c>
      <c r="D97" s="377">
        <v>294.92676</v>
      </c>
      <c r="E97" s="55">
        <f t="shared" ref="E97:E113" si="7">+D97/C97</f>
        <v>1.4386671219512195</v>
      </c>
      <c r="F97" s="487">
        <v>0</v>
      </c>
      <c r="G97" s="487">
        <v>0</v>
      </c>
      <c r="H97" s="477">
        <f t="shared" ref="H97:H124" si="8">+(G97-F97)*100</f>
        <v>0</v>
      </c>
      <c r="I97" s="478"/>
      <c r="J97" s="9"/>
      <c r="K97" s="9"/>
    </row>
    <row r="98" spans="1:11" ht="20.100000000000001" customHeight="1" x14ac:dyDescent="0.2">
      <c r="A98" s="472" t="s">
        <v>8</v>
      </c>
      <c r="B98" s="16" t="s">
        <v>172</v>
      </c>
      <c r="C98" s="162">
        <v>12039</v>
      </c>
      <c r="D98" s="377">
        <v>8824.0184000000008</v>
      </c>
      <c r="E98" s="55">
        <f t="shared" si="7"/>
        <v>0.73295277016363491</v>
      </c>
      <c r="F98" s="487">
        <v>2.5000000000000001E-2</v>
      </c>
      <c r="G98" s="487">
        <v>1.6E-2</v>
      </c>
      <c r="H98" s="477">
        <f t="shared" si="8"/>
        <v>-0.90000000000000013</v>
      </c>
      <c r="I98" s="478"/>
      <c r="J98" s="9"/>
      <c r="K98" s="9"/>
    </row>
    <row r="99" spans="1:11" ht="20.100000000000001" customHeight="1" x14ac:dyDescent="0.2">
      <c r="A99" s="472" t="s">
        <v>9</v>
      </c>
      <c r="B99" s="16" t="s">
        <v>209</v>
      </c>
      <c r="C99" s="162">
        <v>3587</v>
      </c>
      <c r="D99" s="377">
        <v>9685.27052</v>
      </c>
      <c r="E99" s="55">
        <f t="shared" si="7"/>
        <v>2.7001032952327852</v>
      </c>
      <c r="F99" s="487">
        <v>2E-3</v>
      </c>
      <c r="G99" s="487">
        <v>7.0000000000000001E-3</v>
      </c>
      <c r="H99" s="477">
        <f t="shared" si="8"/>
        <v>0.5</v>
      </c>
      <c r="I99" s="478"/>
      <c r="J99" s="9"/>
      <c r="K99" s="9"/>
    </row>
    <row r="100" spans="1:11" ht="20.100000000000001" customHeight="1" x14ac:dyDescent="0.2">
      <c r="A100" s="472" t="s">
        <v>11</v>
      </c>
      <c r="B100" s="16" t="s">
        <v>117</v>
      </c>
      <c r="C100" s="162">
        <v>3283</v>
      </c>
      <c r="D100" s="377">
        <v>2724.73947</v>
      </c>
      <c r="E100" s="55">
        <f t="shared" si="7"/>
        <v>0.82995414864453243</v>
      </c>
      <c r="F100" s="487">
        <v>5.0000000000000001E-3</v>
      </c>
      <c r="G100" s="487">
        <v>4.0000000000000001E-3</v>
      </c>
      <c r="H100" s="477">
        <f t="shared" si="8"/>
        <v>-0.1</v>
      </c>
      <c r="I100" s="478"/>
      <c r="J100" s="9"/>
      <c r="K100" s="9"/>
    </row>
    <row r="101" spans="1:11" ht="20.100000000000001" customHeight="1" x14ac:dyDescent="0.2">
      <c r="A101" s="472" t="s">
        <v>12</v>
      </c>
      <c r="B101" s="16" t="s">
        <v>118</v>
      </c>
      <c r="C101" s="162">
        <v>1235</v>
      </c>
      <c r="D101" s="377">
        <v>1940.4491700000001</v>
      </c>
      <c r="E101" s="55">
        <f t="shared" si="7"/>
        <v>1.5712139028340082</v>
      </c>
      <c r="F101" s="487">
        <v>6.0000000000000001E-3</v>
      </c>
      <c r="G101" s="487">
        <v>1.6E-2</v>
      </c>
      <c r="H101" s="477">
        <f t="shared" si="8"/>
        <v>1</v>
      </c>
      <c r="I101" s="478"/>
      <c r="J101" s="9"/>
      <c r="K101" s="9"/>
    </row>
    <row r="102" spans="1:11" ht="20.100000000000001" customHeight="1" x14ac:dyDescent="0.2">
      <c r="A102" s="472" t="s">
        <v>13</v>
      </c>
      <c r="B102" s="16" t="s">
        <v>119</v>
      </c>
      <c r="C102" s="162">
        <v>225</v>
      </c>
      <c r="D102" s="377">
        <v>121.96319</v>
      </c>
      <c r="E102" s="55">
        <f t="shared" si="7"/>
        <v>0.54205862222222223</v>
      </c>
      <c r="F102" s="487">
        <v>6.0000000000000001E-3</v>
      </c>
      <c r="G102" s="487">
        <v>4.0000000000000001E-3</v>
      </c>
      <c r="H102" s="477">
        <f t="shared" si="8"/>
        <v>-0.2</v>
      </c>
      <c r="I102" s="478"/>
      <c r="J102" s="9"/>
      <c r="K102" s="9"/>
    </row>
    <row r="103" spans="1:11" ht="20.100000000000001" customHeight="1" x14ac:dyDescent="0.2">
      <c r="A103" s="472" t="s">
        <v>14</v>
      </c>
      <c r="B103" s="16" t="s">
        <v>120</v>
      </c>
      <c r="C103" s="162">
        <v>8304</v>
      </c>
      <c r="D103" s="377">
        <v>5273.2256100000004</v>
      </c>
      <c r="E103" s="55">
        <f t="shared" si="7"/>
        <v>0.63502235187861278</v>
      </c>
      <c r="F103" s="487">
        <v>1.4999999999999999E-2</v>
      </c>
      <c r="G103" s="487">
        <v>1.7999999999999999E-2</v>
      </c>
      <c r="H103" s="477">
        <f t="shared" si="8"/>
        <v>0.29999999999999993</v>
      </c>
      <c r="I103" s="478"/>
      <c r="J103" s="9"/>
      <c r="K103" s="9"/>
    </row>
    <row r="104" spans="1:11" ht="20.100000000000001" customHeight="1" x14ac:dyDescent="0.2">
      <c r="A104" s="472" t="s">
        <v>15</v>
      </c>
      <c r="B104" s="16" t="s">
        <v>173</v>
      </c>
      <c r="C104" s="162">
        <v>157</v>
      </c>
      <c r="D104" s="377">
        <v>303.37810999999999</v>
      </c>
      <c r="E104" s="55">
        <f t="shared" si="7"/>
        <v>1.9323446496815286</v>
      </c>
      <c r="F104" s="487">
        <v>8.9999999999999993E-3</v>
      </c>
      <c r="G104" s="487">
        <v>1.6E-2</v>
      </c>
      <c r="H104" s="477">
        <f t="shared" si="8"/>
        <v>0.70000000000000007</v>
      </c>
      <c r="I104" s="478"/>
      <c r="J104" s="9"/>
      <c r="K104" s="9"/>
    </row>
    <row r="105" spans="1:11" ht="20.100000000000001" customHeight="1" x14ac:dyDescent="0.2">
      <c r="A105" s="472" t="s">
        <v>16</v>
      </c>
      <c r="B105" s="16" t="s">
        <v>153</v>
      </c>
      <c r="C105" s="162">
        <v>10875</v>
      </c>
      <c r="D105" s="377">
        <v>7441.7506299999995</v>
      </c>
      <c r="E105" s="55">
        <f t="shared" si="7"/>
        <v>0.68429890850574704</v>
      </c>
      <c r="F105" s="487">
        <v>3.9E-2</v>
      </c>
      <c r="G105" s="487">
        <v>1.4E-2</v>
      </c>
      <c r="H105" s="477">
        <f t="shared" si="8"/>
        <v>-2.5</v>
      </c>
      <c r="I105" s="478"/>
      <c r="J105" s="9"/>
      <c r="K105" s="9"/>
    </row>
    <row r="106" spans="1:11" ht="20.100000000000001" customHeight="1" x14ac:dyDescent="0.2">
      <c r="A106" s="472" t="s">
        <v>17</v>
      </c>
      <c r="B106" s="16" t="s">
        <v>121</v>
      </c>
      <c r="C106" s="162">
        <v>3</v>
      </c>
      <c r="D106" s="377">
        <v>251.2621</v>
      </c>
      <c r="E106" s="55">
        <f t="shared" si="7"/>
        <v>83.754033333333339</v>
      </c>
      <c r="F106" s="487">
        <v>0</v>
      </c>
      <c r="G106" s="487">
        <v>0</v>
      </c>
      <c r="H106" s="477">
        <f t="shared" si="8"/>
        <v>0</v>
      </c>
      <c r="I106" s="478"/>
      <c r="J106" s="9"/>
      <c r="K106" s="9"/>
    </row>
    <row r="107" spans="1:11" ht="20.100000000000001" customHeight="1" x14ac:dyDescent="0.2">
      <c r="A107" s="472" t="s">
        <v>18</v>
      </c>
      <c r="B107" s="16" t="s">
        <v>122</v>
      </c>
      <c r="C107" s="162">
        <v>39105</v>
      </c>
      <c r="D107" s="377">
        <v>39708.133119999999</v>
      </c>
      <c r="E107" s="55">
        <f t="shared" si="7"/>
        <v>1.0154234271832245</v>
      </c>
      <c r="F107" s="487">
        <v>9.7000000000000003E-2</v>
      </c>
      <c r="G107" s="487">
        <v>6.4000000000000001E-2</v>
      </c>
      <c r="H107" s="477">
        <f t="shared" si="8"/>
        <v>-3.3000000000000003</v>
      </c>
      <c r="I107" s="478"/>
      <c r="J107" s="9"/>
      <c r="K107" s="9"/>
    </row>
    <row r="108" spans="1:11" ht="20.100000000000001" customHeight="1" x14ac:dyDescent="0.2">
      <c r="A108" s="472" t="s">
        <v>19</v>
      </c>
      <c r="B108" s="16" t="s">
        <v>123</v>
      </c>
      <c r="C108" s="162">
        <v>380</v>
      </c>
      <c r="D108" s="377">
        <v>1259.45886</v>
      </c>
      <c r="E108" s="55">
        <f t="shared" si="7"/>
        <v>3.3143654210526314</v>
      </c>
      <c r="F108" s="487">
        <v>5.7000000000000002E-2</v>
      </c>
      <c r="G108" s="487">
        <v>0.13900000000000001</v>
      </c>
      <c r="H108" s="477">
        <f t="shared" si="8"/>
        <v>8.2000000000000011</v>
      </c>
      <c r="I108" s="478"/>
      <c r="J108" s="9"/>
      <c r="K108" s="9"/>
    </row>
    <row r="109" spans="1:11" ht="20.100000000000001" customHeight="1" x14ac:dyDescent="0.2">
      <c r="A109" s="472" t="s">
        <v>20</v>
      </c>
      <c r="B109" s="16" t="s">
        <v>63</v>
      </c>
      <c r="C109" s="162">
        <v>1211</v>
      </c>
      <c r="D109" s="377">
        <v>941.81412999999998</v>
      </c>
      <c r="E109" s="55">
        <f t="shared" si="7"/>
        <v>0.77771604459124688</v>
      </c>
      <c r="F109" s="487">
        <v>0.19500000000000001</v>
      </c>
      <c r="G109" s="487">
        <v>0.157</v>
      </c>
      <c r="H109" s="477">
        <f t="shared" si="8"/>
        <v>-3.8000000000000007</v>
      </c>
      <c r="I109" s="478"/>
      <c r="J109" s="9"/>
      <c r="K109" s="9"/>
    </row>
    <row r="110" spans="1:11" ht="19.5" customHeight="1" x14ac:dyDescent="0.2">
      <c r="A110" s="472" t="s">
        <v>21</v>
      </c>
      <c r="B110" s="16" t="s">
        <v>124</v>
      </c>
      <c r="C110" s="162">
        <v>21258</v>
      </c>
      <c r="D110" s="377">
        <v>26798.3125</v>
      </c>
      <c r="E110" s="55">
        <f t="shared" si="7"/>
        <v>1.260622471540126</v>
      </c>
      <c r="F110" s="487">
        <v>1.9E-2</v>
      </c>
      <c r="G110" s="487">
        <v>2.4E-2</v>
      </c>
      <c r="H110" s="477">
        <f t="shared" si="8"/>
        <v>0.50000000000000011</v>
      </c>
      <c r="I110" s="478"/>
      <c r="J110" s="9"/>
      <c r="K110" s="9"/>
    </row>
    <row r="111" spans="1:11" ht="20.100000000000001" customHeight="1" x14ac:dyDescent="0.2">
      <c r="A111" s="472" t="s">
        <v>22</v>
      </c>
      <c r="B111" s="16" t="s">
        <v>125</v>
      </c>
      <c r="C111" s="162">
        <v>5130</v>
      </c>
      <c r="D111" s="377">
        <v>3316.7918300000001</v>
      </c>
      <c r="E111" s="55">
        <f t="shared" si="7"/>
        <v>0.64654811500974663</v>
      </c>
      <c r="F111" s="487">
        <v>4.0000000000000001E-3</v>
      </c>
      <c r="G111" s="487">
        <v>3.0000000000000001E-3</v>
      </c>
      <c r="H111" s="477">
        <f t="shared" si="8"/>
        <v>-0.1</v>
      </c>
      <c r="I111" s="478"/>
      <c r="J111" s="9"/>
      <c r="K111" s="9"/>
    </row>
    <row r="112" spans="1:11" ht="20.100000000000001" customHeight="1" x14ac:dyDescent="0.2">
      <c r="A112" s="472" t="s">
        <v>23</v>
      </c>
      <c r="B112" s="16" t="s">
        <v>126</v>
      </c>
      <c r="C112" s="162">
        <v>7</v>
      </c>
      <c r="D112" s="377">
        <v>0</v>
      </c>
      <c r="E112" s="55">
        <f t="shared" si="7"/>
        <v>0</v>
      </c>
      <c r="F112" s="487">
        <v>0</v>
      </c>
      <c r="G112" s="487">
        <v>0</v>
      </c>
      <c r="H112" s="477">
        <f t="shared" si="8"/>
        <v>0</v>
      </c>
      <c r="I112" s="478"/>
      <c r="J112" s="9"/>
      <c r="K112" s="9"/>
    </row>
    <row r="113" spans="1:11" ht="20.100000000000001" customHeight="1" x14ac:dyDescent="0.2">
      <c r="A113" s="472" t="s">
        <v>24</v>
      </c>
      <c r="B113" s="16" t="s">
        <v>210</v>
      </c>
      <c r="C113" s="162">
        <v>578</v>
      </c>
      <c r="D113" s="377">
        <v>862.81227999999999</v>
      </c>
      <c r="E113" s="55">
        <f t="shared" si="7"/>
        <v>1.4927548096885812</v>
      </c>
      <c r="F113" s="487">
        <v>1E-3</v>
      </c>
      <c r="G113" s="487">
        <v>2E-3</v>
      </c>
      <c r="H113" s="477">
        <f t="shared" si="8"/>
        <v>0.1</v>
      </c>
      <c r="I113" s="478"/>
      <c r="J113" s="9"/>
      <c r="K113" s="9"/>
    </row>
    <row r="114" spans="1:11" ht="20.100000000000001" customHeight="1" x14ac:dyDescent="0.2">
      <c r="A114" s="472" t="s">
        <v>25</v>
      </c>
      <c r="B114" s="16" t="s">
        <v>211</v>
      </c>
      <c r="C114" s="162">
        <v>0</v>
      </c>
      <c r="D114" s="377">
        <v>0</v>
      </c>
      <c r="E114" s="55" t="s">
        <v>42</v>
      </c>
      <c r="F114" s="487">
        <v>0</v>
      </c>
      <c r="G114" s="487">
        <v>0</v>
      </c>
      <c r="H114" s="477">
        <f t="shared" si="8"/>
        <v>0</v>
      </c>
      <c r="I114" s="478"/>
      <c r="J114" s="9"/>
      <c r="K114" s="9"/>
    </row>
    <row r="115" spans="1:11" ht="20.100000000000001" customHeight="1" x14ac:dyDescent="0.2">
      <c r="A115" s="472" t="s">
        <v>26</v>
      </c>
      <c r="B115" s="16" t="s">
        <v>127</v>
      </c>
      <c r="C115" s="162">
        <v>3333</v>
      </c>
      <c r="D115" s="377">
        <v>4027.00063</v>
      </c>
      <c r="E115" s="55">
        <f>+D115/C115</f>
        <v>1.20822101110111</v>
      </c>
      <c r="F115" s="487">
        <v>1.6E-2</v>
      </c>
      <c r="G115" s="487">
        <v>1.7000000000000001E-2</v>
      </c>
      <c r="H115" s="477">
        <f t="shared" si="8"/>
        <v>0.10000000000000009</v>
      </c>
      <c r="I115" s="478"/>
      <c r="J115" s="9"/>
      <c r="K115" s="9"/>
    </row>
    <row r="116" spans="1:11" ht="20.100000000000001" customHeight="1" x14ac:dyDescent="0.2">
      <c r="A116" s="472" t="s">
        <v>27</v>
      </c>
      <c r="B116" s="16" t="s">
        <v>212</v>
      </c>
      <c r="C116" s="162">
        <v>887</v>
      </c>
      <c r="D116" s="377">
        <v>4658.7733600000001</v>
      </c>
      <c r="E116" s="55">
        <f>+D116/C116</f>
        <v>5.2522811273957162</v>
      </c>
      <c r="F116" s="487">
        <v>1.2999999999999999E-2</v>
      </c>
      <c r="G116" s="487">
        <v>5.8000000000000003E-2</v>
      </c>
      <c r="H116" s="477">
        <f t="shared" si="8"/>
        <v>4.5000000000000009</v>
      </c>
      <c r="I116" s="478"/>
      <c r="J116" s="9"/>
      <c r="K116" s="9"/>
    </row>
    <row r="117" spans="1:11" ht="20.100000000000001" customHeight="1" x14ac:dyDescent="0.2">
      <c r="A117" s="472" t="s">
        <v>28</v>
      </c>
      <c r="B117" s="16" t="s">
        <v>174</v>
      </c>
      <c r="C117" s="162">
        <v>123</v>
      </c>
      <c r="D117" s="377">
        <v>46.465589999999999</v>
      </c>
      <c r="E117" s="55">
        <f>+D117/C117</f>
        <v>0.3777690243902439</v>
      </c>
      <c r="F117" s="487">
        <v>0</v>
      </c>
      <c r="G117" s="487">
        <v>0</v>
      </c>
      <c r="H117" s="477">
        <f t="shared" si="8"/>
        <v>0</v>
      </c>
      <c r="I117" s="478"/>
      <c r="J117" s="9"/>
      <c r="K117" s="9"/>
    </row>
    <row r="118" spans="1:11" ht="20.100000000000001" customHeight="1" x14ac:dyDescent="0.2">
      <c r="A118" s="472" t="s">
        <v>31</v>
      </c>
      <c r="B118" s="16" t="s">
        <v>155</v>
      </c>
      <c r="C118" s="162">
        <v>0</v>
      </c>
      <c r="D118" s="377">
        <v>0</v>
      </c>
      <c r="E118" s="55" t="s">
        <v>42</v>
      </c>
      <c r="F118" s="487">
        <v>0</v>
      </c>
      <c r="G118" s="487">
        <v>0</v>
      </c>
      <c r="H118" s="477">
        <f t="shared" si="8"/>
        <v>0</v>
      </c>
      <c r="I118" s="478"/>
      <c r="J118" s="9"/>
      <c r="K118" s="9"/>
    </row>
    <row r="119" spans="1:11" ht="20.100000000000001" customHeight="1" x14ac:dyDescent="0.2">
      <c r="A119" s="472" t="s">
        <v>32</v>
      </c>
      <c r="B119" s="16" t="s">
        <v>175</v>
      </c>
      <c r="C119" s="162">
        <v>180</v>
      </c>
      <c r="D119" s="377">
        <v>23.600100000000001</v>
      </c>
      <c r="E119" s="55">
        <f t="shared" ref="E119:E124" si="9">+D119/C119</f>
        <v>0.13111166666666668</v>
      </c>
      <c r="F119" s="487">
        <v>1.0999999999999999E-2</v>
      </c>
      <c r="G119" s="487">
        <v>1E-3</v>
      </c>
      <c r="H119" s="477">
        <f t="shared" si="8"/>
        <v>-0.99999999999999989</v>
      </c>
      <c r="I119" s="478"/>
      <c r="J119" s="9"/>
      <c r="K119" s="9"/>
    </row>
    <row r="120" spans="1:11" ht="20.100000000000001" customHeight="1" x14ac:dyDescent="0.2">
      <c r="A120" s="472" t="s">
        <v>33</v>
      </c>
      <c r="B120" s="16" t="s">
        <v>128</v>
      </c>
      <c r="C120" s="162">
        <v>56</v>
      </c>
      <c r="D120" s="377">
        <v>63.301479999999998</v>
      </c>
      <c r="E120" s="55">
        <f t="shared" si="9"/>
        <v>1.1303835714285715</v>
      </c>
      <c r="F120" s="487">
        <v>2E-3</v>
      </c>
      <c r="G120" s="487">
        <v>3.0000000000000001E-3</v>
      </c>
      <c r="H120" s="477">
        <f t="shared" si="8"/>
        <v>0.1</v>
      </c>
      <c r="I120" s="478"/>
      <c r="J120" s="9"/>
      <c r="K120" s="9"/>
    </row>
    <row r="121" spans="1:11" ht="20.100000000000001" customHeight="1" x14ac:dyDescent="0.2">
      <c r="A121" s="472" t="s">
        <v>34</v>
      </c>
      <c r="B121" s="16" t="s">
        <v>129</v>
      </c>
      <c r="C121" s="162">
        <v>1648</v>
      </c>
      <c r="D121" s="377">
        <v>722.48311999999999</v>
      </c>
      <c r="E121" s="55">
        <f t="shared" si="9"/>
        <v>0.43839995145631067</v>
      </c>
      <c r="F121" s="487">
        <v>0.01</v>
      </c>
      <c r="G121" s="487">
        <v>4.0000000000000001E-3</v>
      </c>
      <c r="H121" s="477">
        <f t="shared" si="8"/>
        <v>-0.6</v>
      </c>
      <c r="I121" s="478"/>
      <c r="J121" s="9"/>
      <c r="K121" s="9"/>
    </row>
    <row r="122" spans="1:11" s="135" customFormat="1" ht="20.100000000000001" customHeight="1" x14ac:dyDescent="0.2">
      <c r="A122" s="472" t="s">
        <v>35</v>
      </c>
      <c r="B122" s="16" t="s">
        <v>213</v>
      </c>
      <c r="C122" s="162">
        <v>1321</v>
      </c>
      <c r="D122" s="377">
        <v>507.96057000000002</v>
      </c>
      <c r="E122" s="55">
        <f t="shared" si="9"/>
        <v>0.38452730507191524</v>
      </c>
      <c r="F122" s="487">
        <v>6.0000000000000001E-3</v>
      </c>
      <c r="G122" s="487">
        <v>2E-3</v>
      </c>
      <c r="H122" s="477">
        <f t="shared" si="8"/>
        <v>-0.4</v>
      </c>
      <c r="I122" s="478"/>
      <c r="J122" s="9"/>
      <c r="K122" s="9"/>
    </row>
    <row r="123" spans="1:11" s="135" customFormat="1" ht="20.100000000000001" customHeight="1" thickBot="1" x14ac:dyDescent="0.25">
      <c r="A123" s="472" t="s">
        <v>36</v>
      </c>
      <c r="B123" s="16" t="s">
        <v>176</v>
      </c>
      <c r="C123" s="162">
        <v>34957</v>
      </c>
      <c r="D123" s="377">
        <v>3658.89066</v>
      </c>
      <c r="E123" s="55">
        <f t="shared" si="9"/>
        <v>0.10466832565723604</v>
      </c>
      <c r="F123" s="487">
        <v>1.9E-2</v>
      </c>
      <c r="G123" s="487">
        <v>3.0000000000000001E-3</v>
      </c>
      <c r="H123" s="477">
        <f t="shared" si="8"/>
        <v>-1.6</v>
      </c>
      <c r="I123" s="478"/>
      <c r="J123" s="9"/>
      <c r="K123" s="9"/>
    </row>
    <row r="124" spans="1:11" s="135" customFormat="1" ht="20.100000000000001" customHeight="1" thickBot="1" x14ac:dyDescent="0.25">
      <c r="A124" s="170"/>
      <c r="B124" s="171" t="s">
        <v>2</v>
      </c>
      <c r="C124" s="149">
        <f>SUM(C97:C123)</f>
        <v>150087</v>
      </c>
      <c r="D124" s="149">
        <f>SUM(D97:D123)</f>
        <v>123456.78219</v>
      </c>
      <c r="E124" s="184">
        <f t="shared" si="9"/>
        <v>0.82256812508744925</v>
      </c>
      <c r="F124" s="155">
        <v>8.0000000000000002E-3</v>
      </c>
      <c r="G124" s="155">
        <v>7.0000000000000001E-3</v>
      </c>
      <c r="H124" s="479">
        <f t="shared" si="8"/>
        <v>-0.1</v>
      </c>
      <c r="I124" s="478"/>
      <c r="J124" s="9"/>
      <c r="K124" s="9"/>
    </row>
    <row r="125" spans="1:11" ht="20.100000000000001" customHeight="1" x14ac:dyDescent="0.2">
      <c r="C125" s="9"/>
      <c r="D125" s="9"/>
      <c r="E125" s="9"/>
      <c r="F125" s="9"/>
      <c r="G125" s="9"/>
      <c r="H125" s="9"/>
    </row>
    <row r="126" spans="1:11" s="135" customFormat="1" ht="20.100000000000001" customHeight="1" x14ac:dyDescent="0.2">
      <c r="A126" s="633" t="s">
        <v>283</v>
      </c>
      <c r="B126" s="633"/>
      <c r="C126" s="633"/>
      <c r="D126" s="633"/>
      <c r="E126" s="633"/>
      <c r="F126" s="633"/>
      <c r="G126" s="633"/>
      <c r="H126" s="633"/>
    </row>
    <row r="127" spans="1:11" s="135" customFormat="1" ht="20.100000000000001" customHeight="1" thickBot="1" x14ac:dyDescent="0.25">
      <c r="A127" s="195"/>
      <c r="B127" s="195"/>
      <c r="C127" s="195"/>
      <c r="D127" s="195"/>
      <c r="E127" s="195"/>
      <c r="F127" s="195"/>
      <c r="G127" s="195"/>
      <c r="H127" s="195"/>
    </row>
    <row r="128" spans="1:11" ht="20.100000000000001" customHeight="1" x14ac:dyDescent="0.2">
      <c r="A128" s="637" t="s">
        <v>3</v>
      </c>
      <c r="B128" s="637" t="s">
        <v>10</v>
      </c>
      <c r="C128" s="647" t="s">
        <v>282</v>
      </c>
      <c r="D128" s="651"/>
      <c r="E128" s="637" t="s">
        <v>6</v>
      </c>
      <c r="F128" s="647" t="s">
        <v>280</v>
      </c>
      <c r="G128" s="651"/>
      <c r="H128" s="648"/>
    </row>
    <row r="129" spans="1:11" ht="20.100000000000001" customHeight="1" thickBot="1" x14ac:dyDescent="0.25">
      <c r="A129" s="646"/>
      <c r="B129" s="646"/>
      <c r="C129" s="649"/>
      <c r="D129" s="652"/>
      <c r="E129" s="638"/>
      <c r="F129" s="649"/>
      <c r="G129" s="652"/>
      <c r="H129" s="650"/>
    </row>
    <row r="130" spans="1:11" ht="20.100000000000001" customHeight="1" thickBot="1" x14ac:dyDescent="0.25">
      <c r="A130" s="638"/>
      <c r="B130" s="638"/>
      <c r="C130" s="410" t="s">
        <v>208</v>
      </c>
      <c r="D130" s="483" t="s">
        <v>215</v>
      </c>
      <c r="E130" s="15" t="s">
        <v>214</v>
      </c>
      <c r="F130" s="410" t="s">
        <v>208</v>
      </c>
      <c r="G130" s="431" t="s">
        <v>215</v>
      </c>
      <c r="H130" s="15" t="s">
        <v>276</v>
      </c>
    </row>
    <row r="131" spans="1:11" ht="20.100000000000001" customHeight="1" x14ac:dyDescent="0.2">
      <c r="A131" s="471" t="s">
        <v>7</v>
      </c>
      <c r="B131" s="16" t="s">
        <v>130</v>
      </c>
      <c r="C131" s="161">
        <v>143244</v>
      </c>
      <c r="D131" s="161">
        <v>127401.43829999999</v>
      </c>
      <c r="E131" s="55">
        <f t="shared" ref="E131:E149" si="10">+IF(C131=0,"X",D131/C131)</f>
        <v>0.88940156865209008</v>
      </c>
      <c r="F131" s="164">
        <v>0.13600000000000001</v>
      </c>
      <c r="G131" s="173">
        <v>0.12</v>
      </c>
      <c r="H131" s="477">
        <f t="shared" ref="H131:H149" si="11">+(G131-F131)*100</f>
        <v>-1.6000000000000014</v>
      </c>
      <c r="I131" s="478"/>
      <c r="J131" s="9"/>
      <c r="K131" s="9"/>
    </row>
    <row r="132" spans="1:11" ht="20.100000000000001" customHeight="1" x14ac:dyDescent="0.2">
      <c r="A132" s="472" t="s">
        <v>8</v>
      </c>
      <c r="B132" s="16" t="s">
        <v>131</v>
      </c>
      <c r="C132" s="161">
        <v>6401</v>
      </c>
      <c r="D132" s="161">
        <v>5661.8599199999999</v>
      </c>
      <c r="E132" s="55">
        <f t="shared" si="10"/>
        <v>0.88452740509295424</v>
      </c>
      <c r="F132" s="164">
        <v>3.5999999999999997E-2</v>
      </c>
      <c r="G132" s="173">
        <v>2.7E-2</v>
      </c>
      <c r="H132" s="477">
        <f t="shared" si="11"/>
        <v>-0.8999999999999998</v>
      </c>
      <c r="I132" s="478"/>
      <c r="J132" s="9"/>
      <c r="K132" s="9"/>
    </row>
    <row r="133" spans="1:11" ht="20.100000000000001" customHeight="1" x14ac:dyDescent="0.2">
      <c r="A133" s="472" t="s">
        <v>9</v>
      </c>
      <c r="B133" s="16" t="s">
        <v>132</v>
      </c>
      <c r="C133" s="161">
        <v>50164</v>
      </c>
      <c r="D133" s="161">
        <v>78618.773849999998</v>
      </c>
      <c r="E133" s="55">
        <f t="shared" si="10"/>
        <v>1.567234946375887</v>
      </c>
      <c r="F133" s="164">
        <v>0.46200000000000002</v>
      </c>
      <c r="G133" s="173">
        <v>0.53400000000000003</v>
      </c>
      <c r="H133" s="477">
        <f t="shared" si="11"/>
        <v>7.2000000000000011</v>
      </c>
      <c r="I133" s="478"/>
      <c r="J133" s="9"/>
      <c r="K133" s="9"/>
    </row>
    <row r="134" spans="1:11" ht="20.100000000000001" customHeight="1" x14ac:dyDescent="0.2">
      <c r="A134" s="472" t="s">
        <v>11</v>
      </c>
      <c r="B134" s="16" t="s">
        <v>177</v>
      </c>
      <c r="C134" s="161">
        <v>47098</v>
      </c>
      <c r="D134" s="161">
        <v>60788.720520000003</v>
      </c>
      <c r="E134" s="55">
        <f t="shared" si="10"/>
        <v>1.2906858151089218</v>
      </c>
      <c r="F134" s="164">
        <v>0.183</v>
      </c>
      <c r="G134" s="173">
        <v>0.16200000000000001</v>
      </c>
      <c r="H134" s="477">
        <f t="shared" si="11"/>
        <v>-2.0999999999999992</v>
      </c>
      <c r="I134" s="478"/>
      <c r="J134" s="9"/>
      <c r="K134" s="9"/>
    </row>
    <row r="135" spans="1:11" ht="20.100000000000001" customHeight="1" x14ac:dyDescent="0.2">
      <c r="A135" s="472" t="s">
        <v>12</v>
      </c>
      <c r="B135" s="16" t="s">
        <v>133</v>
      </c>
      <c r="C135" s="161">
        <v>183</v>
      </c>
      <c r="D135" s="161">
        <v>907.71475999999996</v>
      </c>
      <c r="E135" s="55">
        <f t="shared" si="10"/>
        <v>4.9601899453551912</v>
      </c>
      <c r="F135" s="164">
        <v>0.01</v>
      </c>
      <c r="G135" s="173">
        <v>5.2999999999999999E-2</v>
      </c>
      <c r="H135" s="477">
        <f t="shared" si="11"/>
        <v>4.3</v>
      </c>
      <c r="I135" s="478"/>
      <c r="J135" s="9"/>
      <c r="K135" s="9"/>
    </row>
    <row r="136" spans="1:11" ht="20.100000000000001" customHeight="1" x14ac:dyDescent="0.2">
      <c r="A136" s="472" t="s">
        <v>13</v>
      </c>
      <c r="B136" s="16" t="s">
        <v>134</v>
      </c>
      <c r="C136" s="161">
        <v>232141</v>
      </c>
      <c r="D136" s="161">
        <v>217610.84062999999</v>
      </c>
      <c r="E136" s="55">
        <f t="shared" si="10"/>
        <v>0.93740804351665574</v>
      </c>
      <c r="F136" s="164">
        <v>0.246</v>
      </c>
      <c r="G136" s="173">
        <v>0.253</v>
      </c>
      <c r="H136" s="477">
        <f t="shared" si="11"/>
        <v>0.70000000000000062</v>
      </c>
      <c r="I136" s="478"/>
      <c r="J136" s="9"/>
      <c r="K136" s="9"/>
    </row>
    <row r="137" spans="1:11" ht="20.100000000000001" customHeight="1" x14ac:dyDescent="0.2">
      <c r="A137" s="472" t="s">
        <v>14</v>
      </c>
      <c r="B137" s="16" t="s">
        <v>156</v>
      </c>
      <c r="C137" s="161">
        <v>54473</v>
      </c>
      <c r="D137" s="161">
        <v>199099.21793000001</v>
      </c>
      <c r="E137" s="55">
        <f t="shared" si="10"/>
        <v>3.6550073968755163</v>
      </c>
      <c r="F137" s="164">
        <v>0.35199999999999998</v>
      </c>
      <c r="G137" s="173">
        <v>0.66500000000000004</v>
      </c>
      <c r="H137" s="477">
        <f t="shared" si="11"/>
        <v>31.300000000000004</v>
      </c>
      <c r="I137" s="478"/>
      <c r="J137" s="9"/>
      <c r="K137" s="9"/>
    </row>
    <row r="138" spans="1:11" ht="20.100000000000001" customHeight="1" x14ac:dyDescent="0.2">
      <c r="A138" s="472" t="s">
        <v>15</v>
      </c>
      <c r="B138" s="16" t="s">
        <v>135</v>
      </c>
      <c r="C138" s="161">
        <v>166</v>
      </c>
      <c r="D138" s="161">
        <v>551.11378000000002</v>
      </c>
      <c r="E138" s="55">
        <f t="shared" si="10"/>
        <v>3.319962530120482</v>
      </c>
      <c r="F138" s="164">
        <v>0.91800000000000004</v>
      </c>
      <c r="G138" s="173">
        <v>0.68</v>
      </c>
      <c r="H138" s="477">
        <f t="shared" si="11"/>
        <v>-23.799999999999997</v>
      </c>
      <c r="I138" s="478"/>
      <c r="J138" s="9"/>
      <c r="K138" s="9"/>
    </row>
    <row r="139" spans="1:11" ht="20.100000000000001" customHeight="1" x14ac:dyDescent="0.2">
      <c r="A139" s="472" t="s">
        <v>16</v>
      </c>
      <c r="B139" s="16" t="s">
        <v>157</v>
      </c>
      <c r="C139" s="161">
        <v>0</v>
      </c>
      <c r="D139" s="161">
        <v>3850</v>
      </c>
      <c r="E139" s="55" t="str">
        <f t="shared" si="10"/>
        <v>X</v>
      </c>
      <c r="F139" s="164">
        <v>0</v>
      </c>
      <c r="G139" s="173">
        <v>0.224</v>
      </c>
      <c r="H139" s="477">
        <f t="shared" si="11"/>
        <v>22.400000000000002</v>
      </c>
      <c r="I139" s="478"/>
      <c r="J139" s="9"/>
      <c r="K139" s="9"/>
    </row>
    <row r="140" spans="1:11" ht="20.100000000000001" customHeight="1" x14ac:dyDescent="0.2">
      <c r="A140" s="472" t="s">
        <v>17</v>
      </c>
      <c r="B140" s="16" t="s">
        <v>136</v>
      </c>
      <c r="C140" s="161">
        <v>3058</v>
      </c>
      <c r="D140" s="161">
        <v>3525.096</v>
      </c>
      <c r="E140" s="55">
        <f t="shared" si="10"/>
        <v>1.1527455853499018</v>
      </c>
      <c r="F140" s="164">
        <v>0.59899999999999998</v>
      </c>
      <c r="G140" s="173">
        <v>2.7E-2</v>
      </c>
      <c r="H140" s="477">
        <f t="shared" si="11"/>
        <v>-57.199999999999996</v>
      </c>
      <c r="I140" s="478"/>
      <c r="J140" s="9"/>
      <c r="K140" s="9"/>
    </row>
    <row r="141" spans="1:11" ht="20.100000000000001" customHeight="1" x14ac:dyDescent="0.2">
      <c r="A141" s="472" t="s">
        <v>18</v>
      </c>
      <c r="B141" s="16" t="s">
        <v>178</v>
      </c>
      <c r="C141" s="161">
        <v>226497</v>
      </c>
      <c r="D141" s="161">
        <v>402975.43025999999</v>
      </c>
      <c r="E141" s="55">
        <f t="shared" si="10"/>
        <v>1.7791645375435436</v>
      </c>
      <c r="F141" s="164">
        <v>0.107</v>
      </c>
      <c r="G141" s="173">
        <v>6.0819999999999999</v>
      </c>
      <c r="H141" s="477">
        <f t="shared" si="11"/>
        <v>597.5</v>
      </c>
      <c r="I141" s="478"/>
      <c r="J141" s="9"/>
      <c r="K141" s="9"/>
    </row>
    <row r="142" spans="1:11" ht="20.100000000000001" customHeight="1" x14ac:dyDescent="0.2">
      <c r="A142" s="472" t="s">
        <v>19</v>
      </c>
      <c r="B142" s="16" t="s">
        <v>137</v>
      </c>
      <c r="C142" s="161">
        <v>87273</v>
      </c>
      <c r="D142" s="161">
        <v>97928.618310000005</v>
      </c>
      <c r="E142" s="55">
        <f t="shared" si="10"/>
        <v>1.1220952449211097</v>
      </c>
      <c r="F142" s="164">
        <v>0.66700000000000004</v>
      </c>
      <c r="G142" s="173">
        <v>0.11899999999999999</v>
      </c>
      <c r="H142" s="477">
        <f t="shared" si="11"/>
        <v>-54.800000000000004</v>
      </c>
      <c r="I142" s="478"/>
      <c r="J142" s="9"/>
      <c r="K142" s="9"/>
    </row>
    <row r="143" spans="1:11" ht="20.100000000000001" customHeight="1" x14ac:dyDescent="0.2">
      <c r="A143" s="472" t="s">
        <v>20</v>
      </c>
      <c r="B143" s="16" t="s">
        <v>138</v>
      </c>
      <c r="C143" s="161">
        <v>4014</v>
      </c>
      <c r="D143" s="161">
        <v>3681.4533900000001</v>
      </c>
      <c r="E143" s="55">
        <f t="shared" si="10"/>
        <v>0.91715331091180874</v>
      </c>
      <c r="F143" s="164">
        <v>6.4000000000000001E-2</v>
      </c>
      <c r="G143" s="173">
        <v>8.0000000000000002E-3</v>
      </c>
      <c r="H143" s="477">
        <f t="shared" si="11"/>
        <v>-5.6000000000000005</v>
      </c>
      <c r="I143" s="478"/>
      <c r="J143" s="9"/>
      <c r="K143" s="9"/>
    </row>
    <row r="144" spans="1:11" ht="20.100000000000001" customHeight="1" x14ac:dyDescent="0.2">
      <c r="A144" s="472" t="s">
        <v>21</v>
      </c>
      <c r="B144" s="16" t="s">
        <v>179</v>
      </c>
      <c r="C144" s="161">
        <v>244755</v>
      </c>
      <c r="D144" s="161">
        <v>89326.433220000006</v>
      </c>
      <c r="E144" s="55">
        <f t="shared" si="10"/>
        <v>0.36496264926150646</v>
      </c>
      <c r="F144" s="164">
        <v>0.53800000000000003</v>
      </c>
      <c r="G144" s="173">
        <v>2.331</v>
      </c>
      <c r="H144" s="477">
        <f t="shared" si="11"/>
        <v>179.29999999999998</v>
      </c>
      <c r="I144" s="478"/>
      <c r="J144" s="9"/>
      <c r="K144" s="9"/>
    </row>
    <row r="145" spans="1:11" ht="20.100000000000001" customHeight="1" x14ac:dyDescent="0.2">
      <c r="A145" s="472" t="s">
        <v>22</v>
      </c>
      <c r="B145" s="16" t="s">
        <v>139</v>
      </c>
      <c r="C145" s="161">
        <v>176290</v>
      </c>
      <c r="D145" s="161">
        <v>210386.70892999999</v>
      </c>
      <c r="E145" s="55">
        <f t="shared" si="10"/>
        <v>1.1934126095070623</v>
      </c>
      <c r="F145" s="164">
        <v>0.45400000000000001</v>
      </c>
      <c r="G145" s="173">
        <v>0.48599999999999999</v>
      </c>
      <c r="H145" s="477">
        <f t="shared" si="11"/>
        <v>3.1999999999999975</v>
      </c>
      <c r="I145" s="478"/>
      <c r="J145" s="9"/>
      <c r="K145" s="9"/>
    </row>
    <row r="146" spans="1:11" ht="20.100000000000001" customHeight="1" x14ac:dyDescent="0.2">
      <c r="A146" s="472" t="s">
        <v>23</v>
      </c>
      <c r="B146" s="16" t="s">
        <v>180</v>
      </c>
      <c r="C146" s="161">
        <v>6534</v>
      </c>
      <c r="D146" s="161">
        <v>4980.1638599999997</v>
      </c>
      <c r="E146" s="55">
        <f t="shared" si="10"/>
        <v>0.76219220385674924</v>
      </c>
      <c r="F146" s="164">
        <v>0.17199999999999999</v>
      </c>
      <c r="G146" s="173">
        <v>0.13</v>
      </c>
      <c r="H146" s="477">
        <f t="shared" si="11"/>
        <v>-4.1999999999999984</v>
      </c>
      <c r="I146" s="478"/>
      <c r="J146" s="9"/>
      <c r="K146" s="9"/>
    </row>
    <row r="147" spans="1:11" ht="20.100000000000001" customHeight="1" x14ac:dyDescent="0.2">
      <c r="A147" s="472" t="s">
        <v>24</v>
      </c>
      <c r="B147" s="16" t="s">
        <v>140</v>
      </c>
      <c r="C147" s="161">
        <v>183388</v>
      </c>
      <c r="D147" s="161">
        <v>178316.21406</v>
      </c>
      <c r="E147" s="55">
        <f t="shared" si="10"/>
        <v>0.97234395958296072</v>
      </c>
      <c r="F147" s="164">
        <v>0.316</v>
      </c>
      <c r="G147" s="173">
        <v>0.307</v>
      </c>
      <c r="H147" s="477">
        <f t="shared" si="11"/>
        <v>-0.9000000000000008</v>
      </c>
      <c r="I147" s="478"/>
      <c r="J147" s="9"/>
      <c r="K147" s="9"/>
    </row>
    <row r="148" spans="1:11" ht="20.100000000000001" customHeight="1" x14ac:dyDescent="0.2">
      <c r="A148" s="472" t="s">
        <v>25</v>
      </c>
      <c r="B148" s="16" t="s">
        <v>141</v>
      </c>
      <c r="C148" s="161">
        <v>6038</v>
      </c>
      <c r="D148" s="161">
        <v>6967.7768100000003</v>
      </c>
      <c r="E148" s="55">
        <f t="shared" si="10"/>
        <v>1.1539875472010599</v>
      </c>
      <c r="F148" s="164">
        <v>0.36199999999999999</v>
      </c>
      <c r="G148" s="173">
        <v>0.36299999999999999</v>
      </c>
      <c r="H148" s="477">
        <f t="shared" si="11"/>
        <v>0.10000000000000009</v>
      </c>
      <c r="I148" s="478"/>
      <c r="J148" s="9"/>
      <c r="K148" s="9"/>
    </row>
    <row r="149" spans="1:11" ht="20.100000000000001" customHeight="1" x14ac:dyDescent="0.2">
      <c r="A149" s="472" t="s">
        <v>26</v>
      </c>
      <c r="B149" s="16" t="s">
        <v>142</v>
      </c>
      <c r="C149" s="161">
        <v>18989</v>
      </c>
      <c r="D149" s="161">
        <v>134906.76178</v>
      </c>
      <c r="E149" s="55">
        <f t="shared" si="10"/>
        <v>7.104468996787614</v>
      </c>
      <c r="F149" s="164">
        <v>6.9000000000000006E-2</v>
      </c>
      <c r="G149" s="173">
        <v>0.4</v>
      </c>
      <c r="H149" s="477">
        <f t="shared" si="11"/>
        <v>33.1</v>
      </c>
      <c r="I149" s="478"/>
      <c r="J149" s="9"/>
      <c r="K149" s="9"/>
    </row>
    <row r="150" spans="1:11" ht="20.100000000000001" customHeight="1" x14ac:dyDescent="0.2">
      <c r="A150" s="472" t="s">
        <v>27</v>
      </c>
      <c r="B150" s="16" t="s">
        <v>216</v>
      </c>
      <c r="C150" s="484" t="s">
        <v>42</v>
      </c>
      <c r="D150" s="161">
        <v>0</v>
      </c>
      <c r="E150" s="55" t="s">
        <v>42</v>
      </c>
      <c r="F150" s="245" t="s">
        <v>42</v>
      </c>
      <c r="G150" s="488">
        <v>0</v>
      </c>
      <c r="H150" s="477" t="s">
        <v>42</v>
      </c>
      <c r="I150" s="478"/>
      <c r="J150" s="9"/>
      <c r="K150" s="9"/>
    </row>
    <row r="151" spans="1:11" ht="20.100000000000001" customHeight="1" x14ac:dyDescent="0.2">
      <c r="A151" s="472" t="s">
        <v>28</v>
      </c>
      <c r="B151" s="16" t="s">
        <v>143</v>
      </c>
      <c r="C151" s="161">
        <v>84</v>
      </c>
      <c r="D151" s="161">
        <v>639.81777999999997</v>
      </c>
      <c r="E151" s="55">
        <f>+IF(C151=0,"X",D151/C151)</f>
        <v>7.6168783333333332</v>
      </c>
      <c r="F151" s="245">
        <v>2.1999999999999999E-2</v>
      </c>
      <c r="G151" s="173">
        <v>0.26200000000000001</v>
      </c>
      <c r="H151" s="477">
        <f>+(G151-F151)*100</f>
        <v>24.000000000000004</v>
      </c>
      <c r="I151" s="478"/>
      <c r="J151" s="9"/>
      <c r="K151" s="9"/>
    </row>
    <row r="152" spans="1:11" ht="20.100000000000001" customHeight="1" x14ac:dyDescent="0.2">
      <c r="A152" s="472" t="s">
        <v>31</v>
      </c>
      <c r="B152" s="16" t="s">
        <v>217</v>
      </c>
      <c r="C152" s="484" t="s">
        <v>42</v>
      </c>
      <c r="D152" s="161">
        <v>38.225470000000001</v>
      </c>
      <c r="E152" s="55" t="s">
        <v>42</v>
      </c>
      <c r="F152" s="245" t="s">
        <v>42</v>
      </c>
      <c r="G152" s="173">
        <v>1.9E-2</v>
      </c>
      <c r="H152" s="477" t="s">
        <v>42</v>
      </c>
      <c r="I152" s="478"/>
      <c r="J152" s="9"/>
      <c r="K152" s="9"/>
    </row>
    <row r="153" spans="1:11" ht="20.100000000000001" customHeight="1" x14ac:dyDescent="0.2">
      <c r="A153" s="472" t="s">
        <v>32</v>
      </c>
      <c r="B153" s="16" t="s">
        <v>181</v>
      </c>
      <c r="C153" s="161">
        <v>15397</v>
      </c>
      <c r="D153" s="161">
        <v>20922.949629999999</v>
      </c>
      <c r="E153" s="55">
        <f>+IF(C153=0,"X",D153/C153)</f>
        <v>1.3588978132103655</v>
      </c>
      <c r="F153" s="245">
        <v>0.35699999999999998</v>
      </c>
      <c r="G153" s="173">
        <v>0.436</v>
      </c>
      <c r="H153" s="477">
        <f>+(G153-F153)*100</f>
        <v>7.9000000000000012</v>
      </c>
      <c r="I153" s="478"/>
      <c r="J153" s="9"/>
      <c r="K153" s="9"/>
    </row>
    <row r="154" spans="1:11" ht="20.100000000000001" customHeight="1" x14ac:dyDescent="0.2">
      <c r="A154" s="472" t="s">
        <v>33</v>
      </c>
      <c r="B154" s="16" t="s">
        <v>223</v>
      </c>
      <c r="C154" s="484" t="s">
        <v>42</v>
      </c>
      <c r="D154" s="161">
        <v>0</v>
      </c>
      <c r="E154" s="55" t="s">
        <v>42</v>
      </c>
      <c r="F154" s="245" t="s">
        <v>42</v>
      </c>
      <c r="G154" s="488" t="s">
        <v>42</v>
      </c>
      <c r="H154" s="477" t="s">
        <v>42</v>
      </c>
      <c r="I154" s="478"/>
      <c r="J154" s="9"/>
      <c r="K154" s="9"/>
    </row>
    <row r="155" spans="1:11" ht="20.100000000000001" customHeight="1" x14ac:dyDescent="0.2">
      <c r="A155" s="472" t="s">
        <v>34</v>
      </c>
      <c r="B155" s="16" t="s">
        <v>144</v>
      </c>
      <c r="C155" s="161">
        <v>27183</v>
      </c>
      <c r="D155" s="161">
        <v>27337.496719999999</v>
      </c>
      <c r="E155" s="55">
        <f>+IF(C155=0,"X",D155/C155)</f>
        <v>1.0056835787072802</v>
      </c>
      <c r="F155" s="164">
        <v>0.15</v>
      </c>
      <c r="G155" s="173">
        <v>0.13200000000000001</v>
      </c>
      <c r="H155" s="477">
        <f>+(G155-F155)*100</f>
        <v>-1.7999999999999989</v>
      </c>
      <c r="I155" s="478"/>
      <c r="J155" s="9"/>
      <c r="K155" s="9"/>
    </row>
    <row r="156" spans="1:11" ht="20.100000000000001" customHeight="1" x14ac:dyDescent="0.2">
      <c r="A156" s="472" t="s">
        <v>35</v>
      </c>
      <c r="B156" s="16" t="s">
        <v>145</v>
      </c>
      <c r="C156" s="161">
        <v>74635</v>
      </c>
      <c r="D156" s="161">
        <v>282799.99570999999</v>
      </c>
      <c r="E156" s="55">
        <f>+IF(C156=0,"X",D156/C156)</f>
        <v>3.7891069298586451</v>
      </c>
      <c r="F156" s="164">
        <v>1.4999999999999999E-2</v>
      </c>
      <c r="G156" s="173">
        <v>4.3999999999999997E-2</v>
      </c>
      <c r="H156" s="477">
        <f>+(G156-F156)*100</f>
        <v>2.9</v>
      </c>
      <c r="I156" s="478"/>
      <c r="J156" s="9"/>
      <c r="K156" s="9"/>
    </row>
    <row r="157" spans="1:11" ht="20.100000000000001" customHeight="1" x14ac:dyDescent="0.2">
      <c r="A157" s="472" t="s">
        <v>36</v>
      </c>
      <c r="B157" s="16" t="s">
        <v>218</v>
      </c>
      <c r="C157" s="484" t="s">
        <v>42</v>
      </c>
      <c r="D157" s="161">
        <v>793.74045000000001</v>
      </c>
      <c r="E157" s="55" t="s">
        <v>42</v>
      </c>
      <c r="F157" s="245" t="s">
        <v>42</v>
      </c>
      <c r="G157" s="173">
        <v>0.76</v>
      </c>
      <c r="H157" s="477" t="s">
        <v>42</v>
      </c>
      <c r="I157" s="478"/>
      <c r="J157" s="9"/>
      <c r="K157" s="9"/>
    </row>
    <row r="158" spans="1:11" ht="20.100000000000001" customHeight="1" x14ac:dyDescent="0.2">
      <c r="A158" s="472" t="s">
        <v>37</v>
      </c>
      <c r="B158" s="16" t="s">
        <v>146</v>
      </c>
      <c r="C158" s="161">
        <v>654</v>
      </c>
      <c r="D158" s="161">
        <v>-75.974890000000002</v>
      </c>
      <c r="E158" s="55">
        <f t="shared" ref="E158:E165" si="12">+IF(C158=0,"X",D158/C158)</f>
        <v>-0.11616955657492355</v>
      </c>
      <c r="F158" s="164">
        <v>2.7E-2</v>
      </c>
      <c r="G158" s="173">
        <v>-3.0000000000000001E-3</v>
      </c>
      <c r="H158" s="477">
        <f t="shared" ref="H158:H165" si="13">+(G158-F158)*100</f>
        <v>-3</v>
      </c>
      <c r="I158" s="478"/>
      <c r="J158" s="9"/>
      <c r="K158" s="9"/>
    </row>
    <row r="159" spans="1:11" ht="20.100000000000001" customHeight="1" x14ac:dyDescent="0.2">
      <c r="A159" s="472" t="s">
        <v>38</v>
      </c>
      <c r="B159" s="16" t="s">
        <v>158</v>
      </c>
      <c r="C159" s="161">
        <v>291</v>
      </c>
      <c r="D159" s="161">
        <v>-7.8950300000000002</v>
      </c>
      <c r="E159" s="55">
        <f t="shared" si="12"/>
        <v>-2.713068728522337E-2</v>
      </c>
      <c r="F159" s="164">
        <v>1.2E-2</v>
      </c>
      <c r="G159" s="173">
        <v>0</v>
      </c>
      <c r="H159" s="477">
        <f t="shared" si="13"/>
        <v>-1.2</v>
      </c>
      <c r="I159" s="478"/>
      <c r="J159" s="9"/>
      <c r="K159" s="9"/>
    </row>
    <row r="160" spans="1:11" ht="20.100000000000001" customHeight="1" x14ac:dyDescent="0.2">
      <c r="A160" s="472" t="s">
        <v>39</v>
      </c>
      <c r="B160" s="16" t="s">
        <v>159</v>
      </c>
      <c r="C160" s="161">
        <v>33298</v>
      </c>
      <c r="D160" s="161">
        <v>177122.79188</v>
      </c>
      <c r="E160" s="55">
        <f t="shared" si="12"/>
        <v>5.3193222379722505</v>
      </c>
      <c r="F160" s="164">
        <v>0.107</v>
      </c>
      <c r="G160" s="173">
        <v>0.44500000000000001</v>
      </c>
      <c r="H160" s="477">
        <f t="shared" si="13"/>
        <v>33.800000000000004</v>
      </c>
      <c r="I160" s="478"/>
      <c r="J160" s="9"/>
      <c r="K160" s="9"/>
    </row>
    <row r="161" spans="1:11" ht="20.100000000000001" customHeight="1" x14ac:dyDescent="0.2">
      <c r="A161" s="472" t="s">
        <v>40</v>
      </c>
      <c r="B161" s="16" t="s">
        <v>160</v>
      </c>
      <c r="C161" s="161">
        <v>80854</v>
      </c>
      <c r="D161" s="161">
        <v>157192.41573000001</v>
      </c>
      <c r="E161" s="55">
        <f t="shared" si="12"/>
        <v>1.9441513806367032</v>
      </c>
      <c r="F161" s="164">
        <v>0.504</v>
      </c>
      <c r="G161" s="173">
        <v>0.64300000000000002</v>
      </c>
      <c r="H161" s="477">
        <f t="shared" si="13"/>
        <v>13.900000000000002</v>
      </c>
      <c r="I161" s="478"/>
      <c r="J161" s="9"/>
      <c r="K161" s="9"/>
    </row>
    <row r="162" spans="1:11" ht="20.100000000000001" customHeight="1" x14ac:dyDescent="0.2">
      <c r="A162" s="472" t="s">
        <v>219</v>
      </c>
      <c r="B162" s="16" t="s">
        <v>147</v>
      </c>
      <c r="C162" s="161">
        <v>281470</v>
      </c>
      <c r="D162" s="161">
        <v>327888.90784</v>
      </c>
      <c r="E162" s="55">
        <f t="shared" si="12"/>
        <v>1.1649160046896649</v>
      </c>
      <c r="F162" s="164">
        <v>0.41099999999999998</v>
      </c>
      <c r="G162" s="173">
        <v>0.46400000000000002</v>
      </c>
      <c r="H162" s="477">
        <f t="shared" si="13"/>
        <v>5.3000000000000043</v>
      </c>
      <c r="I162" s="478"/>
      <c r="J162" s="9"/>
      <c r="K162" s="9"/>
    </row>
    <row r="163" spans="1:11" ht="20.100000000000001" customHeight="1" x14ac:dyDescent="0.2">
      <c r="A163" s="472" t="s">
        <v>220</v>
      </c>
      <c r="B163" s="16" t="s">
        <v>148</v>
      </c>
      <c r="C163" s="161">
        <v>275118</v>
      </c>
      <c r="D163" s="161">
        <v>410754.38094</v>
      </c>
      <c r="E163" s="55">
        <f t="shared" si="12"/>
        <v>1.4930116565982596</v>
      </c>
      <c r="F163" s="164">
        <v>0.12</v>
      </c>
      <c r="G163" s="173">
        <v>0.16500000000000001</v>
      </c>
      <c r="H163" s="477">
        <f t="shared" si="13"/>
        <v>4.5000000000000009</v>
      </c>
      <c r="I163" s="478"/>
      <c r="J163" s="9"/>
      <c r="K163" s="9"/>
    </row>
    <row r="164" spans="1:11" ht="20.100000000000001" customHeight="1" thickBot="1" x14ac:dyDescent="0.25">
      <c r="A164" s="472" t="s">
        <v>222</v>
      </c>
      <c r="B164" s="16" t="s">
        <v>149</v>
      </c>
      <c r="C164" s="161">
        <v>0</v>
      </c>
      <c r="D164" s="161">
        <v>0</v>
      </c>
      <c r="E164" s="55" t="str">
        <f t="shared" si="12"/>
        <v>X</v>
      </c>
      <c r="F164" s="164">
        <v>0</v>
      </c>
      <c r="G164" s="173">
        <v>0</v>
      </c>
      <c r="H164" s="477">
        <f t="shared" si="13"/>
        <v>0</v>
      </c>
      <c r="I164" s="478"/>
      <c r="J164" s="9"/>
      <c r="K164" s="9"/>
    </row>
    <row r="165" spans="1:11" ht="20.100000000000001" customHeight="1" thickBot="1" x14ac:dyDescent="0.25">
      <c r="A165" s="182"/>
      <c r="B165" s="56" t="s">
        <v>2</v>
      </c>
      <c r="C165" s="153">
        <f>SUM(C131:C164)</f>
        <v>2279690</v>
      </c>
      <c r="D165" s="153">
        <f>SUM(D131:D164)</f>
        <v>3232891.1885399995</v>
      </c>
      <c r="E165" s="184">
        <f t="shared" si="12"/>
        <v>1.4181275474033748</v>
      </c>
      <c r="F165" s="155">
        <v>0.14499999999999999</v>
      </c>
      <c r="G165" s="489">
        <v>0.17599999999999999</v>
      </c>
      <c r="H165" s="479">
        <f t="shared" si="13"/>
        <v>3.1</v>
      </c>
      <c r="I165" s="478"/>
      <c r="J165" s="9"/>
      <c r="K165" s="9"/>
    </row>
    <row r="166" spans="1:11" ht="20.100000000000001" customHeight="1" x14ac:dyDescent="0.2">
      <c r="A166" s="207"/>
      <c r="B166" s="39"/>
      <c r="C166" s="45"/>
      <c r="D166" s="45"/>
      <c r="E166" s="9"/>
      <c r="F166" s="9"/>
      <c r="G166" s="9"/>
      <c r="H166" s="9"/>
    </row>
    <row r="167" spans="1:11" s="135" customFormat="1" ht="20.100000000000001" customHeight="1" x14ac:dyDescent="0.2">
      <c r="A167" s="621" t="s">
        <v>284</v>
      </c>
      <c r="B167" s="621"/>
      <c r="C167" s="621"/>
      <c r="D167" s="621"/>
      <c r="E167" s="621"/>
      <c r="F167" s="621"/>
      <c r="G167" s="621"/>
      <c r="H167" s="621"/>
    </row>
    <row r="168" spans="1:11" s="135" customFormat="1" ht="20.100000000000001" customHeight="1" thickBot="1" x14ac:dyDescent="0.25">
      <c r="A168" s="195"/>
      <c r="B168" s="195"/>
      <c r="C168" s="195"/>
      <c r="D168" s="195"/>
      <c r="E168" s="195"/>
      <c r="F168" s="195"/>
      <c r="G168" s="195"/>
      <c r="H168" s="195"/>
    </row>
    <row r="169" spans="1:11" ht="31.5" customHeight="1" thickBot="1" x14ac:dyDescent="0.25">
      <c r="A169" s="637" t="s">
        <v>3</v>
      </c>
      <c r="B169" s="637" t="s">
        <v>4</v>
      </c>
      <c r="C169" s="622" t="s">
        <v>285</v>
      </c>
      <c r="D169" s="623"/>
      <c r="E169" s="346" t="s">
        <v>6</v>
      </c>
      <c r="F169" s="622" t="s">
        <v>286</v>
      </c>
      <c r="G169" s="653"/>
      <c r="H169" s="623"/>
    </row>
    <row r="170" spans="1:11" ht="20.100000000000001" customHeight="1" thickBot="1" x14ac:dyDescent="0.25">
      <c r="A170" s="638"/>
      <c r="B170" s="638"/>
      <c r="C170" s="410" t="s">
        <v>208</v>
      </c>
      <c r="D170" s="410" t="s">
        <v>215</v>
      </c>
      <c r="E170" s="15" t="s">
        <v>214</v>
      </c>
      <c r="F170" s="410" t="s">
        <v>208</v>
      </c>
      <c r="G170" s="410" t="s">
        <v>215</v>
      </c>
      <c r="H170" s="15" t="s">
        <v>276</v>
      </c>
    </row>
    <row r="171" spans="1:11" ht="20.100000000000001" customHeight="1" x14ac:dyDescent="0.2">
      <c r="A171" s="475" t="s">
        <v>7</v>
      </c>
      <c r="B171" s="344" t="s">
        <v>0</v>
      </c>
      <c r="C171" s="158">
        <v>20231</v>
      </c>
      <c r="D171" s="158">
        <v>23500</v>
      </c>
      <c r="E171" s="55">
        <f>+IF(C171=0,"X",D171/C171)</f>
        <v>1.1615837081706293</v>
      </c>
      <c r="F171" s="160">
        <v>1E-3</v>
      </c>
      <c r="G171" s="160">
        <v>1E-3</v>
      </c>
      <c r="H171" s="477">
        <f>+(G171-F171)*100</f>
        <v>0</v>
      </c>
      <c r="I171" s="478"/>
      <c r="J171" s="9"/>
      <c r="K171" s="9"/>
    </row>
    <row r="172" spans="1:11" ht="20.100000000000001" customHeight="1" thickBot="1" x14ac:dyDescent="0.25">
      <c r="A172" s="147" t="s">
        <v>8</v>
      </c>
      <c r="B172" s="330" t="s">
        <v>1</v>
      </c>
      <c r="C172" s="167">
        <v>1429311</v>
      </c>
      <c r="D172" s="167">
        <v>1949897</v>
      </c>
      <c r="E172" s="55">
        <f>+IF(C172=0,"X",D172/C172)</f>
        <v>1.3642216424557008</v>
      </c>
      <c r="F172" s="169">
        <v>5.1999999999999998E-2</v>
      </c>
      <c r="G172" s="169">
        <v>6.0999999999999999E-2</v>
      </c>
      <c r="H172" s="477">
        <f>+(G172-F172)*100</f>
        <v>0.90000000000000013</v>
      </c>
      <c r="I172" s="478"/>
      <c r="J172" s="9"/>
      <c r="K172" s="9"/>
    </row>
    <row r="173" spans="1:11" s="135" customFormat="1" ht="20.100000000000001" customHeight="1" thickBot="1" x14ac:dyDescent="0.25">
      <c r="A173" s="148"/>
      <c r="B173" s="345" t="s">
        <v>41</v>
      </c>
      <c r="C173" s="490">
        <f>SUM(C171:C172)</f>
        <v>1449542</v>
      </c>
      <c r="D173" s="490">
        <f>SUM(D171:D172)</f>
        <v>1973397</v>
      </c>
      <c r="E173" s="184">
        <f>+IF(C173=0,"X",D173/C173)</f>
        <v>1.3613934608310763</v>
      </c>
      <c r="F173" s="491">
        <v>2.5999999999999999E-2</v>
      </c>
      <c r="G173" s="491">
        <v>3.5000000000000003E-2</v>
      </c>
      <c r="H173" s="479">
        <f>+(G173-F173)*100</f>
        <v>0.90000000000000047</v>
      </c>
      <c r="I173" s="478"/>
      <c r="J173" s="9"/>
      <c r="K173" s="9"/>
    </row>
    <row r="174" spans="1:11" ht="20.100000000000001" customHeight="1" x14ac:dyDescent="0.2">
      <c r="C174" s="9"/>
      <c r="D174" s="9"/>
      <c r="E174" s="186"/>
      <c r="F174" s="186"/>
    </row>
    <row r="175" spans="1:11" s="135" customFormat="1" ht="20.100000000000001" customHeight="1" x14ac:dyDescent="0.2">
      <c r="A175" s="621" t="s">
        <v>287</v>
      </c>
      <c r="B175" s="621"/>
      <c r="C175" s="621"/>
      <c r="D175" s="621"/>
      <c r="E175" s="621"/>
      <c r="F175" s="621"/>
      <c r="G175" s="621"/>
      <c r="H175" s="621"/>
    </row>
    <row r="176" spans="1:11" s="135" customFormat="1" ht="20.100000000000001" customHeight="1" thickBot="1" x14ac:dyDescent="0.25">
      <c r="A176" s="195"/>
      <c r="B176" s="195"/>
      <c r="C176" s="195"/>
      <c r="D176" s="195"/>
      <c r="E176" s="195"/>
      <c r="F176" s="195"/>
      <c r="G176" s="195"/>
      <c r="H176" s="195"/>
    </row>
    <row r="177" spans="1:11" ht="20.100000000000001" customHeight="1" x14ac:dyDescent="0.2">
      <c r="A177" s="637" t="s">
        <v>3</v>
      </c>
      <c r="B177" s="637" t="s">
        <v>4</v>
      </c>
      <c r="C177" s="647" t="s">
        <v>288</v>
      </c>
      <c r="D177" s="648"/>
      <c r="E177" s="637" t="s">
        <v>6</v>
      </c>
      <c r="F177" s="647" t="s">
        <v>289</v>
      </c>
      <c r="G177" s="651"/>
      <c r="H177" s="648"/>
    </row>
    <row r="178" spans="1:11" ht="37.5" customHeight="1" thickBot="1" x14ac:dyDescent="0.25">
      <c r="A178" s="646"/>
      <c r="B178" s="646"/>
      <c r="C178" s="649"/>
      <c r="D178" s="650"/>
      <c r="E178" s="638"/>
      <c r="F178" s="649"/>
      <c r="G178" s="652"/>
      <c r="H178" s="650"/>
    </row>
    <row r="179" spans="1:11" ht="20.100000000000001" customHeight="1" thickBot="1" x14ac:dyDescent="0.25">
      <c r="A179" s="638"/>
      <c r="B179" s="638"/>
      <c r="C179" s="410" t="s">
        <v>208</v>
      </c>
      <c r="D179" s="410" t="s">
        <v>215</v>
      </c>
      <c r="E179" s="15" t="s">
        <v>214</v>
      </c>
      <c r="F179" s="410" t="s">
        <v>208</v>
      </c>
      <c r="G179" s="410" t="s">
        <v>215</v>
      </c>
      <c r="H179" s="15" t="s">
        <v>276</v>
      </c>
    </row>
    <row r="180" spans="1:11" ht="20.100000000000001" customHeight="1" x14ac:dyDescent="0.2">
      <c r="A180" s="475" t="s">
        <v>7</v>
      </c>
      <c r="B180" s="330" t="s">
        <v>0</v>
      </c>
      <c r="C180" s="158">
        <v>8508</v>
      </c>
      <c r="D180" s="158">
        <v>9207</v>
      </c>
      <c r="E180" s="55">
        <f>+IF(C180=0,"X",D180/C180)</f>
        <v>1.0821579689703809</v>
      </c>
      <c r="F180" s="160">
        <v>0</v>
      </c>
      <c r="G180" s="160">
        <v>1E-3</v>
      </c>
      <c r="H180" s="477">
        <f>+(G180-F180)*100</f>
        <v>0.1</v>
      </c>
      <c r="I180" s="478"/>
      <c r="J180" s="9"/>
      <c r="K180" s="9"/>
    </row>
    <row r="181" spans="1:11" ht="20.100000000000001" customHeight="1" thickBot="1" x14ac:dyDescent="0.25">
      <c r="A181" s="147" t="s">
        <v>8</v>
      </c>
      <c r="B181" s="330" t="s">
        <v>1</v>
      </c>
      <c r="C181" s="167">
        <v>338963</v>
      </c>
      <c r="D181" s="167">
        <v>908858</v>
      </c>
      <c r="E181" s="55">
        <f>+IF(C181=0,"X",D181/C181)</f>
        <v>2.6812896982856538</v>
      </c>
      <c r="F181" s="169">
        <v>2.1999999999999999E-2</v>
      </c>
      <c r="G181" s="169">
        <v>4.9000000000000002E-2</v>
      </c>
      <c r="H181" s="477">
        <f>+(G181-F181)*100</f>
        <v>2.7</v>
      </c>
      <c r="I181" s="478"/>
      <c r="J181" s="9"/>
      <c r="K181" s="9"/>
    </row>
    <row r="182" spans="1:11" s="135" customFormat="1" ht="19.5" customHeight="1" thickBot="1" x14ac:dyDescent="0.25">
      <c r="A182" s="148"/>
      <c r="B182" s="345" t="s">
        <v>41</v>
      </c>
      <c r="C182" s="490">
        <f>SUM(C180:C181)</f>
        <v>347471</v>
      </c>
      <c r="D182" s="490">
        <f>SUM(D180:D181)</f>
        <v>918065</v>
      </c>
      <c r="E182" s="184">
        <f>+IF(C182=0,"X",D182/C182)</f>
        <v>2.642134163714382</v>
      </c>
      <c r="F182" s="491">
        <v>0.01</v>
      </c>
      <c r="G182" s="491">
        <v>2.5000000000000001E-2</v>
      </c>
      <c r="H182" s="479">
        <f>+(G182-F182)*100</f>
        <v>1.5000000000000002</v>
      </c>
      <c r="I182" s="478"/>
      <c r="J182" s="9"/>
      <c r="K182" s="9"/>
    </row>
    <row r="183" spans="1:11" x14ac:dyDescent="0.2">
      <c r="C183" s="9"/>
      <c r="D183" s="9"/>
      <c r="E183" s="186"/>
      <c r="F183" s="186"/>
    </row>
    <row r="184" spans="1:11" x14ac:dyDescent="0.2">
      <c r="C184" s="9"/>
      <c r="D184" s="9"/>
    </row>
    <row r="187" spans="1:11" x14ac:dyDescent="0.2">
      <c r="C187" s="186"/>
      <c r="D187" s="186"/>
    </row>
    <row r="188" spans="1:11" x14ac:dyDescent="0.2">
      <c r="C188" s="186"/>
      <c r="D188" s="186"/>
      <c r="E188" s="186"/>
      <c r="F188" s="492"/>
      <c r="G188" s="186"/>
      <c r="H188" s="186"/>
    </row>
    <row r="192" spans="1:11" x14ac:dyDescent="0.2">
      <c r="C192" s="186"/>
      <c r="D192" s="186"/>
      <c r="F192" s="194"/>
      <c r="G192" s="194"/>
    </row>
    <row r="193" spans="3:4" x14ac:dyDescent="0.2">
      <c r="C193" s="186"/>
      <c r="D193" s="186"/>
    </row>
  </sheetData>
  <mergeCells count="36">
    <mergeCell ref="A43:H43"/>
    <mergeCell ref="A1:H1"/>
    <mergeCell ref="C4:D4"/>
    <mergeCell ref="F4:H4"/>
    <mergeCell ref="A10:H10"/>
    <mergeCell ref="F12:H12"/>
    <mergeCell ref="C45:D45"/>
    <mergeCell ref="F45:H45"/>
    <mergeCell ref="A83:H83"/>
    <mergeCell ref="B85:B87"/>
    <mergeCell ref="C85:D86"/>
    <mergeCell ref="E85:E86"/>
    <mergeCell ref="F85:H86"/>
    <mergeCell ref="A92:H92"/>
    <mergeCell ref="A94:A96"/>
    <mergeCell ref="B94:B96"/>
    <mergeCell ref="C94:D95"/>
    <mergeCell ref="E94:E95"/>
    <mergeCell ref="F94:H95"/>
    <mergeCell ref="A175:H175"/>
    <mergeCell ref="A126:H126"/>
    <mergeCell ref="A128:A130"/>
    <mergeCell ref="B128:B130"/>
    <mergeCell ref="C128:D129"/>
    <mergeCell ref="E128:E129"/>
    <mergeCell ref="F128:H129"/>
    <mergeCell ref="A167:H167"/>
    <mergeCell ref="A169:A170"/>
    <mergeCell ref="B169:B170"/>
    <mergeCell ref="C169:D169"/>
    <mergeCell ref="F169:H169"/>
    <mergeCell ref="A177:A179"/>
    <mergeCell ref="B177:B179"/>
    <mergeCell ref="C177:D178"/>
    <mergeCell ref="E177:E178"/>
    <mergeCell ref="F177:H178"/>
  </mergeCells>
  <conditionalFormatting sqref="J180:K182 J171:K173 J97:K124 J88:K90 J6:K8 J14:K41 J47:K81 J131:K165">
    <cfRule type="cellIs" dxfId="5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fitToHeight="0" orientation="portrait" r:id="rId1"/>
  <headerFooter alignWithMargins="0">
    <oddHeader>&amp;A</oddHeader>
  </headerFooter>
  <rowBreaks count="4" manualBreakCount="4">
    <brk id="42" max="7" man="1"/>
    <brk id="82" max="7" man="1"/>
    <brk id="125" max="7" man="1"/>
    <brk id="1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16</vt:i4>
      </vt:variant>
    </vt:vector>
  </HeadingPairs>
  <TitlesOfParts>
    <vt:vector size="34" baseType="lpstr">
      <vt:lpstr>Arkusz1</vt:lpstr>
      <vt:lpstr>Składka</vt:lpstr>
      <vt:lpstr>Odszkodowania</vt:lpstr>
      <vt:lpstr>Wynik Techniczny</vt:lpstr>
      <vt:lpstr>Koszty</vt:lpstr>
      <vt:lpstr>Rezerwy</vt:lpstr>
      <vt:lpstr>Lokaty</vt:lpstr>
      <vt:lpstr>Wynik Finansowy</vt:lpstr>
      <vt:lpstr>Reaskuracja</vt:lpstr>
      <vt:lpstr>Retencja</vt:lpstr>
      <vt:lpstr>Szkodowość</vt:lpstr>
      <vt:lpstr>Poziom Rezerw</vt:lpstr>
      <vt:lpstr>Kapitały własne</vt:lpstr>
      <vt:lpstr>Majątek</vt:lpstr>
      <vt:lpstr>Wskaźnik Zespolony</vt:lpstr>
      <vt:lpstr>Struktura Rynku</vt:lpstr>
      <vt:lpstr>Rynek 2005-2016</vt:lpstr>
      <vt:lpstr>Struktura 2005-2016</vt:lpstr>
      <vt:lpstr>GWP_LIFE_15</vt:lpstr>
      <vt:lpstr>GWP_LIFE_16</vt:lpstr>
      <vt:lpstr>GWP_NON_15</vt:lpstr>
      <vt:lpstr>GWP_NON_16</vt:lpstr>
      <vt:lpstr>Koszty!Obszar_wydruku</vt:lpstr>
      <vt:lpstr>Lokaty!Obszar_wydruku</vt:lpstr>
      <vt:lpstr>Odszkodowania!Obszar_wydruku</vt:lpstr>
      <vt:lpstr>Reaskuracja!Obszar_wydruku</vt:lpstr>
      <vt:lpstr>Rezerwy!Obszar_wydruku</vt:lpstr>
      <vt:lpstr>Składka!Obszar_wydruku</vt:lpstr>
      <vt:lpstr>'Struktura 2005-2016'!Obszar_wydruku</vt:lpstr>
      <vt:lpstr>'Struktura Rynku'!Obszar_wydruku</vt:lpstr>
      <vt:lpstr>'Wynik Finansowy'!Obszar_wydruku</vt:lpstr>
      <vt:lpstr>'Wynik Techniczny'!Obszar_wydruku</vt:lpstr>
      <vt:lpstr>SKLADKA_LIFE</vt:lpstr>
      <vt:lpstr>SKLADKA_NON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Piórek</dc:creator>
  <cp:lastModifiedBy>jcyrul</cp:lastModifiedBy>
  <cp:lastPrinted>2017-05-19T11:19:30Z</cp:lastPrinted>
  <dcterms:created xsi:type="dcterms:W3CDTF">1999-09-16T12:44:02Z</dcterms:created>
  <dcterms:modified xsi:type="dcterms:W3CDTF">2017-09-18T10:51:53Z</dcterms:modified>
</cp:coreProperties>
</file>