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ziały\Marketing\2009_Marketing_PR\Raport_Roczny\2019\Rozdział 4\"/>
    </mc:Choice>
  </mc:AlternateContent>
  <xr:revisionPtr revIDLastSave="0" documentId="13_ncr:1_{18BF77F6-24F9-4ED8-803D-0929CDA62C26}" xr6:coauthVersionLast="45" xr6:coauthVersionMax="45" xr10:uidLastSave="{00000000-0000-0000-0000-000000000000}"/>
  <bookViews>
    <workbookView xWindow="-110" yWindow="-110" windowWidth="19420" windowHeight="10420" firstSheet="5" activeTab="7" xr2:uid="{F75B37A0-57EF-4C80-AF48-FB30D6623AF5}"/>
  </bookViews>
  <sheets>
    <sheet name="Składka" sheetId="1" r:id="rId1"/>
    <sheet name="Odszkodowania" sheetId="2" r:id="rId2"/>
    <sheet name="Wynik techniczny" sheetId="3" r:id="rId3"/>
    <sheet name="Koszty" sheetId="6" r:id="rId4"/>
    <sheet name="Rezerwy" sheetId="4" r:id="rId5"/>
    <sheet name="Lokaty" sheetId="5" r:id="rId6"/>
    <sheet name="Wynik finansowy" sheetId="7" r:id="rId7"/>
    <sheet name="Reaskuracja" sheetId="8" r:id="rId8"/>
    <sheet name="Retencja" sheetId="9" r:id="rId9"/>
    <sheet name="Szkodowość" sheetId="16" r:id="rId10"/>
    <sheet name="Poziom rezerw" sheetId="10" r:id="rId11"/>
    <sheet name="Kapitały własne " sheetId="11" r:id="rId12"/>
    <sheet name="Majątek" sheetId="12" r:id="rId13"/>
    <sheet name="Wskaźnik zespolony" sheetId="13" r:id="rId14"/>
    <sheet name="Struktura rynku" sheetId="14" r:id="rId15"/>
    <sheet name="Rynek 2010-2019" sheetId="15" r:id="rId16"/>
    <sheet name="Struktura 2010-2019" sheetId="18" r:id="rId17"/>
  </sheets>
  <externalReferences>
    <externalReference r:id="rId18"/>
  </externalReferences>
  <definedNames>
    <definedName name="GWP_LIFE_15" localSheetId="11">[1]Składka!$C$14:$C$38</definedName>
    <definedName name="GWP_LIFE_15" localSheetId="3">[1]Składka!$C$14:$C$38</definedName>
    <definedName name="GWP_LIFE_15" localSheetId="5">[1]Składka!$C$14:$C$38</definedName>
    <definedName name="GWP_LIFE_15" localSheetId="12">[1]Składka!$C$14:$C$38</definedName>
    <definedName name="GWP_LIFE_15" localSheetId="1">[1]Składka!$C$14:$C$38</definedName>
    <definedName name="GWP_LIFE_15" localSheetId="10">[1]Składka!$C$14:$C$38</definedName>
    <definedName name="GWP_LIFE_15" localSheetId="7">[1]Składka!$C$14:$C$38</definedName>
    <definedName name="GWP_LIFE_15" localSheetId="8">[1]Składka!$C$14:$C$38</definedName>
    <definedName name="GWP_LIFE_15" localSheetId="4">[1]Składka!$C$14:$C$38</definedName>
    <definedName name="GWP_LIFE_15" localSheetId="15">[1]Składka!$C$14:$C$38</definedName>
    <definedName name="GWP_LIFE_15" localSheetId="14">[1]Składka!$C$14:$C$38</definedName>
    <definedName name="GWP_LIFE_15" localSheetId="13">[1]Składka!$C$14:$C$38</definedName>
    <definedName name="GWP_LIFE_15" localSheetId="6">[1]Składka!$C$14:$C$38</definedName>
    <definedName name="GWP_LIFE_15" localSheetId="2">[1]Składka!$C$14:$C$38</definedName>
    <definedName name="GWP_LIFE_15">Składka!$C$14:$C$38</definedName>
    <definedName name="GWP_LIFE_16" localSheetId="11">[1]Składka!$D$14:$D$38</definedName>
    <definedName name="GWP_LIFE_16" localSheetId="3">[1]Składka!$D$14:$D$38</definedName>
    <definedName name="GWP_LIFE_16" localSheetId="5">[1]Składka!$D$14:$D$38</definedName>
    <definedName name="GWP_LIFE_16" localSheetId="12">[1]Składka!$D$14:$D$38</definedName>
    <definedName name="GWP_LIFE_16" localSheetId="1">[1]Składka!$D$14:$D$38</definedName>
    <definedName name="GWP_LIFE_16" localSheetId="10">[1]Składka!$D$14:$D$38</definedName>
    <definedName name="GWP_LIFE_16" localSheetId="7">[1]Składka!$D$14:$D$38</definedName>
    <definedName name="GWP_LIFE_16" localSheetId="8">[1]Składka!$D$14:$D$38</definedName>
    <definedName name="GWP_LIFE_16" localSheetId="4">[1]Składka!$D$14:$D$38</definedName>
    <definedName name="GWP_LIFE_16" localSheetId="15">[1]Składka!$D$14:$D$38</definedName>
    <definedName name="GWP_LIFE_16" localSheetId="14">[1]Składka!$D$14:$D$38</definedName>
    <definedName name="GWP_LIFE_16" localSheetId="13">[1]Składka!$D$14:$D$38</definedName>
    <definedName name="GWP_LIFE_16" localSheetId="6">[1]Składka!$D$14:$D$38</definedName>
    <definedName name="GWP_LIFE_16" localSheetId="2">[1]Składka!$D$14:$D$38</definedName>
    <definedName name="GWP_LIFE_16">Składka!$D$14:$D$38</definedName>
    <definedName name="GWP_NON_15" localSheetId="11">[1]Składka!$C$45:$C$78</definedName>
    <definedName name="GWP_NON_15" localSheetId="3">[1]Składka!$C$45:$C$78</definedName>
    <definedName name="GWP_NON_15" localSheetId="5">[1]Składka!$C$45:$C$78</definedName>
    <definedName name="GWP_NON_15" localSheetId="12">[1]Składka!$C$45:$C$78</definedName>
    <definedName name="GWP_NON_15" localSheetId="1">[1]Składka!$C$45:$C$78</definedName>
    <definedName name="GWP_NON_15" localSheetId="10">[1]Składka!$C$45:$C$78</definedName>
    <definedName name="GWP_NON_15" localSheetId="7">[1]Składka!$C$45:$C$78</definedName>
    <definedName name="GWP_NON_15" localSheetId="8">[1]Składka!$C$45:$C$78</definedName>
    <definedName name="GWP_NON_15" localSheetId="4">[1]Składka!$C$45:$C$78</definedName>
    <definedName name="GWP_NON_15" localSheetId="15">[1]Składka!$C$45:$C$78</definedName>
    <definedName name="GWP_NON_15" localSheetId="14">[1]Składka!$C$45:$C$78</definedName>
    <definedName name="GWP_NON_15" localSheetId="13">[1]Składka!$C$45:$C$78</definedName>
    <definedName name="GWP_NON_15" localSheetId="6">[1]Składka!$C$45:$C$78</definedName>
    <definedName name="GWP_NON_15" localSheetId="2">[1]Składka!$C$45:$C$78</definedName>
    <definedName name="GWP_NON_15">Składka!$C$45:$C$78</definedName>
    <definedName name="GWP_NON_16" localSheetId="11">[1]Składka!$D$45:$D$78</definedName>
    <definedName name="GWP_NON_16" localSheetId="3">[1]Składka!$D$45:$D$78</definedName>
    <definedName name="GWP_NON_16" localSheetId="5">[1]Składka!$D$45:$D$78</definedName>
    <definedName name="GWP_NON_16" localSheetId="12">[1]Składka!$D$45:$D$78</definedName>
    <definedName name="GWP_NON_16" localSheetId="1">[1]Składka!$D$45:$D$78</definedName>
    <definedName name="GWP_NON_16" localSheetId="10">[1]Składka!$D$45:$D$78</definedName>
    <definedName name="GWP_NON_16" localSheetId="7">[1]Składka!$D$45:$D$78</definedName>
    <definedName name="GWP_NON_16" localSheetId="8">[1]Składka!$D$45:$D$78</definedName>
    <definedName name="GWP_NON_16" localSheetId="4">[1]Składka!$D$45:$D$78</definedName>
    <definedName name="GWP_NON_16" localSheetId="15">[1]Składka!$D$45:$D$78</definedName>
    <definedName name="GWP_NON_16" localSheetId="14">[1]Składka!$D$45:$D$78</definedName>
    <definedName name="GWP_NON_16" localSheetId="13">[1]Składka!$D$45:$D$78</definedName>
    <definedName name="GWP_NON_16" localSheetId="6">[1]Składka!$D$45:$D$78</definedName>
    <definedName name="GWP_NON_16" localSheetId="2">[1]Składka!$D$45:$D$78</definedName>
    <definedName name="GWP_NON_16">Składka!$D$45:$D$78</definedName>
    <definedName name="_xlnm.Print_Area" localSheetId="11">'Kapitały własne '!$A$1:$E$81</definedName>
    <definedName name="_xlnm.Print_Area" localSheetId="3">Koszty!$A$1:$N$161</definedName>
    <definedName name="_xlnm.Print_Area" localSheetId="5">Lokaty!$A$1:$J$81</definedName>
    <definedName name="_xlnm.Print_Area" localSheetId="12">Majątek!$A$1:$E$81</definedName>
    <definedName name="_xlnm.Print_Area" localSheetId="1">Odszkodowania!$A$1:$G$206</definedName>
    <definedName name="_xlnm.Print_Area" localSheetId="10">'Poziom rezerw'!$A$1:$E$80</definedName>
    <definedName name="_xlnm.Print_Area" localSheetId="7">Reaskuracja!$A$1:$H$178</definedName>
    <definedName name="_xlnm.Print_Area" localSheetId="8">Retencja!$A$1:$E$158</definedName>
    <definedName name="_xlnm.Print_Area" localSheetId="4">Rezerwy!$A$2:$E$79</definedName>
    <definedName name="_xlnm.Print_Area" localSheetId="15">'Rynek 2010-2019'!$A$1:$L$54</definedName>
    <definedName name="_xlnm.Print_Area" localSheetId="0">Składka!$A$1:$G$205</definedName>
    <definedName name="_xlnm.Print_Area" localSheetId="14">'Struktura rynku'!$A$1:$E$68</definedName>
    <definedName name="_xlnm.Print_Area" localSheetId="13">'Wskaźnik zespolony'!$A$1:$E$79</definedName>
    <definedName name="_xlnm.Print_Area" localSheetId="6">'Wynik finansowy'!$A$2:$H$79</definedName>
    <definedName name="_xlnm.Print_Area" localSheetId="2">'Wynik techniczny'!$A$2:$E$79</definedName>
    <definedName name="SKLADKA_LIFE" localSheetId="11">[1]Składka!$B$14:$B$38</definedName>
    <definedName name="SKLADKA_LIFE" localSheetId="3">[1]Składka!$B$14:$B$38</definedName>
    <definedName name="SKLADKA_LIFE" localSheetId="5">[1]Składka!$B$14:$B$38</definedName>
    <definedName name="SKLADKA_LIFE" localSheetId="12">[1]Składka!$B$14:$B$38</definedName>
    <definedName name="SKLADKA_LIFE" localSheetId="1">[1]Składka!$B$14:$B$38</definedName>
    <definedName name="SKLADKA_LIFE" localSheetId="10">[1]Składka!$B$14:$B$38</definedName>
    <definedName name="SKLADKA_LIFE" localSheetId="7">[1]Składka!$B$14:$B$38</definedName>
    <definedName name="SKLADKA_LIFE" localSheetId="8">[1]Składka!$B$14:$B$38</definedName>
    <definedName name="SKLADKA_LIFE" localSheetId="4">[1]Składka!$B$14:$B$38</definedName>
    <definedName name="SKLADKA_LIFE" localSheetId="15">[1]Składka!$B$14:$B$38</definedName>
    <definedName name="SKLADKA_LIFE" localSheetId="14">[1]Składka!$B$14:$B$38</definedName>
    <definedName name="SKLADKA_LIFE" localSheetId="13">[1]Składka!$B$14:$B$38</definedName>
    <definedName name="SKLADKA_LIFE" localSheetId="6">[1]Składka!$B$14:$B$38</definedName>
    <definedName name="SKLADKA_LIFE" localSheetId="2">[1]Składka!$B$14:$B$38</definedName>
    <definedName name="SKLADKA_LIFE">Składka!$B$14:$B$38</definedName>
    <definedName name="SKLADKA_NON" localSheetId="11">[1]Składka!$B$45:$B$78</definedName>
    <definedName name="SKLADKA_NON" localSheetId="3">[1]Składka!$B$45:$B$78</definedName>
    <definedName name="SKLADKA_NON" localSheetId="5">[1]Składka!$B$45:$B$78</definedName>
    <definedName name="SKLADKA_NON" localSheetId="12">[1]Składka!$B$45:$B$78</definedName>
    <definedName name="SKLADKA_NON" localSheetId="1">[1]Składka!$B$45:$B$78</definedName>
    <definedName name="SKLADKA_NON" localSheetId="10">[1]Składka!$B$45:$B$78</definedName>
    <definedName name="SKLADKA_NON" localSheetId="7">[1]Składka!$B$45:$B$78</definedName>
    <definedName name="SKLADKA_NON" localSheetId="8">[1]Składka!$B$45:$B$78</definedName>
    <definedName name="SKLADKA_NON" localSheetId="4">[1]Składka!$B$45:$B$78</definedName>
    <definedName name="SKLADKA_NON" localSheetId="15">[1]Składka!$B$45:$B$78</definedName>
    <definedName name="SKLADKA_NON" localSheetId="14">[1]Składka!$B$45:$B$78</definedName>
    <definedName name="SKLADKA_NON" localSheetId="13">[1]Składka!$B$45:$B$78</definedName>
    <definedName name="SKLADKA_NON" localSheetId="6">[1]Składka!$B$45:$B$78</definedName>
    <definedName name="SKLADKA_NON" localSheetId="2">[1]Składka!$B$45:$B$78</definedName>
    <definedName name="SKLADKA_NON">Składka!$B$45:$B$78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9" i="8" l="1"/>
  <c r="H144" i="8"/>
  <c r="H145" i="8"/>
  <c r="E67" i="13" l="1"/>
  <c r="E63" i="13"/>
  <c r="E64" i="13"/>
  <c r="E65" i="13"/>
  <c r="E67" i="12"/>
  <c r="E63" i="12"/>
  <c r="E65" i="11"/>
  <c r="E66" i="11"/>
  <c r="E67" i="11"/>
  <c r="E63" i="11"/>
  <c r="E145" i="16"/>
  <c r="E143" i="16"/>
  <c r="E141" i="16"/>
  <c r="E146" i="9"/>
  <c r="E67" i="8" l="1"/>
  <c r="E73" i="7"/>
  <c r="E67" i="7"/>
  <c r="H67" i="7"/>
  <c r="H61" i="7"/>
  <c r="H64" i="7"/>
  <c r="H65" i="7"/>
  <c r="E64" i="7"/>
  <c r="E65" i="7"/>
  <c r="E61" i="7"/>
  <c r="E47" i="7"/>
  <c r="K63" i="6"/>
  <c r="K64" i="6"/>
  <c r="K65" i="6"/>
  <c r="K66" i="6"/>
  <c r="K67" i="6"/>
  <c r="K68" i="6"/>
  <c r="K69" i="6"/>
  <c r="K70" i="6"/>
  <c r="K71" i="6"/>
  <c r="K72" i="6"/>
  <c r="H63" i="6"/>
  <c r="H64" i="6"/>
  <c r="H65" i="6"/>
  <c r="H66" i="6"/>
  <c r="H67" i="6"/>
  <c r="H68" i="6"/>
  <c r="H69" i="6"/>
  <c r="H70" i="6"/>
  <c r="H71" i="6"/>
  <c r="H72" i="6"/>
  <c r="E71" i="6"/>
  <c r="E72" i="6"/>
  <c r="E65" i="6"/>
  <c r="E66" i="6"/>
  <c r="E67" i="6"/>
  <c r="E68" i="6"/>
  <c r="E69" i="6"/>
  <c r="E70" i="6"/>
  <c r="E63" i="6"/>
  <c r="K71" i="18" l="1"/>
  <c r="K70" i="18"/>
  <c r="L64" i="18"/>
  <c r="K64" i="18"/>
  <c r="L38" i="18"/>
  <c r="K38" i="18"/>
  <c r="L37" i="18"/>
  <c r="K37" i="18"/>
  <c r="L36" i="18"/>
  <c r="K36" i="18"/>
  <c r="L35" i="18"/>
  <c r="K35" i="18"/>
  <c r="L34" i="18"/>
  <c r="K34" i="18"/>
  <c r="L33" i="18"/>
  <c r="K33" i="18"/>
  <c r="L32" i="18"/>
  <c r="K32" i="18"/>
  <c r="L31" i="18"/>
  <c r="K31" i="18"/>
  <c r="K39" i="18" s="1"/>
  <c r="K40" i="18" s="1"/>
  <c r="L30" i="18"/>
  <c r="L39" i="18" s="1"/>
  <c r="L40" i="18" s="1"/>
  <c r="K30" i="18"/>
  <c r="L24" i="18"/>
  <c r="K24" i="18"/>
  <c r="G32" i="15" l="1"/>
  <c r="F32" i="15"/>
  <c r="E32" i="15"/>
  <c r="D32" i="15"/>
  <c r="C32" i="15"/>
  <c r="L27" i="15"/>
  <c r="K27" i="15"/>
  <c r="J27" i="15"/>
  <c r="I27" i="15"/>
  <c r="H27" i="15"/>
  <c r="G27" i="15"/>
  <c r="F27" i="15"/>
  <c r="E27" i="15"/>
  <c r="D27" i="15"/>
  <c r="C27" i="15"/>
  <c r="L22" i="15"/>
  <c r="K22" i="15"/>
  <c r="J22" i="15"/>
  <c r="I22" i="15"/>
  <c r="H22" i="15"/>
  <c r="G22" i="15"/>
  <c r="F22" i="15"/>
  <c r="E22" i="15"/>
  <c r="D22" i="15"/>
  <c r="C22" i="15"/>
  <c r="L14" i="15"/>
  <c r="K14" i="15"/>
  <c r="J14" i="15"/>
  <c r="I14" i="15"/>
  <c r="H14" i="15"/>
  <c r="G14" i="15"/>
  <c r="F14" i="15"/>
  <c r="E14" i="15"/>
  <c r="D14" i="15"/>
  <c r="C14" i="15"/>
  <c r="L9" i="15"/>
  <c r="K9" i="15"/>
  <c r="J9" i="15"/>
  <c r="I9" i="15"/>
  <c r="H9" i="15"/>
  <c r="D79" i="8"/>
  <c r="C79" i="8"/>
  <c r="D39" i="8"/>
  <c r="C39" i="8"/>
  <c r="F79" i="7"/>
  <c r="C79" i="7"/>
  <c r="G39" i="7"/>
  <c r="F39" i="7"/>
  <c r="D39" i="7"/>
  <c r="C39" i="7"/>
  <c r="D79" i="5"/>
  <c r="C79" i="5"/>
  <c r="G39" i="5"/>
  <c r="F39" i="5"/>
  <c r="D39" i="5"/>
  <c r="C39" i="5"/>
  <c r="G120" i="6"/>
  <c r="D120" i="6"/>
  <c r="C120" i="6"/>
  <c r="M79" i="6"/>
  <c r="L79" i="6"/>
  <c r="J79" i="6"/>
  <c r="I79" i="6"/>
  <c r="G79" i="6"/>
  <c r="F79" i="6"/>
  <c r="D79" i="6"/>
  <c r="M39" i="6"/>
  <c r="L39" i="6"/>
  <c r="J39" i="6"/>
  <c r="I39" i="6"/>
  <c r="G39" i="6"/>
  <c r="F39" i="6"/>
  <c r="D39" i="6"/>
  <c r="C39" i="6"/>
  <c r="D95" i="2"/>
  <c r="C95" i="2"/>
  <c r="D79" i="2"/>
  <c r="C79" i="2"/>
  <c r="D39" i="2"/>
  <c r="C39" i="2"/>
  <c r="D95" i="1"/>
  <c r="C95" i="1"/>
  <c r="D79" i="1"/>
  <c r="C79" i="1"/>
  <c r="D39" i="1"/>
  <c r="C39" i="1"/>
  <c r="D205" i="1"/>
  <c r="C205" i="1"/>
  <c r="D165" i="1"/>
  <c r="C165" i="1"/>
  <c r="D125" i="1"/>
  <c r="C125" i="1"/>
  <c r="D206" i="2"/>
  <c r="C206" i="2"/>
  <c r="D165" i="2"/>
  <c r="C165" i="2"/>
  <c r="D125" i="2"/>
  <c r="C125" i="2"/>
  <c r="D79" i="3"/>
  <c r="C79" i="3"/>
  <c r="D39" i="3"/>
  <c r="C39" i="3"/>
  <c r="H161" i="6"/>
  <c r="G161" i="6"/>
  <c r="D161" i="6"/>
  <c r="C161" i="6"/>
  <c r="H120" i="6"/>
  <c r="D79" i="4"/>
  <c r="C79" i="4"/>
  <c r="D39" i="4"/>
  <c r="C39" i="4"/>
  <c r="G79" i="5"/>
  <c r="F79" i="5"/>
  <c r="G79" i="7"/>
  <c r="D178" i="8"/>
  <c r="C178" i="8"/>
  <c r="D169" i="8"/>
  <c r="C169" i="8"/>
  <c r="D161" i="8"/>
  <c r="C161" i="8"/>
  <c r="D120" i="8"/>
  <c r="C120" i="8"/>
  <c r="D23" i="14"/>
  <c r="C23" i="14"/>
  <c r="D10" i="14"/>
  <c r="K32" i="15"/>
  <c r="J32" i="15"/>
  <c r="I32" i="15"/>
  <c r="H32" i="15"/>
  <c r="E157" i="16"/>
  <c r="E156" i="16"/>
  <c r="E155" i="16"/>
  <c r="E154" i="16"/>
  <c r="E153" i="16"/>
  <c r="E152" i="16"/>
  <c r="E151" i="16"/>
  <c r="E150" i="16"/>
  <c r="E149" i="16"/>
  <c r="E148" i="16"/>
  <c r="E147" i="16"/>
  <c r="E146" i="16"/>
  <c r="E144" i="16"/>
  <c r="E142" i="16"/>
  <c r="E140" i="16"/>
  <c r="E139" i="16"/>
  <c r="E138" i="16"/>
  <c r="E137" i="16"/>
  <c r="E136" i="16"/>
  <c r="E135" i="16"/>
  <c r="E134" i="16"/>
  <c r="E133" i="16"/>
  <c r="E132" i="16"/>
  <c r="E131" i="16"/>
  <c r="E130" i="16"/>
  <c r="E129" i="16"/>
  <c r="E128" i="16"/>
  <c r="E127" i="16"/>
  <c r="E126" i="16"/>
  <c r="E125" i="16"/>
  <c r="E124" i="16"/>
  <c r="E123" i="16"/>
  <c r="E117" i="16"/>
  <c r="E116" i="16"/>
  <c r="E115" i="16"/>
  <c r="E114" i="16"/>
  <c r="E113" i="16"/>
  <c r="E112" i="16"/>
  <c r="E111" i="16"/>
  <c r="E110" i="16"/>
  <c r="E109" i="16"/>
  <c r="E108" i="16"/>
  <c r="E107" i="16"/>
  <c r="E106" i="16"/>
  <c r="E105" i="16"/>
  <c r="E104" i="16"/>
  <c r="E103" i="16"/>
  <c r="E102" i="16"/>
  <c r="E101" i="16"/>
  <c r="E100" i="16"/>
  <c r="E99" i="16"/>
  <c r="E98" i="16"/>
  <c r="E97" i="16"/>
  <c r="E96" i="16"/>
  <c r="E95" i="16"/>
  <c r="E94" i="16"/>
  <c r="E93" i="16"/>
  <c r="E92" i="16"/>
  <c r="E86" i="16"/>
  <c r="D85" i="16"/>
  <c r="C85" i="16"/>
  <c r="D84" i="16"/>
  <c r="E84" i="16" s="1"/>
  <c r="C84" i="16"/>
  <c r="E78" i="16"/>
  <c r="E77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7" i="16"/>
  <c r="D6" i="16"/>
  <c r="C6" i="16"/>
  <c r="D5" i="16"/>
  <c r="C5" i="16"/>
  <c r="D4" i="16"/>
  <c r="D91" i="16" s="1"/>
  <c r="C4" i="16"/>
  <c r="C43" i="16" s="1"/>
  <c r="C12" i="16" l="1"/>
  <c r="E85" i="16"/>
  <c r="E5" i="16"/>
  <c r="C91" i="16"/>
  <c r="C83" i="16"/>
  <c r="E6" i="16"/>
  <c r="C122" i="16"/>
  <c r="D12" i="16"/>
  <c r="D122" i="16"/>
  <c r="D83" i="16"/>
  <c r="L39" i="15"/>
  <c r="H39" i="15"/>
  <c r="G39" i="15"/>
  <c r="E39" i="15"/>
  <c r="D39" i="15"/>
  <c r="L35" i="15"/>
  <c r="K35" i="15"/>
  <c r="K39" i="15" s="1"/>
  <c r="J35" i="15"/>
  <c r="J39" i="15" s="1"/>
  <c r="I35" i="15"/>
  <c r="I39" i="15" s="1"/>
  <c r="H35" i="15"/>
  <c r="G35" i="15"/>
  <c r="F35" i="15"/>
  <c r="F39" i="15" s="1"/>
  <c r="E35" i="15"/>
  <c r="D35" i="15"/>
  <c r="C35" i="15"/>
  <c r="C39" i="15" s="1"/>
  <c r="L32" i="15"/>
  <c r="L31" i="15"/>
  <c r="L30" i="15"/>
  <c r="J8" i="15"/>
  <c r="J7" i="15"/>
  <c r="E68" i="14"/>
  <c r="E66" i="14"/>
  <c r="E65" i="14"/>
  <c r="E64" i="14"/>
  <c r="E63" i="14"/>
  <c r="E62" i="14"/>
  <c r="E61" i="14"/>
  <c r="E60" i="14"/>
  <c r="E59" i="14"/>
  <c r="E58" i="14"/>
  <c r="E53" i="14"/>
  <c r="E50" i="14"/>
  <c r="E49" i="14"/>
  <c r="E48" i="14"/>
  <c r="E47" i="14"/>
  <c r="E46" i="14"/>
  <c r="E45" i="14"/>
  <c r="E44" i="14"/>
  <c r="E43" i="14"/>
  <c r="E38" i="14"/>
  <c r="E35" i="14"/>
  <c r="E34" i="14"/>
  <c r="E33" i="14"/>
  <c r="E32" i="14"/>
  <c r="E31" i="14"/>
  <c r="E30" i="14"/>
  <c r="E29" i="14"/>
  <c r="E28" i="14"/>
  <c r="E22" i="14"/>
  <c r="E21" i="14"/>
  <c r="E20" i="14"/>
  <c r="E19" i="14"/>
  <c r="E18" i="14"/>
  <c r="E17" i="14"/>
  <c r="E16" i="14"/>
  <c r="E10" i="14"/>
  <c r="E9" i="14"/>
  <c r="E8" i="14"/>
  <c r="E7" i="14"/>
  <c r="E6" i="14"/>
  <c r="E15" i="14"/>
  <c r="D15" i="14"/>
  <c r="C15" i="14"/>
  <c r="C27" i="14" l="1"/>
  <c r="D27" i="14"/>
  <c r="C57" i="14"/>
  <c r="D57" i="14"/>
  <c r="E79" i="13"/>
  <c r="E78" i="13"/>
  <c r="E77" i="13"/>
  <c r="E76" i="13"/>
  <c r="E75" i="13"/>
  <c r="E74" i="13"/>
  <c r="E73" i="13"/>
  <c r="E72" i="13"/>
  <c r="E71" i="13"/>
  <c r="E70" i="13"/>
  <c r="E69" i="13"/>
  <c r="E68" i="13"/>
  <c r="E66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D44" i="13"/>
  <c r="C44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D13" i="13"/>
  <c r="C13" i="13"/>
  <c r="E8" i="13"/>
  <c r="D7" i="13"/>
  <c r="E7" i="13" s="1"/>
  <c r="C7" i="13"/>
  <c r="D6" i="13"/>
  <c r="E6" i="13" s="1"/>
  <c r="C6" i="13"/>
  <c r="E23" i="14" l="1"/>
  <c r="E79" i="12"/>
  <c r="E78" i="12"/>
  <c r="E77" i="12"/>
  <c r="E76" i="12"/>
  <c r="E75" i="12"/>
  <c r="E74" i="12"/>
  <c r="E73" i="12"/>
  <c r="E72" i="12"/>
  <c r="E71" i="12"/>
  <c r="E70" i="12"/>
  <c r="E69" i="12"/>
  <c r="E68" i="12"/>
  <c r="E66" i="12"/>
  <c r="E65" i="12"/>
  <c r="E64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D44" i="12"/>
  <c r="C44" i="12"/>
  <c r="H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D13" i="12"/>
  <c r="C13" i="12"/>
  <c r="E8" i="12"/>
  <c r="D7" i="12"/>
  <c r="E7" i="12" s="1"/>
  <c r="C7" i="12"/>
  <c r="D6" i="12"/>
  <c r="E6" i="12" s="1"/>
  <c r="C6" i="12"/>
  <c r="E79" i="11" l="1"/>
  <c r="E78" i="11"/>
  <c r="E77" i="11"/>
  <c r="E76" i="11"/>
  <c r="E75" i="11"/>
  <c r="E74" i="11"/>
  <c r="E73" i="11"/>
  <c r="E72" i="11"/>
  <c r="E71" i="11"/>
  <c r="E69" i="11"/>
  <c r="E68" i="11"/>
  <c r="E64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8" i="11"/>
  <c r="D7" i="11"/>
  <c r="E7" i="11" s="1"/>
  <c r="C7" i="11"/>
  <c r="D6" i="11"/>
  <c r="E6" i="11" s="1"/>
  <c r="C6" i="11"/>
  <c r="E79" i="10" l="1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8" i="10"/>
  <c r="E7" i="10"/>
  <c r="D7" i="10"/>
  <c r="C7" i="10"/>
  <c r="D6" i="10"/>
  <c r="E6" i="10" s="1"/>
  <c r="C6" i="10"/>
  <c r="E134" i="9" l="1"/>
  <c r="E135" i="9"/>
  <c r="E136" i="9"/>
  <c r="E137" i="9"/>
  <c r="E138" i="9"/>
  <c r="E139" i="9"/>
  <c r="E140" i="9"/>
  <c r="E141" i="9"/>
  <c r="E142" i="9"/>
  <c r="E143" i="9"/>
  <c r="E67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5" i="9"/>
  <c r="E144" i="9"/>
  <c r="E133" i="9"/>
  <c r="E132" i="9"/>
  <c r="E131" i="9"/>
  <c r="E130" i="9"/>
  <c r="E129" i="9"/>
  <c r="E128" i="9"/>
  <c r="E127" i="9"/>
  <c r="E126" i="9"/>
  <c r="E125" i="9"/>
  <c r="E124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87" i="9"/>
  <c r="D86" i="9"/>
  <c r="E86" i="9" s="1"/>
  <c r="C86" i="9"/>
  <c r="E85" i="9"/>
  <c r="D85" i="9"/>
  <c r="C85" i="9"/>
  <c r="E79" i="9"/>
  <c r="E78" i="9"/>
  <c r="E77" i="9"/>
  <c r="E76" i="9"/>
  <c r="E75" i="9"/>
  <c r="E74" i="9"/>
  <c r="E73" i="9"/>
  <c r="E72" i="9"/>
  <c r="E71" i="9"/>
  <c r="E70" i="9"/>
  <c r="E69" i="9"/>
  <c r="E68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8" i="9"/>
  <c r="E7" i="9"/>
  <c r="D7" i="9"/>
  <c r="C7" i="9"/>
  <c r="D6" i="9"/>
  <c r="E6" i="9" s="1"/>
  <c r="C6" i="9"/>
  <c r="H178" i="8" l="1"/>
  <c r="H177" i="8"/>
  <c r="E177" i="8"/>
  <c r="H176" i="8"/>
  <c r="E176" i="8"/>
  <c r="H169" i="8"/>
  <c r="H168" i="8"/>
  <c r="E168" i="8"/>
  <c r="H167" i="8"/>
  <c r="H161" i="8"/>
  <c r="H160" i="8"/>
  <c r="E160" i="8"/>
  <c r="H159" i="8"/>
  <c r="H158" i="8"/>
  <c r="H157" i="8"/>
  <c r="E157" i="8"/>
  <c r="H156" i="8"/>
  <c r="E156" i="8"/>
  <c r="H155" i="8"/>
  <c r="E155" i="8"/>
  <c r="H154" i="8"/>
  <c r="H153" i="8"/>
  <c r="H152" i="8"/>
  <c r="E152" i="8"/>
  <c r="H151" i="8"/>
  <c r="H150" i="8"/>
  <c r="E149" i="8"/>
  <c r="H148" i="8"/>
  <c r="H147" i="8"/>
  <c r="H146" i="8"/>
  <c r="E146" i="8"/>
  <c r="E145" i="8"/>
  <c r="H143" i="8"/>
  <c r="H142" i="8"/>
  <c r="E142" i="8"/>
  <c r="H141" i="8"/>
  <c r="H140" i="8"/>
  <c r="E140" i="8"/>
  <c r="H139" i="8"/>
  <c r="E139" i="8"/>
  <c r="H138" i="8"/>
  <c r="E138" i="8"/>
  <c r="H137" i="8"/>
  <c r="H136" i="8"/>
  <c r="H135" i="8"/>
  <c r="H134" i="8"/>
  <c r="E134" i="8"/>
  <c r="H133" i="8"/>
  <c r="H132" i="8"/>
  <c r="H131" i="8"/>
  <c r="E131" i="8"/>
  <c r="H130" i="8"/>
  <c r="E130" i="8"/>
  <c r="H129" i="8"/>
  <c r="H128" i="8"/>
  <c r="H127" i="8"/>
  <c r="H120" i="8"/>
  <c r="H119" i="8"/>
  <c r="H118" i="8"/>
  <c r="H117" i="8"/>
  <c r="H116" i="8"/>
  <c r="H115" i="8"/>
  <c r="H114" i="8"/>
  <c r="E114" i="8"/>
  <c r="H113" i="8"/>
  <c r="H112" i="8"/>
  <c r="E112" i="8"/>
  <c r="H111" i="8"/>
  <c r="H110" i="8"/>
  <c r="H109" i="8"/>
  <c r="H108" i="8"/>
  <c r="H107" i="8"/>
  <c r="H106" i="8"/>
  <c r="E106" i="8"/>
  <c r="H105" i="8"/>
  <c r="H104" i="8"/>
  <c r="E104" i="8"/>
  <c r="H103" i="8"/>
  <c r="H102" i="8"/>
  <c r="H101" i="8"/>
  <c r="H100" i="8"/>
  <c r="H99" i="8"/>
  <c r="H98" i="8"/>
  <c r="E98" i="8"/>
  <c r="H97" i="8"/>
  <c r="H96" i="8"/>
  <c r="H95" i="8"/>
  <c r="G88" i="8"/>
  <c r="H88" i="8" s="1"/>
  <c r="F88" i="8"/>
  <c r="H87" i="8"/>
  <c r="G87" i="8"/>
  <c r="F87" i="8"/>
  <c r="G86" i="8"/>
  <c r="H86" i="8" s="1"/>
  <c r="F86" i="8"/>
  <c r="H79" i="8"/>
  <c r="H78" i="8"/>
  <c r="E78" i="8"/>
  <c r="H77" i="8"/>
  <c r="E77" i="8"/>
  <c r="H76" i="8"/>
  <c r="E76" i="8"/>
  <c r="H75" i="8"/>
  <c r="E75" i="8"/>
  <c r="H74" i="8"/>
  <c r="H73" i="8"/>
  <c r="E73" i="8"/>
  <c r="H72" i="8"/>
  <c r="H71" i="8"/>
  <c r="H70" i="8"/>
  <c r="H69" i="8"/>
  <c r="E69" i="8"/>
  <c r="H68" i="8"/>
  <c r="E68" i="8"/>
  <c r="H67" i="8"/>
  <c r="H66" i="8"/>
  <c r="H65" i="8"/>
  <c r="H64" i="8"/>
  <c r="E64" i="8"/>
  <c r="H63" i="8"/>
  <c r="H62" i="8"/>
  <c r="H61" i="8"/>
  <c r="E61" i="8"/>
  <c r="H60" i="8"/>
  <c r="H59" i="8"/>
  <c r="E59" i="8"/>
  <c r="H58" i="8"/>
  <c r="H57" i="8"/>
  <c r="E57" i="8"/>
  <c r="H56" i="8"/>
  <c r="H55" i="8"/>
  <c r="H54" i="8"/>
  <c r="H53" i="8"/>
  <c r="E53" i="8"/>
  <c r="H52" i="8"/>
  <c r="H51" i="8"/>
  <c r="E51" i="8"/>
  <c r="H50" i="8"/>
  <c r="H49" i="8"/>
  <c r="E49" i="8"/>
  <c r="H48" i="8"/>
  <c r="H47" i="8"/>
  <c r="H46" i="8"/>
  <c r="H45" i="8"/>
  <c r="E45" i="8"/>
  <c r="H39" i="8"/>
  <c r="H38" i="8"/>
  <c r="E38" i="8"/>
  <c r="H37" i="8"/>
  <c r="H36" i="8"/>
  <c r="H35" i="8"/>
  <c r="H34" i="8"/>
  <c r="E34" i="8"/>
  <c r="H33" i="8"/>
  <c r="H32" i="8"/>
  <c r="H31" i="8"/>
  <c r="E31" i="8"/>
  <c r="H30" i="8"/>
  <c r="E30" i="8"/>
  <c r="H29" i="8"/>
  <c r="H28" i="8"/>
  <c r="H27" i="8"/>
  <c r="H26" i="8"/>
  <c r="E26" i="8"/>
  <c r="H25" i="8"/>
  <c r="H24" i="8"/>
  <c r="H23" i="8"/>
  <c r="H22" i="8"/>
  <c r="E22" i="8"/>
  <c r="H21" i="8"/>
  <c r="H20" i="8"/>
  <c r="H19" i="8"/>
  <c r="H18" i="8"/>
  <c r="E18" i="8"/>
  <c r="H17" i="8"/>
  <c r="H16" i="8"/>
  <c r="H15" i="8"/>
  <c r="H14" i="8"/>
  <c r="E14" i="8"/>
  <c r="E78" i="7"/>
  <c r="H77" i="7"/>
  <c r="E77" i="7"/>
  <c r="E76" i="7"/>
  <c r="E75" i="7"/>
  <c r="H73" i="7"/>
  <c r="E70" i="7"/>
  <c r="H69" i="7"/>
  <c r="E69" i="7"/>
  <c r="H68" i="7"/>
  <c r="E68" i="7"/>
  <c r="E66" i="7"/>
  <c r="E62" i="7"/>
  <c r="H60" i="7"/>
  <c r="E60" i="7"/>
  <c r="H59" i="7"/>
  <c r="E59" i="7"/>
  <c r="E58" i="7"/>
  <c r="E57" i="7"/>
  <c r="E56" i="7"/>
  <c r="E55" i="7"/>
  <c r="E54" i="7"/>
  <c r="E53" i="7"/>
  <c r="E52" i="7"/>
  <c r="H50" i="7"/>
  <c r="E50" i="7"/>
  <c r="H49" i="7"/>
  <c r="E49" i="7"/>
  <c r="H48" i="7"/>
  <c r="E48" i="7"/>
  <c r="H47" i="7"/>
  <c r="H46" i="7"/>
  <c r="E46" i="7"/>
  <c r="H45" i="7"/>
  <c r="E45" i="7"/>
  <c r="H38" i="7"/>
  <c r="E38" i="7"/>
  <c r="H37" i="7"/>
  <c r="E37" i="7"/>
  <c r="H36" i="7"/>
  <c r="E36" i="7"/>
  <c r="E35" i="7"/>
  <c r="E34" i="7"/>
  <c r="E33" i="7"/>
  <c r="E32" i="7"/>
  <c r="E31" i="7"/>
  <c r="E30" i="7"/>
  <c r="E29" i="7"/>
  <c r="H28" i="7"/>
  <c r="E28" i="7"/>
  <c r="H27" i="7"/>
  <c r="E27" i="7"/>
  <c r="H26" i="7"/>
  <c r="E26" i="7"/>
  <c r="H25" i="7"/>
  <c r="E25" i="7"/>
  <c r="H24" i="7"/>
  <c r="H23" i="7"/>
  <c r="E23" i="7"/>
  <c r="H22" i="7"/>
  <c r="E20" i="7"/>
  <c r="E19" i="7"/>
  <c r="H18" i="7"/>
  <c r="E18" i="7"/>
  <c r="E17" i="7"/>
  <c r="E16" i="7"/>
  <c r="H15" i="7"/>
  <c r="E15" i="7"/>
  <c r="D7" i="7"/>
  <c r="G160" i="6"/>
  <c r="H78" i="6"/>
  <c r="C160" i="6"/>
  <c r="H159" i="6"/>
  <c r="G159" i="6"/>
  <c r="D159" i="6"/>
  <c r="G158" i="6"/>
  <c r="D158" i="6"/>
  <c r="C158" i="6"/>
  <c r="H157" i="6"/>
  <c r="G157" i="6"/>
  <c r="D157" i="6"/>
  <c r="N74" i="6"/>
  <c r="H156" i="6"/>
  <c r="G156" i="6"/>
  <c r="D156" i="6"/>
  <c r="D155" i="6"/>
  <c r="H154" i="6"/>
  <c r="G154" i="6"/>
  <c r="D154" i="6"/>
  <c r="C154" i="6"/>
  <c r="H153" i="6"/>
  <c r="D153" i="6"/>
  <c r="C153" i="6"/>
  <c r="H152" i="6"/>
  <c r="G152" i="6"/>
  <c r="C152" i="6"/>
  <c r="G151" i="6"/>
  <c r="C151" i="6"/>
  <c r="N68" i="6"/>
  <c r="H150" i="6"/>
  <c r="G150" i="6"/>
  <c r="D150" i="6"/>
  <c r="C150" i="6"/>
  <c r="H149" i="6"/>
  <c r="G149" i="6"/>
  <c r="D149" i="6"/>
  <c r="C149" i="6"/>
  <c r="D66" i="6"/>
  <c r="H148" i="6"/>
  <c r="G148" i="6"/>
  <c r="D148" i="6"/>
  <c r="H147" i="6"/>
  <c r="G147" i="6"/>
  <c r="H146" i="6"/>
  <c r="G146" i="6"/>
  <c r="D146" i="6"/>
  <c r="C146" i="6"/>
  <c r="H145" i="6"/>
  <c r="G145" i="6"/>
  <c r="D145" i="6"/>
  <c r="C145" i="6"/>
  <c r="N62" i="6"/>
  <c r="G144" i="6"/>
  <c r="D144" i="6"/>
  <c r="H62" i="6"/>
  <c r="H143" i="6"/>
  <c r="G143" i="6"/>
  <c r="C143" i="6"/>
  <c r="H142" i="6"/>
  <c r="G142" i="6"/>
  <c r="D142" i="6"/>
  <c r="C142" i="6"/>
  <c r="H141" i="6"/>
  <c r="G141" i="6"/>
  <c r="D141" i="6"/>
  <c r="C141" i="6"/>
  <c r="H140" i="6"/>
  <c r="G140" i="6"/>
  <c r="D140" i="6"/>
  <c r="C140" i="6"/>
  <c r="H139" i="6"/>
  <c r="G139" i="6"/>
  <c r="D139" i="6"/>
  <c r="C139" i="6"/>
  <c r="H138" i="6"/>
  <c r="G138" i="6"/>
  <c r="D138" i="6"/>
  <c r="C138" i="6"/>
  <c r="H137" i="6"/>
  <c r="G137" i="6"/>
  <c r="D137" i="6"/>
  <c r="C137" i="6"/>
  <c r="N54" i="6"/>
  <c r="H136" i="6"/>
  <c r="G136" i="6"/>
  <c r="D136" i="6"/>
  <c r="C136" i="6"/>
  <c r="H135" i="6"/>
  <c r="G135" i="6"/>
  <c r="D135" i="6"/>
  <c r="C135" i="6"/>
  <c r="N52" i="6"/>
  <c r="H134" i="6"/>
  <c r="G134" i="6"/>
  <c r="D134" i="6"/>
  <c r="C134" i="6"/>
  <c r="H133" i="6"/>
  <c r="G133" i="6"/>
  <c r="D133" i="6"/>
  <c r="C133" i="6"/>
  <c r="H132" i="6"/>
  <c r="G132" i="6"/>
  <c r="D132" i="6"/>
  <c r="C132" i="6"/>
  <c r="H131" i="6"/>
  <c r="G131" i="6"/>
  <c r="D131" i="6"/>
  <c r="C131" i="6"/>
  <c r="H130" i="6"/>
  <c r="G130" i="6"/>
  <c r="D130" i="6"/>
  <c r="C130" i="6"/>
  <c r="H129" i="6"/>
  <c r="G129" i="6"/>
  <c r="D129" i="6"/>
  <c r="C129" i="6"/>
  <c r="H128" i="6"/>
  <c r="G128" i="6"/>
  <c r="D128" i="6"/>
  <c r="C128" i="6"/>
  <c r="K45" i="6"/>
  <c r="C127" i="6"/>
  <c r="H119" i="6"/>
  <c r="G119" i="6"/>
  <c r="D119" i="6"/>
  <c r="C119" i="6"/>
  <c r="H118" i="6"/>
  <c r="G118" i="6"/>
  <c r="D118" i="6"/>
  <c r="C118" i="6"/>
  <c r="N36" i="6"/>
  <c r="H117" i="6"/>
  <c r="G117" i="6"/>
  <c r="D117" i="6"/>
  <c r="C117" i="6"/>
  <c r="H116" i="6"/>
  <c r="G116" i="6"/>
  <c r="D116" i="6"/>
  <c r="C116" i="6"/>
  <c r="H115" i="6"/>
  <c r="G115" i="6"/>
  <c r="D115" i="6"/>
  <c r="C115" i="6"/>
  <c r="N33" i="6"/>
  <c r="H114" i="6"/>
  <c r="G114" i="6"/>
  <c r="D114" i="6"/>
  <c r="C114" i="6"/>
  <c r="N32" i="6"/>
  <c r="H113" i="6"/>
  <c r="G113" i="6"/>
  <c r="D113" i="6"/>
  <c r="C113" i="6"/>
  <c r="H112" i="6"/>
  <c r="G112" i="6"/>
  <c r="D112" i="6"/>
  <c r="C112" i="6"/>
  <c r="H111" i="6"/>
  <c r="G111" i="6"/>
  <c r="D111" i="6"/>
  <c r="C111" i="6"/>
  <c r="H110" i="6"/>
  <c r="G110" i="6"/>
  <c r="D110" i="6"/>
  <c r="C110" i="6"/>
  <c r="H109" i="6"/>
  <c r="G109" i="6"/>
  <c r="D109" i="6"/>
  <c r="C109" i="6"/>
  <c r="N27" i="6"/>
  <c r="H108" i="6"/>
  <c r="G108" i="6"/>
  <c r="D108" i="6"/>
  <c r="C108" i="6"/>
  <c r="H107" i="6"/>
  <c r="G107" i="6"/>
  <c r="D107" i="6"/>
  <c r="C107" i="6"/>
  <c r="H106" i="6"/>
  <c r="G106" i="6"/>
  <c r="D106" i="6"/>
  <c r="C106" i="6"/>
  <c r="H105" i="6"/>
  <c r="G105" i="6"/>
  <c r="D105" i="6"/>
  <c r="C105" i="6"/>
  <c r="N23" i="6"/>
  <c r="H104" i="6"/>
  <c r="G104" i="6"/>
  <c r="D104" i="6"/>
  <c r="C104" i="6"/>
  <c r="H103" i="6"/>
  <c r="G103" i="6"/>
  <c r="D103" i="6"/>
  <c r="C103" i="6"/>
  <c r="N21" i="6"/>
  <c r="H102" i="6"/>
  <c r="G102" i="6"/>
  <c r="D102" i="6"/>
  <c r="C102" i="6"/>
  <c r="H101" i="6"/>
  <c r="G101" i="6"/>
  <c r="D101" i="6"/>
  <c r="C101" i="6"/>
  <c r="H100" i="6"/>
  <c r="G100" i="6"/>
  <c r="D100" i="6"/>
  <c r="C100" i="6"/>
  <c r="H99" i="6"/>
  <c r="G99" i="6"/>
  <c r="D99" i="6"/>
  <c r="C99" i="6"/>
  <c r="N17" i="6"/>
  <c r="H98" i="6"/>
  <c r="G98" i="6"/>
  <c r="D98" i="6"/>
  <c r="C98" i="6"/>
  <c r="H97" i="6"/>
  <c r="G97" i="6"/>
  <c r="D97" i="6"/>
  <c r="C97" i="6"/>
  <c r="H96" i="6"/>
  <c r="G96" i="6"/>
  <c r="D96" i="6"/>
  <c r="C96" i="6"/>
  <c r="H95" i="6"/>
  <c r="D95" i="6"/>
  <c r="C95" i="6"/>
  <c r="E5" i="6"/>
  <c r="E13" i="6" s="1"/>
  <c r="D5" i="6"/>
  <c r="D85" i="6" s="1"/>
  <c r="C5" i="6"/>
  <c r="C85" i="6" s="1"/>
  <c r="E128" i="8" l="1"/>
  <c r="E136" i="8"/>
  <c r="E144" i="8"/>
  <c r="E97" i="8"/>
  <c r="E15" i="8"/>
  <c r="E23" i="8"/>
  <c r="E50" i="8"/>
  <c r="E58" i="8"/>
  <c r="E66" i="8"/>
  <c r="E74" i="8"/>
  <c r="E65" i="8"/>
  <c r="E105" i="8"/>
  <c r="E141" i="8"/>
  <c r="E72" i="8"/>
  <c r="E101" i="8"/>
  <c r="E109" i="8"/>
  <c r="E117" i="8"/>
  <c r="E129" i="8"/>
  <c r="E132" i="8"/>
  <c r="E137" i="8"/>
  <c r="E154" i="8"/>
  <c r="E113" i="8"/>
  <c r="E16" i="8"/>
  <c r="E24" i="8"/>
  <c r="E32" i="8"/>
  <c r="E133" i="8"/>
  <c r="E19" i="8"/>
  <c r="E27" i="8"/>
  <c r="E35" i="8"/>
  <c r="E46" i="8"/>
  <c r="E54" i="8"/>
  <c r="E62" i="8"/>
  <c r="E70" i="8"/>
  <c r="E115" i="8"/>
  <c r="E127" i="8"/>
  <c r="E147" i="8"/>
  <c r="E150" i="8"/>
  <c r="E158" i="8"/>
  <c r="E21" i="8"/>
  <c r="E29" i="8"/>
  <c r="E37" i="8"/>
  <c r="E48" i="8"/>
  <c r="E56" i="8"/>
  <c r="E102" i="8"/>
  <c r="E110" i="8"/>
  <c r="E118" i="8"/>
  <c r="E153" i="8"/>
  <c r="E167" i="8"/>
  <c r="E107" i="8"/>
  <c r="E100" i="8"/>
  <c r="E108" i="8"/>
  <c r="E116" i="8"/>
  <c r="E148" i="8"/>
  <c r="E151" i="8"/>
  <c r="E159" i="8"/>
  <c r="E99" i="8"/>
  <c r="E95" i="8"/>
  <c r="E103" i="8"/>
  <c r="E111" i="8"/>
  <c r="E119" i="8"/>
  <c r="E135" i="8"/>
  <c r="E17" i="8"/>
  <c r="E25" i="8"/>
  <c r="E33" i="8"/>
  <c r="E60" i="8"/>
  <c r="E20" i="8"/>
  <c r="E28" i="8"/>
  <c r="E36" i="8"/>
  <c r="E47" i="8"/>
  <c r="E55" i="8"/>
  <c r="D7" i="8"/>
  <c r="D86" i="8"/>
  <c r="E120" i="8"/>
  <c r="C86" i="8"/>
  <c r="E96" i="8"/>
  <c r="E169" i="8"/>
  <c r="E178" i="8"/>
  <c r="E39" i="7"/>
  <c r="C6" i="7"/>
  <c r="H20" i="7"/>
  <c r="G6" i="7"/>
  <c r="H17" i="7"/>
  <c r="E51" i="7"/>
  <c r="E22" i="7"/>
  <c r="H55" i="7"/>
  <c r="H78" i="7"/>
  <c r="H14" i="7"/>
  <c r="H21" i="7"/>
  <c r="H16" i="7"/>
  <c r="H19" i="7"/>
  <c r="E24" i="7"/>
  <c r="H35" i="7"/>
  <c r="E71" i="7"/>
  <c r="D6" i="7"/>
  <c r="D8" i="7" s="1"/>
  <c r="H33" i="7"/>
  <c r="H34" i="7"/>
  <c r="E14" i="7"/>
  <c r="E21" i="7"/>
  <c r="H56" i="7"/>
  <c r="H57" i="7"/>
  <c r="H58" i="7"/>
  <c r="H32" i="7"/>
  <c r="H52" i="7"/>
  <c r="H53" i="7"/>
  <c r="H54" i="7"/>
  <c r="H66" i="7"/>
  <c r="H29" i="7"/>
  <c r="H30" i="7"/>
  <c r="H31" i="7"/>
  <c r="H51" i="7"/>
  <c r="H71" i="7"/>
  <c r="H76" i="7"/>
  <c r="H62" i="7"/>
  <c r="H70" i="7"/>
  <c r="H75" i="7"/>
  <c r="D20" i="6"/>
  <c r="N45" i="6"/>
  <c r="N49" i="6"/>
  <c r="N53" i="6"/>
  <c r="N69" i="6"/>
  <c r="N73" i="6"/>
  <c r="C19" i="6"/>
  <c r="D26" i="6"/>
  <c r="K33" i="6"/>
  <c r="H74" i="6"/>
  <c r="N38" i="6"/>
  <c r="D24" i="6"/>
  <c r="C33" i="6"/>
  <c r="D34" i="6"/>
  <c r="N37" i="6"/>
  <c r="N59" i="6"/>
  <c r="N63" i="6"/>
  <c r="N67" i="6"/>
  <c r="N75" i="6"/>
  <c r="C23" i="6"/>
  <c r="N19" i="6"/>
  <c r="C21" i="6"/>
  <c r="D22" i="6"/>
  <c r="K31" i="6"/>
  <c r="N34" i="6"/>
  <c r="N35" i="6"/>
  <c r="C37" i="6"/>
  <c r="D38" i="6"/>
  <c r="D45" i="6"/>
  <c r="N47" i="6"/>
  <c r="N57" i="6"/>
  <c r="N61" i="6"/>
  <c r="N70" i="6"/>
  <c r="K29" i="6"/>
  <c r="C35" i="6"/>
  <c r="D36" i="6"/>
  <c r="K51" i="6"/>
  <c r="K27" i="6"/>
  <c r="N30" i="6"/>
  <c r="N31" i="6"/>
  <c r="D18" i="6"/>
  <c r="K25" i="6"/>
  <c r="N28" i="6"/>
  <c r="N29" i="6"/>
  <c r="C31" i="6"/>
  <c r="D32" i="6"/>
  <c r="N46" i="6"/>
  <c r="N51" i="6"/>
  <c r="N55" i="6"/>
  <c r="K23" i="6"/>
  <c r="C29" i="6"/>
  <c r="D30" i="6"/>
  <c r="K49" i="6"/>
  <c r="D70" i="6"/>
  <c r="C17" i="6"/>
  <c r="D14" i="6"/>
  <c r="D16" i="6"/>
  <c r="K21" i="6"/>
  <c r="N25" i="6"/>
  <c r="C27" i="6"/>
  <c r="D28" i="6"/>
  <c r="K37" i="6"/>
  <c r="H73" i="6"/>
  <c r="C15" i="6"/>
  <c r="C25" i="6"/>
  <c r="K35" i="6"/>
  <c r="K47" i="6"/>
  <c r="K55" i="6"/>
  <c r="D67" i="6"/>
  <c r="N78" i="6"/>
  <c r="K77" i="6"/>
  <c r="H15" i="6"/>
  <c r="H17" i="6"/>
  <c r="H19" i="6"/>
  <c r="H21" i="6"/>
  <c r="H23" i="6"/>
  <c r="H25" i="6"/>
  <c r="H27" i="6"/>
  <c r="H29" i="6"/>
  <c r="H31" i="6"/>
  <c r="H33" i="6"/>
  <c r="H35" i="6"/>
  <c r="H37" i="6"/>
  <c r="N48" i="6"/>
  <c r="N58" i="6"/>
  <c r="N60" i="6"/>
  <c r="N64" i="6"/>
  <c r="C70" i="6"/>
  <c r="N71" i="6"/>
  <c r="K75" i="6"/>
  <c r="D77" i="6"/>
  <c r="D151" i="6"/>
  <c r="K53" i="6"/>
  <c r="N56" i="6"/>
  <c r="C59" i="6"/>
  <c r="C61" i="6"/>
  <c r="C65" i="6"/>
  <c r="K73" i="6"/>
  <c r="N76" i="6"/>
  <c r="N77" i="6"/>
  <c r="K59" i="6"/>
  <c r="K61" i="6"/>
  <c r="C58" i="6"/>
  <c r="C60" i="6"/>
  <c r="D62" i="6"/>
  <c r="D65" i="6"/>
  <c r="C69" i="6"/>
  <c r="D73" i="6"/>
  <c r="D75" i="6"/>
  <c r="N50" i="6"/>
  <c r="K57" i="6"/>
  <c r="N14" i="6"/>
  <c r="K15" i="6"/>
  <c r="N16" i="6"/>
  <c r="K17" i="6"/>
  <c r="N18" i="6"/>
  <c r="K19" i="6"/>
  <c r="N20" i="6"/>
  <c r="N22" i="6"/>
  <c r="N24" i="6"/>
  <c r="N26" i="6"/>
  <c r="C56" i="6"/>
  <c r="D61" i="6"/>
  <c r="C63" i="6"/>
  <c r="D143" i="6"/>
  <c r="G95" i="6"/>
  <c r="H5" i="6"/>
  <c r="E44" i="6"/>
  <c r="N15" i="6"/>
  <c r="E85" i="6"/>
  <c r="C94" i="6"/>
  <c r="C13" i="6"/>
  <c r="G127" i="6"/>
  <c r="F85" i="6"/>
  <c r="D94" i="6"/>
  <c r="D13" i="6"/>
  <c r="H14" i="6"/>
  <c r="D15" i="6"/>
  <c r="H16" i="6"/>
  <c r="D17" i="6"/>
  <c r="H18" i="6"/>
  <c r="D19" i="6"/>
  <c r="E19" i="6" s="1"/>
  <c r="H20" i="6"/>
  <c r="D21" i="6"/>
  <c r="E21" i="6" s="1"/>
  <c r="H22" i="6"/>
  <c r="D23" i="6"/>
  <c r="E23" i="6" s="1"/>
  <c r="H24" i="6"/>
  <c r="D25" i="6"/>
  <c r="E25" i="6" s="1"/>
  <c r="H26" i="6"/>
  <c r="D27" i="6"/>
  <c r="H28" i="6"/>
  <c r="D29" i="6"/>
  <c r="E29" i="6" s="1"/>
  <c r="H30" i="6"/>
  <c r="D31" i="6"/>
  <c r="E31" i="6" s="1"/>
  <c r="H32" i="6"/>
  <c r="D33" i="6"/>
  <c r="H34" i="6"/>
  <c r="D35" i="6"/>
  <c r="E35" i="6" s="1"/>
  <c r="H36" i="6"/>
  <c r="D37" i="6"/>
  <c r="H38" i="6"/>
  <c r="H127" i="6"/>
  <c r="D63" i="6"/>
  <c r="C64" i="6"/>
  <c r="C66" i="6"/>
  <c r="C148" i="6"/>
  <c r="N66" i="6"/>
  <c r="C68" i="6"/>
  <c r="H158" i="6"/>
  <c r="D76" i="6"/>
  <c r="C47" i="6"/>
  <c r="C51" i="6"/>
  <c r="C55" i="6"/>
  <c r="H46" i="6"/>
  <c r="D47" i="6"/>
  <c r="H48" i="6"/>
  <c r="D49" i="6"/>
  <c r="H50" i="6"/>
  <c r="D51" i="6"/>
  <c r="H52" i="6"/>
  <c r="D53" i="6"/>
  <c r="H54" i="6"/>
  <c r="D55" i="6"/>
  <c r="H56" i="6"/>
  <c r="D57" i="6"/>
  <c r="H58" i="6"/>
  <c r="D59" i="6"/>
  <c r="H60" i="6"/>
  <c r="D69" i="6"/>
  <c r="C45" i="6"/>
  <c r="C49" i="6"/>
  <c r="C53" i="6"/>
  <c r="E53" i="6" s="1"/>
  <c r="C57" i="6"/>
  <c r="E57" i="6" s="1"/>
  <c r="F5" i="6"/>
  <c r="G5" i="6"/>
  <c r="C14" i="6"/>
  <c r="E14" i="6" s="1"/>
  <c r="K14" i="6"/>
  <c r="C16" i="6"/>
  <c r="E16" i="6" s="1"/>
  <c r="K16" i="6"/>
  <c r="C18" i="6"/>
  <c r="E18" i="6" s="1"/>
  <c r="K18" i="6"/>
  <c r="C20" i="6"/>
  <c r="E20" i="6" s="1"/>
  <c r="K20" i="6"/>
  <c r="C22" i="6"/>
  <c r="E22" i="6" s="1"/>
  <c r="K22" i="6"/>
  <c r="C24" i="6"/>
  <c r="E24" i="6" s="1"/>
  <c r="K24" i="6"/>
  <c r="C26" i="6"/>
  <c r="K26" i="6"/>
  <c r="C28" i="6"/>
  <c r="E28" i="6" s="1"/>
  <c r="K28" i="6"/>
  <c r="C30" i="6"/>
  <c r="K30" i="6"/>
  <c r="C32" i="6"/>
  <c r="E32" i="6" s="1"/>
  <c r="K32" i="6"/>
  <c r="C34" i="6"/>
  <c r="E34" i="6" s="1"/>
  <c r="K34" i="6"/>
  <c r="C36" i="6"/>
  <c r="E36" i="6" s="1"/>
  <c r="K36" i="6"/>
  <c r="C38" i="6"/>
  <c r="E38" i="6" s="1"/>
  <c r="K38" i="6"/>
  <c r="H144" i="6"/>
  <c r="K62" i="6"/>
  <c r="C77" i="6"/>
  <c r="E77" i="6" s="1"/>
  <c r="H77" i="6"/>
  <c r="C159" i="6"/>
  <c r="D147" i="6"/>
  <c r="C71" i="6"/>
  <c r="G153" i="6"/>
  <c r="C44" i="6"/>
  <c r="C46" i="6"/>
  <c r="K46" i="6"/>
  <c r="C48" i="6"/>
  <c r="K48" i="6"/>
  <c r="C50" i="6"/>
  <c r="K50" i="6"/>
  <c r="C52" i="6"/>
  <c r="K52" i="6"/>
  <c r="C54" i="6"/>
  <c r="K54" i="6"/>
  <c r="K56" i="6"/>
  <c r="K58" i="6"/>
  <c r="K60" i="6"/>
  <c r="N72" i="6"/>
  <c r="C75" i="6"/>
  <c r="C157" i="6"/>
  <c r="H75" i="6"/>
  <c r="D44" i="6"/>
  <c r="H45" i="6"/>
  <c r="D46" i="6"/>
  <c r="H47" i="6"/>
  <c r="D48" i="6"/>
  <c r="H49" i="6"/>
  <c r="D50" i="6"/>
  <c r="H51" i="6"/>
  <c r="D52" i="6"/>
  <c r="H53" i="6"/>
  <c r="D54" i="6"/>
  <c r="H55" i="6"/>
  <c r="D56" i="6"/>
  <c r="H57" i="6"/>
  <c r="D58" i="6"/>
  <c r="H59" i="6"/>
  <c r="D60" i="6"/>
  <c r="E60" i="6" s="1"/>
  <c r="H61" i="6"/>
  <c r="N65" i="6"/>
  <c r="C73" i="6"/>
  <c r="E73" i="6" s="1"/>
  <c r="C155" i="6"/>
  <c r="D74" i="6"/>
  <c r="H160" i="6"/>
  <c r="D78" i="6"/>
  <c r="C62" i="6"/>
  <c r="E62" i="6" s="1"/>
  <c r="C144" i="6"/>
  <c r="D127" i="6"/>
  <c r="C147" i="6"/>
  <c r="D64" i="6"/>
  <c r="C67" i="6"/>
  <c r="C74" i="6"/>
  <c r="K74" i="6"/>
  <c r="C76" i="6"/>
  <c r="E76" i="6" s="1"/>
  <c r="K76" i="6"/>
  <c r="C78" i="6"/>
  <c r="K78" i="6"/>
  <c r="C156" i="6"/>
  <c r="D152" i="6"/>
  <c r="D160" i="6"/>
  <c r="D68" i="6"/>
  <c r="G155" i="6"/>
  <c r="D71" i="6"/>
  <c r="C72" i="6"/>
  <c r="H151" i="6"/>
  <c r="H155" i="6"/>
  <c r="D72" i="6"/>
  <c r="H76" i="6"/>
  <c r="H38" i="5"/>
  <c r="E38" i="4"/>
  <c r="E37" i="4"/>
  <c r="E36" i="4"/>
  <c r="E34" i="4"/>
  <c r="E33" i="4"/>
  <c r="E31" i="4"/>
  <c r="E30" i="4"/>
  <c r="E29" i="4"/>
  <c r="E28" i="4"/>
  <c r="E24" i="4"/>
  <c r="E23" i="4"/>
  <c r="E22" i="4"/>
  <c r="E21" i="4"/>
  <c r="E20" i="4"/>
  <c r="E19" i="4"/>
  <c r="E18" i="4"/>
  <c r="E17" i="4"/>
  <c r="E16" i="4"/>
  <c r="E15" i="4"/>
  <c r="E14" i="4"/>
  <c r="E13" i="4"/>
  <c r="E44" i="4" s="1"/>
  <c r="E5" i="4"/>
  <c r="D5" i="4"/>
  <c r="D13" i="4" s="1"/>
  <c r="D44" i="4" s="1"/>
  <c r="C5" i="4"/>
  <c r="C13" i="4" s="1"/>
  <c r="C44" i="4" s="1"/>
  <c r="C13" i="3"/>
  <c r="D13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D6" i="3"/>
  <c r="C44" i="3"/>
  <c r="D44" i="3"/>
  <c r="E44" i="3"/>
  <c r="E45" i="3"/>
  <c r="E47" i="3"/>
  <c r="E50" i="3"/>
  <c r="E54" i="3"/>
  <c r="E56" i="3"/>
  <c r="E57" i="3"/>
  <c r="E58" i="3"/>
  <c r="E62" i="3"/>
  <c r="E64" i="3"/>
  <c r="E69" i="3"/>
  <c r="E71" i="3"/>
  <c r="E72" i="3"/>
  <c r="E74" i="3"/>
  <c r="E75" i="3"/>
  <c r="E77" i="3"/>
  <c r="E78" i="3"/>
  <c r="C8" i="7" l="1"/>
  <c r="E161" i="8"/>
  <c r="D6" i="8"/>
  <c r="D8" i="8" s="1"/>
  <c r="C87" i="8"/>
  <c r="C88" i="8" s="1"/>
  <c r="E79" i="8"/>
  <c r="C7" i="8"/>
  <c r="E7" i="8" s="1"/>
  <c r="C6" i="8"/>
  <c r="C8" i="8" s="1"/>
  <c r="E86" i="8"/>
  <c r="D87" i="8"/>
  <c r="E87" i="8" s="1"/>
  <c r="E39" i="8"/>
  <c r="G7" i="7"/>
  <c r="G8" i="7" s="1"/>
  <c r="H79" i="7"/>
  <c r="F7" i="7"/>
  <c r="E6" i="7"/>
  <c r="E79" i="7"/>
  <c r="C7" i="7"/>
  <c r="E7" i="7" s="1"/>
  <c r="H39" i="7"/>
  <c r="F6" i="7"/>
  <c r="E56" i="6"/>
  <c r="E26" i="6"/>
  <c r="E27" i="6"/>
  <c r="E33" i="6"/>
  <c r="E17" i="6"/>
  <c r="E45" i="6"/>
  <c r="E30" i="6"/>
  <c r="E78" i="6"/>
  <c r="E15" i="6"/>
  <c r="E61" i="6"/>
  <c r="E59" i="6"/>
  <c r="E75" i="6"/>
  <c r="E37" i="6"/>
  <c r="E55" i="6"/>
  <c r="E58" i="6"/>
  <c r="E49" i="6"/>
  <c r="J7" i="6"/>
  <c r="G162" i="6"/>
  <c r="E52" i="6"/>
  <c r="N79" i="6"/>
  <c r="L7" i="6"/>
  <c r="F94" i="6"/>
  <c r="F126" i="6" s="1"/>
  <c r="H85" i="6"/>
  <c r="C79" i="6"/>
  <c r="H79" i="6"/>
  <c r="F7" i="6"/>
  <c r="C86" i="6"/>
  <c r="C121" i="6"/>
  <c r="E86" i="6"/>
  <c r="G6" i="6"/>
  <c r="G8" i="6" s="1"/>
  <c r="J86" i="6"/>
  <c r="H121" i="6"/>
  <c r="H86" i="6"/>
  <c r="N39" i="6"/>
  <c r="L6" i="6"/>
  <c r="E74" i="6"/>
  <c r="E48" i="6"/>
  <c r="C126" i="6"/>
  <c r="F6" i="6"/>
  <c r="H39" i="6"/>
  <c r="M6" i="6"/>
  <c r="M7" i="6"/>
  <c r="E51" i="6"/>
  <c r="E64" i="6"/>
  <c r="E94" i="6"/>
  <c r="E126" i="6" s="1"/>
  <c r="G85" i="6"/>
  <c r="H44" i="6"/>
  <c r="K5" i="6"/>
  <c r="H13" i="6"/>
  <c r="E50" i="6"/>
  <c r="E54" i="6"/>
  <c r="E46" i="6"/>
  <c r="J5" i="6"/>
  <c r="G13" i="6"/>
  <c r="G44" i="6"/>
  <c r="E47" i="6"/>
  <c r="K39" i="6"/>
  <c r="I6" i="6"/>
  <c r="I8" i="6" s="1"/>
  <c r="D86" i="6"/>
  <c r="D121" i="6"/>
  <c r="F86" i="6"/>
  <c r="J6" i="6"/>
  <c r="J8" i="6" s="1"/>
  <c r="K79" i="6"/>
  <c r="I7" i="6"/>
  <c r="G7" i="6"/>
  <c r="I5" i="6"/>
  <c r="F13" i="6"/>
  <c r="F44" i="6"/>
  <c r="D126" i="6"/>
  <c r="E32" i="4"/>
  <c r="E25" i="4"/>
  <c r="E26" i="4"/>
  <c r="H21" i="5"/>
  <c r="H23" i="5"/>
  <c r="H29" i="5"/>
  <c r="H37" i="5"/>
  <c r="E27" i="4"/>
  <c r="E20" i="5"/>
  <c r="E26" i="5"/>
  <c r="E28" i="5"/>
  <c r="E36" i="5"/>
  <c r="E35" i="4"/>
  <c r="H22" i="5"/>
  <c r="E19" i="5"/>
  <c r="E21" i="5"/>
  <c r="E29" i="5"/>
  <c r="E31" i="5"/>
  <c r="E35" i="5"/>
  <c r="E37" i="5"/>
  <c r="H30" i="5"/>
  <c r="H14" i="5"/>
  <c r="H20" i="5"/>
  <c r="E22" i="5"/>
  <c r="H36" i="5"/>
  <c r="E38" i="5"/>
  <c r="C6" i="5"/>
  <c r="E14" i="5"/>
  <c r="H15" i="5"/>
  <c r="H28" i="5"/>
  <c r="E30" i="5"/>
  <c r="H31" i="5"/>
  <c r="E18" i="5"/>
  <c r="E23" i="5"/>
  <c r="E27" i="5"/>
  <c r="E34" i="5"/>
  <c r="G6" i="5"/>
  <c r="E16" i="5"/>
  <c r="H17" i="5"/>
  <c r="E24" i="5"/>
  <c r="H25" i="5"/>
  <c r="E32" i="5"/>
  <c r="H33" i="5"/>
  <c r="H19" i="5"/>
  <c r="H27" i="5"/>
  <c r="H35" i="5"/>
  <c r="E15" i="5"/>
  <c r="H16" i="5"/>
  <c r="H24" i="5"/>
  <c r="H32" i="5"/>
  <c r="E17" i="5"/>
  <c r="H18" i="5"/>
  <c r="E25" i="5"/>
  <c r="H26" i="5"/>
  <c r="E33" i="5"/>
  <c r="H34" i="5"/>
  <c r="C6" i="4"/>
  <c r="E73" i="3"/>
  <c r="E61" i="3"/>
  <c r="E60" i="3"/>
  <c r="E59" i="3"/>
  <c r="E55" i="3"/>
  <c r="E70" i="3"/>
  <c r="E63" i="3"/>
  <c r="E46" i="3"/>
  <c r="E76" i="3"/>
  <c r="E68" i="3"/>
  <c r="E65" i="3"/>
  <c r="E52" i="3"/>
  <c r="E51" i="3"/>
  <c r="E48" i="3"/>
  <c r="E67" i="3"/>
  <c r="E66" i="3"/>
  <c r="E53" i="3"/>
  <c r="E49" i="3"/>
  <c r="H7" i="6" l="1"/>
  <c r="M8" i="6"/>
  <c r="F8" i="6"/>
  <c r="H8" i="6" s="1"/>
  <c r="F8" i="7"/>
  <c r="H8" i="7" s="1"/>
  <c r="D88" i="8"/>
  <c r="E88" i="8" s="1"/>
  <c r="L8" i="6"/>
  <c r="E6" i="8"/>
  <c r="E8" i="8"/>
  <c r="H7" i="7"/>
  <c r="H6" i="7"/>
  <c r="E8" i="7"/>
  <c r="D7" i="6"/>
  <c r="N7" i="6"/>
  <c r="I86" i="6"/>
  <c r="G121" i="6"/>
  <c r="G86" i="6"/>
  <c r="G88" i="6" s="1"/>
  <c r="I13" i="6"/>
  <c r="I44" i="6"/>
  <c r="L5" i="6"/>
  <c r="C6" i="6"/>
  <c r="E39" i="6"/>
  <c r="J87" i="6"/>
  <c r="H87" i="6"/>
  <c r="H88" i="6" s="1"/>
  <c r="H6" i="6"/>
  <c r="K44" i="6"/>
  <c r="N5" i="6"/>
  <c r="K13" i="6"/>
  <c r="K6" i="6"/>
  <c r="K8" i="6"/>
  <c r="N6" i="6"/>
  <c r="N8" i="6"/>
  <c r="D6" i="6"/>
  <c r="J85" i="6"/>
  <c r="J94" i="6" s="1"/>
  <c r="J126" i="6" s="1"/>
  <c r="H94" i="6"/>
  <c r="H126" i="6" s="1"/>
  <c r="E79" i="6"/>
  <c r="C7" i="6"/>
  <c r="E7" i="6" s="1"/>
  <c r="I85" i="6"/>
  <c r="I94" i="6" s="1"/>
  <c r="I126" i="6" s="1"/>
  <c r="G94" i="6"/>
  <c r="G126" i="6" s="1"/>
  <c r="K7" i="6"/>
  <c r="I88" i="6"/>
  <c r="I87" i="6"/>
  <c r="G87" i="6"/>
  <c r="C162" i="6"/>
  <c r="E87" i="6"/>
  <c r="E88" i="6"/>
  <c r="C87" i="6"/>
  <c r="C88" i="6" s="1"/>
  <c r="H162" i="6"/>
  <c r="D162" i="6"/>
  <c r="F87" i="6"/>
  <c r="D87" i="6"/>
  <c r="D88" i="6" s="1"/>
  <c r="J13" i="6"/>
  <c r="J44" i="6"/>
  <c r="M5" i="6"/>
  <c r="Q39" i="6"/>
  <c r="Q79" i="6"/>
  <c r="D6" i="4"/>
  <c r="F6" i="5"/>
  <c r="E39" i="4"/>
  <c r="E39" i="5"/>
  <c r="I6" i="5"/>
  <c r="D6" i="5"/>
  <c r="C7" i="3"/>
  <c r="E79" i="3"/>
  <c r="D7" i="3"/>
  <c r="D8" i="3" s="1"/>
  <c r="C6" i="3"/>
  <c r="E39" i="3"/>
  <c r="C8" i="6" l="1"/>
  <c r="C8" i="3"/>
  <c r="H6" i="5"/>
  <c r="E6" i="4"/>
  <c r="D8" i="6"/>
  <c r="E8" i="6" s="1"/>
  <c r="L44" i="6"/>
  <c r="L13" i="6"/>
  <c r="F88" i="6"/>
  <c r="M44" i="6"/>
  <c r="M13" i="6"/>
  <c r="E6" i="6"/>
  <c r="J88" i="6"/>
  <c r="N13" i="6"/>
  <c r="N44" i="6"/>
  <c r="E6" i="5"/>
  <c r="J6" i="5"/>
  <c r="E7" i="3"/>
  <c r="E6" i="3"/>
  <c r="E8" i="3" l="1"/>
  <c r="E205" i="2" l="1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1" i="2"/>
  <c r="E122" i="2"/>
  <c r="E120" i="2"/>
  <c r="E119" i="2"/>
  <c r="E118" i="2"/>
  <c r="E117" i="2"/>
  <c r="G116" i="2"/>
  <c r="E115" i="2"/>
  <c r="G115" i="2"/>
  <c r="E114" i="2"/>
  <c r="E112" i="2"/>
  <c r="G111" i="2"/>
  <c r="E110" i="2"/>
  <c r="E109" i="2"/>
  <c r="G108" i="2"/>
  <c r="E107" i="2"/>
  <c r="G107" i="2"/>
  <c r="E106" i="2"/>
  <c r="G106" i="2"/>
  <c r="E104" i="2"/>
  <c r="E102" i="2"/>
  <c r="D102" i="2"/>
  <c r="G102" i="2" s="1"/>
  <c r="F87" i="2"/>
  <c r="E92" i="2"/>
  <c r="F92" i="2"/>
  <c r="E91" i="2"/>
  <c r="F90" i="2"/>
  <c r="E89" i="2"/>
  <c r="E87" i="2"/>
  <c r="E85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D44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D13" i="2"/>
  <c r="D85" i="2"/>
  <c r="G85" i="2" s="1"/>
  <c r="C139" i="2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D170" i="1"/>
  <c r="C170" i="1"/>
  <c r="C169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39" i="1"/>
  <c r="D139" i="1"/>
  <c r="C139" i="1"/>
  <c r="C138" i="1"/>
  <c r="E131" i="1"/>
  <c r="D131" i="1"/>
  <c r="C131" i="1"/>
  <c r="E122" i="1"/>
  <c r="E119" i="1"/>
  <c r="E118" i="1"/>
  <c r="E117" i="1"/>
  <c r="E116" i="1"/>
  <c r="E115" i="1"/>
  <c r="E114" i="1"/>
  <c r="E111" i="1"/>
  <c r="E109" i="1"/>
  <c r="E108" i="1"/>
  <c r="E107" i="1"/>
  <c r="E106" i="1"/>
  <c r="F102" i="1"/>
  <c r="E102" i="1"/>
  <c r="D102" i="1"/>
  <c r="G102" i="1" s="1"/>
  <c r="C102" i="1"/>
  <c r="E92" i="1"/>
  <c r="E91" i="1"/>
  <c r="F90" i="1"/>
  <c r="E88" i="1"/>
  <c r="E87" i="1"/>
  <c r="G85" i="1"/>
  <c r="E85" i="1"/>
  <c r="D85" i="1"/>
  <c r="C85" i="1"/>
  <c r="F85" i="1" s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D44" i="1"/>
  <c r="C44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D13" i="1"/>
  <c r="C13" i="1"/>
  <c r="C132" i="2" l="1"/>
  <c r="F121" i="2"/>
  <c r="C7" i="2"/>
  <c r="G118" i="2"/>
  <c r="G110" i="2"/>
  <c r="G120" i="2"/>
  <c r="G121" i="2"/>
  <c r="G105" i="2"/>
  <c r="D127" i="2"/>
  <c r="G109" i="2"/>
  <c r="G112" i="2"/>
  <c r="G114" i="2"/>
  <c r="G117" i="2"/>
  <c r="G113" i="2"/>
  <c r="G104" i="2"/>
  <c r="E39" i="2"/>
  <c r="C6" i="2"/>
  <c r="F108" i="2"/>
  <c r="G92" i="2"/>
  <c r="G122" i="2"/>
  <c r="F105" i="2"/>
  <c r="C133" i="2"/>
  <c r="C44" i="2"/>
  <c r="F89" i="2"/>
  <c r="C102" i="2"/>
  <c r="F102" i="2" s="1"/>
  <c r="F104" i="2"/>
  <c r="F112" i="2"/>
  <c r="F120" i="2"/>
  <c r="D139" i="2"/>
  <c r="E111" i="2"/>
  <c r="F88" i="2"/>
  <c r="F95" i="2" s="1"/>
  <c r="E95" i="2"/>
  <c r="E108" i="2"/>
  <c r="E116" i="2"/>
  <c r="C131" i="2"/>
  <c r="D171" i="2"/>
  <c r="E88" i="2"/>
  <c r="G88" i="2"/>
  <c r="C171" i="2"/>
  <c r="E90" i="2"/>
  <c r="E105" i="2"/>
  <c r="E113" i="2"/>
  <c r="G119" i="2"/>
  <c r="E121" i="2"/>
  <c r="F113" i="2"/>
  <c r="D131" i="2"/>
  <c r="C13" i="2"/>
  <c r="C85" i="2"/>
  <c r="F85" i="2" s="1"/>
  <c r="C97" i="2"/>
  <c r="F91" i="2"/>
  <c r="G88" i="1"/>
  <c r="G115" i="1"/>
  <c r="C132" i="1"/>
  <c r="E79" i="1"/>
  <c r="C7" i="1"/>
  <c r="G108" i="1"/>
  <c r="D6" i="1"/>
  <c r="G112" i="1"/>
  <c r="E165" i="1"/>
  <c r="D132" i="1"/>
  <c r="E39" i="1"/>
  <c r="C6" i="1"/>
  <c r="C8" i="1" s="1"/>
  <c r="F89" i="1"/>
  <c r="F92" i="1"/>
  <c r="E95" i="1"/>
  <c r="F88" i="1"/>
  <c r="F91" i="1"/>
  <c r="G107" i="1"/>
  <c r="G116" i="1"/>
  <c r="D133" i="1"/>
  <c r="G92" i="1"/>
  <c r="E90" i="1"/>
  <c r="E105" i="1"/>
  <c r="E113" i="1"/>
  <c r="E121" i="1"/>
  <c r="F118" i="1"/>
  <c r="E110" i="1"/>
  <c r="G105" i="1"/>
  <c r="E140" i="1"/>
  <c r="E205" i="1"/>
  <c r="F87" i="1"/>
  <c r="E89" i="1"/>
  <c r="E104" i="1"/>
  <c r="E112" i="1"/>
  <c r="E120" i="1"/>
  <c r="G125" i="2" l="1"/>
  <c r="D134" i="1"/>
  <c r="C8" i="2"/>
  <c r="C134" i="2"/>
  <c r="F95" i="1"/>
  <c r="D7" i="2"/>
  <c r="E7" i="2" s="1"/>
  <c r="F116" i="2"/>
  <c r="E165" i="2"/>
  <c r="D132" i="2"/>
  <c r="D6" i="2"/>
  <c r="E206" i="2"/>
  <c r="D133" i="2"/>
  <c r="E133" i="2" s="1"/>
  <c r="F115" i="2"/>
  <c r="F107" i="2"/>
  <c r="F117" i="2"/>
  <c r="E125" i="2"/>
  <c r="F118" i="2"/>
  <c r="F110" i="2"/>
  <c r="F122" i="2"/>
  <c r="F106" i="2"/>
  <c r="F125" i="2" s="1"/>
  <c r="F119" i="2"/>
  <c r="F111" i="2"/>
  <c r="F114" i="2"/>
  <c r="F109" i="2"/>
  <c r="C127" i="2"/>
  <c r="D97" i="2"/>
  <c r="G90" i="2"/>
  <c r="G89" i="2"/>
  <c r="G91" i="2"/>
  <c r="G87" i="2"/>
  <c r="G95" i="2" s="1"/>
  <c r="E79" i="2"/>
  <c r="F108" i="1"/>
  <c r="C97" i="1"/>
  <c r="G120" i="1"/>
  <c r="G119" i="1"/>
  <c r="F112" i="1"/>
  <c r="E132" i="1"/>
  <c r="F113" i="1"/>
  <c r="F121" i="1"/>
  <c r="F117" i="1"/>
  <c r="F116" i="1"/>
  <c r="F109" i="1"/>
  <c r="F105" i="1"/>
  <c r="G118" i="1"/>
  <c r="G110" i="1"/>
  <c r="G122" i="1"/>
  <c r="G114" i="1"/>
  <c r="G106" i="1"/>
  <c r="D127" i="1"/>
  <c r="G117" i="1"/>
  <c r="G109" i="1"/>
  <c r="G91" i="1"/>
  <c r="D97" i="1"/>
  <c r="G87" i="1"/>
  <c r="G95" i="1" s="1"/>
  <c r="G113" i="1"/>
  <c r="G89" i="1"/>
  <c r="G121" i="1"/>
  <c r="C127" i="1"/>
  <c r="F115" i="1"/>
  <c r="F107" i="1"/>
  <c r="F111" i="1"/>
  <c r="E125" i="1"/>
  <c r="F119" i="1"/>
  <c r="F114" i="1"/>
  <c r="F106" i="1"/>
  <c r="C133" i="1"/>
  <c r="E133" i="1" s="1"/>
  <c r="F104" i="1"/>
  <c r="F122" i="1"/>
  <c r="F120" i="1"/>
  <c r="F110" i="1"/>
  <c r="D7" i="1"/>
  <c r="E7" i="1" s="1"/>
  <c r="G90" i="1"/>
  <c r="E6" i="1"/>
  <c r="G104" i="1"/>
  <c r="G111" i="1"/>
  <c r="D8" i="2" l="1"/>
  <c r="D8" i="1"/>
  <c r="E8" i="1" s="1"/>
  <c r="D134" i="2"/>
  <c r="G125" i="1"/>
  <c r="F125" i="1"/>
  <c r="C134" i="1"/>
  <c r="E134" i="1" s="1"/>
  <c r="E134" i="2"/>
  <c r="E132" i="2"/>
  <c r="E6" i="2"/>
  <c r="E8" i="2"/>
  <c r="E55" i="4" l="1"/>
  <c r="E47" i="4"/>
  <c r="E71" i="4"/>
  <c r="E63" i="4"/>
  <c r="E65" i="4" l="1"/>
  <c r="E49" i="4"/>
  <c r="H56" i="5"/>
  <c r="E74" i="4"/>
  <c r="H72" i="5"/>
  <c r="E77" i="4"/>
  <c r="E68" i="4"/>
  <c r="E52" i="4"/>
  <c r="E69" i="4"/>
  <c r="H68" i="5"/>
  <c r="H64" i="5"/>
  <c r="E75" i="4"/>
  <c r="E59" i="4"/>
  <c r="E60" i="5"/>
  <c r="H61" i="5"/>
  <c r="H78" i="5"/>
  <c r="H63" i="5"/>
  <c r="E54" i="4"/>
  <c r="E70" i="4"/>
  <c r="E58" i="4"/>
  <c r="E78" i="4"/>
  <c r="E62" i="4"/>
  <c r="E46" i="5"/>
  <c r="E45" i="5"/>
  <c r="E69" i="5"/>
  <c r="E61" i="5"/>
  <c r="H66" i="5"/>
  <c r="H53" i="5"/>
  <c r="H77" i="5"/>
  <c r="H74" i="5"/>
  <c r="E61" i="4"/>
  <c r="E45" i="4"/>
  <c r="E66" i="4"/>
  <c r="E51" i="5"/>
  <c r="E63" i="5"/>
  <c r="E56" i="5"/>
  <c r="E73" i="5"/>
  <c r="E66" i="5"/>
  <c r="H58" i="5"/>
  <c r="H50" i="5"/>
  <c r="H48" i="5"/>
  <c r="E68" i="5"/>
  <c r="E75" i="5"/>
  <c r="E48" i="5"/>
  <c r="H49" i="5"/>
  <c r="E60" i="4"/>
  <c r="E76" i="4"/>
  <c r="E53" i="5"/>
  <c r="E76" i="5"/>
  <c r="E49" i="5"/>
  <c r="E71" i="5"/>
  <c r="H59" i="5"/>
  <c r="H67" i="5"/>
  <c r="H70" i="5"/>
  <c r="H55" i="5"/>
  <c r="E74" i="5"/>
  <c r="E58" i="5"/>
  <c r="E77" i="5"/>
  <c r="E55" i="5"/>
  <c r="E47" i="5"/>
  <c r="H60" i="5"/>
  <c r="H46" i="5"/>
  <c r="H75" i="5"/>
  <c r="H62" i="5"/>
  <c r="E57" i="4"/>
  <c r="E78" i="5"/>
  <c r="E52" i="5"/>
  <c r="E72" i="5"/>
  <c r="H57" i="5"/>
  <c r="E46" i="4"/>
  <c r="E51" i="4"/>
  <c r="E53" i="4"/>
  <c r="E72" i="4"/>
  <c r="E56" i="4"/>
  <c r="E64" i="5"/>
  <c r="E50" i="5"/>
  <c r="E62" i="5"/>
  <c r="E54" i="5"/>
  <c r="H47" i="5"/>
  <c r="H65" i="5"/>
  <c r="H51" i="5"/>
  <c r="H76" i="5"/>
  <c r="H69" i="5"/>
  <c r="E70" i="5"/>
  <c r="E67" i="4"/>
  <c r="E64" i="4"/>
  <c r="E48" i="4"/>
  <c r="E50" i="4"/>
  <c r="E73" i="4"/>
  <c r="E65" i="5"/>
  <c r="E57" i="5"/>
  <c r="E67" i="5"/>
  <c r="E59" i="5"/>
  <c r="H54" i="5"/>
  <c r="H71" i="5"/>
  <c r="H52" i="5"/>
  <c r="H45" i="5"/>
  <c r="H73" i="5"/>
  <c r="F7" i="5" l="1"/>
  <c r="F8" i="5" s="1"/>
  <c r="H79" i="5"/>
  <c r="G7" i="5"/>
  <c r="G8" i="5" s="1"/>
  <c r="D7" i="5"/>
  <c r="D8" i="5" s="1"/>
  <c r="C7" i="4"/>
  <c r="C8" i="4" s="1"/>
  <c r="E79" i="4"/>
  <c r="E79" i="5"/>
  <c r="C7" i="5"/>
  <c r="C8" i="5" s="1"/>
  <c r="D7" i="4"/>
  <c r="D8" i="4" s="1"/>
  <c r="E7" i="5" l="1"/>
  <c r="E8" i="5"/>
  <c r="H7" i="5"/>
  <c r="H8" i="5"/>
  <c r="E7" i="4"/>
  <c r="E8" i="4"/>
  <c r="I7" i="5"/>
  <c r="J7" i="5"/>
  <c r="J8" i="5" l="1"/>
  <c r="I8" i="5"/>
  <c r="E44" i="5" l="1"/>
  <c r="H5" i="5"/>
  <c r="E13" i="5"/>
  <c r="D13" i="5"/>
  <c r="G5" i="5"/>
  <c r="D44" i="5"/>
  <c r="C13" i="5"/>
  <c r="C44" i="5"/>
  <c r="F5" i="5"/>
  <c r="C13" i="7"/>
  <c r="C44" i="7" s="1"/>
  <c r="D13" i="7"/>
  <c r="D44" i="7" s="1"/>
  <c r="E13" i="7"/>
  <c r="E44" i="7" s="1"/>
  <c r="H13" i="5" l="1"/>
  <c r="H44" i="5"/>
  <c r="J5" i="5"/>
  <c r="G13" i="5"/>
  <c r="G44" i="5"/>
  <c r="F44" i="5"/>
  <c r="F13" i="5"/>
  <c r="I5" i="5"/>
  <c r="F13" i="7"/>
  <c r="F44" i="7" s="1"/>
  <c r="G13" i="7"/>
  <c r="G44" i="7" s="1"/>
  <c r="H13" i="7"/>
  <c r="H44" i="7" s="1"/>
  <c r="C166" i="8" l="1"/>
  <c r="C44" i="8"/>
  <c r="C126" i="8"/>
  <c r="C13" i="8"/>
  <c r="C94" i="8"/>
  <c r="C175" i="8"/>
  <c r="C85" i="8"/>
  <c r="I13" i="5"/>
  <c r="I44" i="5"/>
  <c r="D13" i="8"/>
  <c r="D126" i="8"/>
  <c r="D85" i="8"/>
  <c r="D175" i="8"/>
  <c r="D44" i="8"/>
  <c r="D166" i="8"/>
  <c r="D94" i="8"/>
  <c r="J44" i="5"/>
  <c r="J13" i="5"/>
  <c r="E175" i="8"/>
  <c r="E94" i="8"/>
  <c r="E126" i="8"/>
  <c r="E44" i="8"/>
  <c r="E13" i="8"/>
  <c r="E85" i="8"/>
  <c r="E166" i="8"/>
  <c r="C13" i="9"/>
  <c r="C123" i="9"/>
  <c r="C44" i="9"/>
  <c r="C84" i="9"/>
  <c r="C92" i="9"/>
  <c r="F166" i="8" l="1"/>
  <c r="F44" i="8"/>
  <c r="F13" i="8"/>
  <c r="F175" i="8"/>
  <c r="F126" i="8"/>
  <c r="F85" i="8"/>
  <c r="F94" i="8"/>
  <c r="G44" i="8"/>
  <c r="G13" i="8"/>
  <c r="G166" i="8"/>
  <c r="G94" i="8"/>
  <c r="G85" i="8"/>
  <c r="G175" i="8"/>
  <c r="G126" i="8"/>
  <c r="D44" i="9"/>
  <c r="D92" i="9"/>
  <c r="D123" i="9"/>
  <c r="D84" i="9"/>
  <c r="D13" i="9"/>
  <c r="C13" i="10" l="1"/>
  <c r="C44" i="10"/>
  <c r="D44" i="10"/>
  <c r="D13" i="10"/>
  <c r="C44" i="11" l="1"/>
  <c r="C13" i="11"/>
  <c r="D13" i="11"/>
  <c r="D44" i="11"/>
</calcChain>
</file>

<file path=xl/sharedStrings.xml><?xml version="1.0" encoding="utf-8"?>
<sst xmlns="http://schemas.openxmlformats.org/spreadsheetml/2006/main" count="3245" uniqueCount="312">
  <si>
    <t>Składka przypisana brutto w tys. zł</t>
  </si>
  <si>
    <t>Lp.</t>
  </si>
  <si>
    <t>Dział</t>
  </si>
  <si>
    <t>Składka przypisana brutto</t>
  </si>
  <si>
    <t>Dynamika</t>
  </si>
  <si>
    <t>19/18</t>
  </si>
  <si>
    <t>1.</t>
  </si>
  <si>
    <t>Dział I</t>
  </si>
  <si>
    <t>2.</t>
  </si>
  <si>
    <t>Dział II</t>
  </si>
  <si>
    <t>Ogółem</t>
  </si>
  <si>
    <t>Składka przypisana brutto w tys. zł w Dziale I</t>
  </si>
  <si>
    <t>Nazwa ubezpieczyciela</t>
  </si>
  <si>
    <t>AEGON SA</t>
  </si>
  <si>
    <t>3.</t>
  </si>
  <si>
    <t>AVIVA ŻYCIE SA</t>
  </si>
  <si>
    <t>4.</t>
  </si>
  <si>
    <t>AXA ŻYCIE SA</t>
  </si>
  <si>
    <t>5.</t>
  </si>
  <si>
    <t>CARDIF POLSKA SA</t>
  </si>
  <si>
    <t>6.</t>
  </si>
  <si>
    <t>COMPENSA ŻYCIE SA</t>
  </si>
  <si>
    <t>7.</t>
  </si>
  <si>
    <t>ERGO HESTIA STUnŻ SA</t>
  </si>
  <si>
    <t>8.</t>
  </si>
  <si>
    <t>EUROPA ŻYCIE SA</t>
  </si>
  <si>
    <t>9.</t>
  </si>
  <si>
    <t>GENERALI ŻYCIE SA</t>
  </si>
  <si>
    <t>10.</t>
  </si>
  <si>
    <t>11.</t>
  </si>
  <si>
    <t>MACIF ŻYCIE TUW</t>
  </si>
  <si>
    <t>12.</t>
  </si>
  <si>
    <t>METLIFE TUnŻ SA</t>
  </si>
  <si>
    <t>13.</t>
  </si>
  <si>
    <t>NATIONALE NEDERLANDEN SA</t>
  </si>
  <si>
    <t>14.</t>
  </si>
  <si>
    <t>OPEN LIFE SA</t>
  </si>
  <si>
    <t>15.</t>
  </si>
  <si>
    <t>PKO ŻYCIE SA</t>
  </si>
  <si>
    <t>16.</t>
  </si>
  <si>
    <t>17.</t>
  </si>
  <si>
    <t>PZU ŻYCIE SA</t>
  </si>
  <si>
    <t>18.</t>
  </si>
  <si>
    <t>REJENT LIFE TUW</t>
  </si>
  <si>
    <t>19.</t>
  </si>
  <si>
    <t>SALTUS ŻYCIE SA</t>
  </si>
  <si>
    <t>20.</t>
  </si>
  <si>
    <t>SANTANDER AVIVA ŻYCIE SA</t>
  </si>
  <si>
    <t>21.</t>
  </si>
  <si>
    <t>SIGNAL IDUNA ŻYCIE SA</t>
  </si>
  <si>
    <t>22.</t>
  </si>
  <si>
    <t>UNIQA ŻYCIE SA</t>
  </si>
  <si>
    <t>23.</t>
  </si>
  <si>
    <t>UNUM ŻYCIE SA</t>
  </si>
  <si>
    <t>24.</t>
  </si>
  <si>
    <t>VIENNA LIFE SA</t>
  </si>
  <si>
    <t>25.</t>
  </si>
  <si>
    <t>WARTA TUnŻ SA</t>
  </si>
  <si>
    <t>Składka przypisana brutto w tys. zł w Dziale II</t>
  </si>
  <si>
    <t>ALLIANZ POLSKA SA</t>
  </si>
  <si>
    <t>AXA UBEZPIECZENIA SA</t>
  </si>
  <si>
    <t>COMPENSA SA</t>
  </si>
  <si>
    <t>CONCORDIA POLSKA SA</t>
  </si>
  <si>
    <t>CREDIT AGRICOLE TU SA</t>
  </si>
  <si>
    <t>CUPRUM TUW</t>
  </si>
  <si>
    <t>D.A.S. SA</t>
  </si>
  <si>
    <t>ERGO HESTIA SA</t>
  </si>
  <si>
    <t>EULER HERMES SA</t>
  </si>
  <si>
    <t>EUROPA SA</t>
  </si>
  <si>
    <t>GENERALI SA</t>
  </si>
  <si>
    <t>INTER POLSKA SA</t>
  </si>
  <si>
    <t>INTERRISK SA</t>
  </si>
  <si>
    <t>KUKE SA</t>
  </si>
  <si>
    <t>LINK4 SA</t>
  </si>
  <si>
    <t>MEDICUM TUW</t>
  </si>
  <si>
    <t>NATIONALE NEDERLANDEN TU SA</t>
  </si>
  <si>
    <t>PARTNER SA</t>
  </si>
  <si>
    <t>PKO TU SA</t>
  </si>
  <si>
    <t>POCZTOWE  TUW</t>
  </si>
  <si>
    <t>POLSKI GAZ TUW</t>
  </si>
  <si>
    <t>PTR SA</t>
  </si>
  <si>
    <t>PZU SA</t>
  </si>
  <si>
    <t>PZUW TUW</t>
  </si>
  <si>
    <t>26.</t>
  </si>
  <si>
    <t>SALTUS TUW</t>
  </si>
  <si>
    <t>27.</t>
  </si>
  <si>
    <t>SANTANDER AVIVA SA</t>
  </si>
  <si>
    <t>28.</t>
  </si>
  <si>
    <t>SIGNAL IDUNA POLSKA SA</t>
  </si>
  <si>
    <t>29.</t>
  </si>
  <si>
    <t>TUW TUW</t>
  </si>
  <si>
    <t>30.</t>
  </si>
  <si>
    <t>TUZ TUW</t>
  </si>
  <si>
    <t>31.</t>
  </si>
  <si>
    <t>UNIQA SA</t>
  </si>
  <si>
    <t>32.</t>
  </si>
  <si>
    <t>WARTA SA</t>
  </si>
  <si>
    <t>33.</t>
  </si>
  <si>
    <t>WIENER SA</t>
  </si>
  <si>
    <t>34.</t>
  </si>
  <si>
    <t>ZDROWIE SA</t>
  </si>
  <si>
    <t>Składka przypisana brutto w tys. zł wg grup ryzyka w Dziale I</t>
  </si>
  <si>
    <t>Wyszczególnienie</t>
  </si>
  <si>
    <t>Udział w składce przypisanej brutto ogółem</t>
  </si>
  <si>
    <t>Grupa I Ubezpieczenia na życie</t>
  </si>
  <si>
    <t>Grupa II Ubezpieczenia posagowe, zaopatrzenia dzieci</t>
  </si>
  <si>
    <t>Grupa III Ubezpieczenia na życie, jeżeli są związane z ubezpieczeniowym funduszem kapitałowym</t>
  </si>
  <si>
    <t>Grupa IV Ubezpieczenia rentowe</t>
  </si>
  <si>
    <t>Grupa V Ubezpieczenia wypadkowe, jeśli są uzupełnieniem ubezpieczeń wymienionych w grupach 1-4</t>
  </si>
  <si>
    <t>Reasekuracja czynna</t>
  </si>
  <si>
    <t xml:space="preserve"> Składka przypisana brutto w tys. zł. wg grup ryzyka w Dziale II</t>
  </si>
  <si>
    <t>Grupa I Ubezpieczenia wypadku, w tym wypadku przy pracy i choroby zawodowej</t>
  </si>
  <si>
    <t>Grupa II Ubezpieczenie choroby</t>
  </si>
  <si>
    <t>Grupa III Ubezpieczenie casco pojazdów lądowych, z wyjątkiem pojazdów szynowych</t>
  </si>
  <si>
    <t>Grupa IV Ubezpieczenie casco pojazdów szynowych</t>
  </si>
  <si>
    <t>Grupa V Ubezpieczenie casco statków powietrznych</t>
  </si>
  <si>
    <t>Grupa VI Ubezpieczenie żeglugi morskiej i śródlądowej</t>
  </si>
  <si>
    <t>Grupa VII Ubezpieczenie przedmiotów w transporcie</t>
  </si>
  <si>
    <t>Grupa VIII Ubezpieczenie szkód spowodowanych żywiołami nie ujęte w grupach 3-7</t>
  </si>
  <si>
    <t>Grupa IX Ubezpieczenie pozostałych szkód rzeczowych, nie ujętych w grupach 3-8</t>
  </si>
  <si>
    <t>Grupa X Ubezpieczenie odpowiedzialności cywilnej wynikającej z posiadania i użytkowania pojazdów lądowych</t>
  </si>
  <si>
    <t>Grupa XI Ubezpieczenie odpowiedzialności cywilnej wynikającej z posiadania i użytkowania pojazdów powietrznych</t>
  </si>
  <si>
    <t>Grupa XII Ubezpieczenie odpowiedzialności cywilnej za żeglugę morską i śródlądową</t>
  </si>
  <si>
    <t>Grupa XIII Ubezpieczenie odpowiedzialności cywilnej nie ujętej w grupach 10-12</t>
  </si>
  <si>
    <t>Grupa XIV Ubezpieczenie kredytu</t>
  </si>
  <si>
    <t>Grupa XV Gwarancja ubezpieczeniowa</t>
  </si>
  <si>
    <t>Grupa XVI Ubezpieczenie różnych ryzyk finansowych</t>
  </si>
  <si>
    <t>Grupa XVII Ubezpieczenie ochrony prawnej</t>
  </si>
  <si>
    <t xml:space="preserve">Grupa XVIII Ubezpieczenie świadczenia pomocy na korzyść osób, które popadły w trudności w czasie podróży lub podczas ... </t>
  </si>
  <si>
    <t>Grupa XIX Reasekuracja czynna</t>
  </si>
  <si>
    <t>Składka zarobiona na udziale własnym w tys. zł</t>
  </si>
  <si>
    <t>Składka zarobiona na udziale własnym</t>
  </si>
  <si>
    <t>Składka zarobiona na udziale własnym w tys. zł w Dziale I</t>
  </si>
  <si>
    <t>Składka zarobiona na udziale własnym w tys. zł w Dziale II</t>
  </si>
  <si>
    <t>Odszkodowania i świadczenia wypłacone brutto w tys. zł</t>
  </si>
  <si>
    <t>Odszkodowania i świadczenia wypłacone brutto</t>
  </si>
  <si>
    <t>Suma</t>
  </si>
  <si>
    <t>Odszkodowania i świadczenia wypłacone brutto w tys. zł w Dziale I</t>
  </si>
  <si>
    <t>Odszkodowania i świadczenia wypłacone brutto w tys. zł w Dziale II</t>
  </si>
  <si>
    <t>Dynamika w %</t>
  </si>
  <si>
    <t>Udział w odszkodowaniach i świadczeniach brutto ogółem</t>
  </si>
  <si>
    <t xml:space="preserve">Odszkodowania i świadczenia wypłacone brutto w tys. zł. wg grup ryzyka w Dziale II </t>
  </si>
  <si>
    <t xml:space="preserve">Grupa XVIII Ubezpieczenie świadczenia pomocy na korzyść osób które, popadły w trudności w czasie podróży lub podczas ... </t>
  </si>
  <si>
    <t xml:space="preserve">Odszkodowania i świadczenia na udziale własnym w tys. zł </t>
  </si>
  <si>
    <t xml:space="preserve">Odszkodowania i świadczenia wypłacone na udziale własnym </t>
  </si>
  <si>
    <t>Odszkodowania i świadczenia wypłacone na udziale własnym w tys. zł w Dziale I</t>
  </si>
  <si>
    <t>Odszkodowania i świadczenia na udziale własnym w tys. zł w Dziale II</t>
  </si>
  <si>
    <t>`</t>
  </si>
  <si>
    <t>Techniczny wynik ubezpieczeń</t>
  </si>
  <si>
    <t>Techniczny wynik ubezpieczeń w tys. zł w Dziale II</t>
  </si>
  <si>
    <t>Techniczny wynik ubezpieczeń w tys. zł w Dziale I</t>
  </si>
  <si>
    <t>Techniczny wynik ubezpieczeń w tys. zł</t>
  </si>
  <si>
    <t>Rezerwy techniczno-ubezpieczeniowe brutto w tys. zł</t>
  </si>
  <si>
    <t>Rezerwy techniczno-ubezpieczeniowe brutto</t>
  </si>
  <si>
    <t>Rezerwy techniczno-ubezpieczeniowe brutto w tys. zł w Dziale I</t>
  </si>
  <si>
    <t>Rezerwy techniczno-ubezpieczeniowe brutto w tys. zł w Dziale II</t>
  </si>
  <si>
    <t xml:space="preserve">Lokaty w tys. zł </t>
  </si>
  <si>
    <t>Lokaty</t>
  </si>
  <si>
    <t>Dochody z lokat</t>
  </si>
  <si>
    <t>Rentowność lokat</t>
  </si>
  <si>
    <t>Lokaty w Dziale I w tys. zł</t>
  </si>
  <si>
    <t>x</t>
  </si>
  <si>
    <t>Dział 1i2</t>
  </si>
  <si>
    <t xml:space="preserve">Koszty działalności ubezpieczeniowej w tys. zł </t>
  </si>
  <si>
    <t>Koszty działalności ubezpieczeniowej</t>
  </si>
  <si>
    <t>Koszty akwizycji</t>
  </si>
  <si>
    <t>Koszty administracyjne</t>
  </si>
  <si>
    <t>Otrzymane prowizje</t>
  </si>
  <si>
    <t>Koszty działalności ubezpieczeniowej w tys. zł w Dziale I</t>
  </si>
  <si>
    <t>Koszty działalności ubezpieczeniowej w tys. zł w Dziale II</t>
  </si>
  <si>
    <t>X</t>
  </si>
  <si>
    <t>Koszty akwizycji i koszty administracyjne i ich udział w składce przypisanej brutto w tys. zł</t>
  </si>
  <si>
    <t xml:space="preserve">Koszty </t>
  </si>
  <si>
    <t xml:space="preserve">Udział w składce </t>
  </si>
  <si>
    <t>akwizycji</t>
  </si>
  <si>
    <t>przypisanej brutto</t>
  </si>
  <si>
    <t>administracyjne</t>
  </si>
  <si>
    <t>Koszty akwizycji i koszty administracyjne i ich udział w składce przypisanej brutto w tys. zł w Dziale I</t>
  </si>
  <si>
    <t>GWP</t>
  </si>
  <si>
    <t>Koszty akwizycji i koszty administracyjne i ich udział w składce przypisanej brutto w tys. zł w Dziale II</t>
  </si>
  <si>
    <t>Total</t>
  </si>
  <si>
    <t>koszty</t>
  </si>
  <si>
    <t>Wynik finansowy brutto i netto w tys. zł</t>
  </si>
  <si>
    <t>Wynik finansowy brutto</t>
  </si>
  <si>
    <t>Wynik finansowy netto</t>
  </si>
  <si>
    <t>Wynik finansowy brutto i netto w tys. zł w Dziale I</t>
  </si>
  <si>
    <t>Wynik finansowy brutto i netto w tys. zł w Dziale II</t>
  </si>
  <si>
    <t>Udział reasekuratorów w składce brutto</t>
  </si>
  <si>
    <t>Zmiana w p.p.</t>
  </si>
  <si>
    <t>Udział reasekuratorów w odszkodowaniach i świadczeniach brutto (%)</t>
  </si>
  <si>
    <t>Udział reasekuratorów w odszkodowaniach i świadczeniach brutto</t>
  </si>
  <si>
    <t xml:space="preserve">Składka przypisana brutto </t>
  </si>
  <si>
    <t>Odszkodowania i świadczenia brutto z reasekuracji czynnej</t>
  </si>
  <si>
    <t xml:space="preserve">Udział odszkodowań i świadczeń brutto z reasekuracji czynnej w odszkodowaniach i świadczeniach brutto </t>
  </si>
  <si>
    <t>składka brutto</t>
  </si>
  <si>
    <t>Skłądka scedowana</t>
  </si>
  <si>
    <t>Szkody brutto</t>
  </si>
  <si>
    <t>Szkody scedowane</t>
  </si>
  <si>
    <t>Współczynnik retencji</t>
  </si>
  <si>
    <t>Współczynnik retencji w Dziale I</t>
  </si>
  <si>
    <t>Współczynnik retencji w Dziale II</t>
  </si>
  <si>
    <t>Współczynnik zatrzymania odszkodowań</t>
  </si>
  <si>
    <t>Współczynnik zatrzymania odszkodowań w Dziale I</t>
  </si>
  <si>
    <t>Współczynnik zatrzymania odszkodowań w Dziale II</t>
  </si>
  <si>
    <t>Poziom rezerw techniczno-ubezpieczeniowych brutto do składki przypisanej brutto</t>
  </si>
  <si>
    <t>Poziom rezerw</t>
  </si>
  <si>
    <t>Poziom rezerw techniczno-ubezpieczeniowych brutto do składki przypisanej brutto w Dziale I</t>
  </si>
  <si>
    <t>Poziom rezerw techniczno-ubezpieczeniowych brutto do składki przypisanej brutto w Dziale II</t>
  </si>
  <si>
    <t>Rentowność kapitałów własnych</t>
  </si>
  <si>
    <t>Rentowność kapitałów własnych w Dziale I</t>
  </si>
  <si>
    <t>Rentowność kapitałów własnych w Dziale II</t>
  </si>
  <si>
    <t>Rentowność majątku</t>
  </si>
  <si>
    <t>Rentowność majątku w Dziale I</t>
  </si>
  <si>
    <t>Rentowność majątku w Dziale II</t>
  </si>
  <si>
    <t>Wskaźnik zespolony</t>
  </si>
  <si>
    <t>Wskaźnik zespolony w Dziale I</t>
  </si>
  <si>
    <t>Wskaźnik zespolony w Dziale II</t>
  </si>
  <si>
    <t>Rodzaj ubezpieczeń</t>
  </si>
  <si>
    <t>Ubezpieczenia na życie</t>
  </si>
  <si>
    <t>Ubezpieczenia na życie związane z UFK</t>
  </si>
  <si>
    <t>Ubezpieczenia wypadkowe</t>
  </si>
  <si>
    <t>Inne ubezpieczenia</t>
  </si>
  <si>
    <t>Motoryzacyjne</t>
  </si>
  <si>
    <t>Rzeczowe</t>
  </si>
  <si>
    <t>Osobowe</t>
  </si>
  <si>
    <t>Finansowe</t>
  </si>
  <si>
    <t>O.C.</t>
  </si>
  <si>
    <t>M.A.T.</t>
  </si>
  <si>
    <t>Pozostałe</t>
  </si>
  <si>
    <t>Struktura rynku ubezpieczeń w Polsce w %</t>
  </si>
  <si>
    <t>Zakład ubezpieczeń</t>
  </si>
  <si>
    <t>Struktura Działu I w %</t>
  </si>
  <si>
    <t>POZOSTAŁE</t>
  </si>
  <si>
    <t>Struktura Działu II w %</t>
  </si>
  <si>
    <t>PODSTAWOWE WSKAŹNIKI OPISUJĄCE ROZWÓJ RYNKU UBEZPIECZEŃ W POLSCE W LATACH 2010-2019</t>
  </si>
  <si>
    <t>Rok</t>
  </si>
  <si>
    <t>liczba zakładów ubezpieczeń</t>
  </si>
  <si>
    <t>kapitały podstawowe (w mln PLN)</t>
  </si>
  <si>
    <t>udział kapitału zagranicznego w kapitałach podstawowych ogółem (w %)</t>
  </si>
  <si>
    <t>składka przypisana brutto (w mln PLN*)</t>
  </si>
  <si>
    <t>odszkodowania i świadczenia wypłacone brutto (w mln PLN*)</t>
  </si>
  <si>
    <r>
      <t xml:space="preserve">składka przypisana brutto </t>
    </r>
    <r>
      <rPr>
        <b/>
        <i/>
        <sz val="10"/>
        <rFont val="Arial"/>
        <family val="2"/>
        <charset val="238"/>
      </rPr>
      <t>per capita</t>
    </r>
    <r>
      <rPr>
        <b/>
        <sz val="10"/>
        <rFont val="Arial"/>
        <family val="2"/>
        <charset val="238"/>
      </rPr>
      <t xml:space="preserve"> (w PLN*) </t>
    </r>
  </si>
  <si>
    <t>lokaty w ujęciu bilansowym (w mln PLN)*</t>
  </si>
  <si>
    <t>Dział I, w tym:</t>
  </si>
  <si>
    <t>lokaty (B)</t>
  </si>
  <si>
    <t>lokaty na rachunek i ryzyko ubezpieczającego (C)</t>
  </si>
  <si>
    <t>*) wielkości w PLN podawane są w wartościach realnych z 2019 r. po przeliczeniu o wskaźniki inflacji publikowane przez GUS</t>
  </si>
  <si>
    <t>inflacja 2019 = 3,4%</t>
  </si>
  <si>
    <t>Lata</t>
  </si>
  <si>
    <t>Liczba ludności w tysiącach</t>
  </si>
  <si>
    <t>ALLIANZ ŻYCIE POLSKA SA</t>
  </si>
  <si>
    <t>Odszkodowania i świadczenia wypłacone brutto w tys. zł. wg grup ryzyka w Dziale I</t>
  </si>
  <si>
    <t>POCZTOWE ŻYCIE SA</t>
  </si>
  <si>
    <t>INTER – ŻYCIE SA</t>
  </si>
  <si>
    <t>AVIVA – OGÓLNE SA</t>
  </si>
  <si>
    <t>Reasekuracja bierna – udział reasekuratorów w składce przypisanej brutto w tys. zł</t>
  </si>
  <si>
    <t>Reasekuracja bierna – udział reasekuratorów w składce przypisanej brutto w tys. zł w Dziale I</t>
  </si>
  <si>
    <t>Reasekuracja bierna – udział reasekuratorów w składce przypisanej brutto w tys. zł w Dziale II</t>
  </si>
  <si>
    <t>Reasekuracja bierna – udział reasekuratorów w odszkodowaniach i świadczeniach brutto w tys. zł</t>
  </si>
  <si>
    <t>Reasekuracja bierna – udział reasekuratorów w odszkodowaniach i świadczeniach brutto w tys. zł w Dziale I</t>
  </si>
  <si>
    <t>Reasekuracja bierna – udział reasekuratorów w odszkodowaniach i świadczeniach brutto w tys. zł w Dziale II</t>
  </si>
  <si>
    <t>Reasekuracja czynna – składka przypisana brutto w tys. zł</t>
  </si>
  <si>
    <t>Reasekuracja czynna – odszkodowania i świadczenia brutto w tys. zł</t>
  </si>
  <si>
    <t>Lokaty w Dziale II w tys. zł</t>
  </si>
  <si>
    <t>liczba ludności Polski w mln. w latach 2010-2019 dane GUS</t>
  </si>
  <si>
    <t>Udział reasekuracji czynnej w składce przypisanej brutto</t>
  </si>
  <si>
    <t>Współczynnik szkodowości brutto</t>
  </si>
  <si>
    <t>Współczynnik szkodowości brutto w Dziale I</t>
  </si>
  <si>
    <t>POCZTOWE ŻYCIE  SA</t>
  </si>
  <si>
    <t>Współczynnik szkodowości brutto w Dziale II</t>
  </si>
  <si>
    <t>POCZTOWE TUW</t>
  </si>
  <si>
    <t>Współczynnik szkodowości netto</t>
  </si>
  <si>
    <t xml:space="preserve">Dział </t>
  </si>
  <si>
    <t>Współczynnik szkodowości netto w Dziale I</t>
  </si>
  <si>
    <t>ALLIANZ  ŻYCIE POLSKA SA</t>
  </si>
  <si>
    <t>Współczynnik szkodowości netto w Dziale II</t>
  </si>
  <si>
    <t>ZMIANY STRUKTURY UBEZPIECZEŃ W POLSCE W LATACH 2010-2019</t>
  </si>
  <si>
    <t>struktura składki przypisanej brutto wg grup w Dziale I (w %)</t>
  </si>
  <si>
    <t>grupa I</t>
  </si>
  <si>
    <t>grupa II</t>
  </si>
  <si>
    <t>grupa III</t>
  </si>
  <si>
    <t>grupa IV</t>
  </si>
  <si>
    <t>grupa V</t>
  </si>
  <si>
    <t>reasekuracja czynna</t>
  </si>
  <si>
    <t>struktura składki przypisanej brutto wg rodzajów działalności w Dziale II (w %)</t>
  </si>
  <si>
    <t>pozostałe osobowe (gr. I+II)</t>
  </si>
  <si>
    <t>rzeczowe (gr. VIII+IX)</t>
  </si>
  <si>
    <t>auto casco (gr. III)</t>
  </si>
  <si>
    <t>OC komunikacyjne (gr. X)</t>
  </si>
  <si>
    <t>M.A.T. (gr. IV do VII, XI, XII)</t>
  </si>
  <si>
    <t>OC ogólne (gr. XIII)</t>
  </si>
  <si>
    <t>finansowe (gr. XIV do XVII)</t>
  </si>
  <si>
    <t>pozostałe (gr. XVIII)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</si>
  <si>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</si>
  <si>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</si>
  <si>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</si>
  <si>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</si>
  <si>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</si>
  <si>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</si>
  <si>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</si>
  <si>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</si>
  <si>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</si>
  <si>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</si>
  <si>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</si>
  <si>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</si>
  <si>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</si>
  <si>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</si>
  <si>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</si>
  <si>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</si>
  <si>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</si>
  <si>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18</t>
  </si>
  <si>
    <t>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</si>
</sst>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#,##0.0000"/>
    <numFmt numFmtId="166" formatCode="#,##0.000"/>
    <numFmt numFmtId="167" formatCode="#,##0.0"/>
    <numFmt numFmtId="168" formatCode="_-* #,##0.00\ _z_ł_-;\-* #,##0.00\ _z_ł_-;_-* &quot;-&quot;??\ _z_ł_-;_-@_-"/>
    <numFmt numFmtId="169" formatCode="_-* #,##0.0000\ _z_ł_-;\-* #,##0.0000\ _z_ł_-;_-* &quot;-&quot;??\ _z_ł_-;_-@_-"/>
    <numFmt numFmtId="170" formatCode="#,##0_ ;[Red]\-#,##0\ "/>
    <numFmt numFmtId="171" formatCode="0.0"/>
    <numFmt numFmtId="172" formatCode="0.000%"/>
    <numFmt numFmtId="173" formatCode="_-* #,##0.000\ _z_ł_-;\-* #,##0.000\ _z_ł_-;_-* &quot;-&quot;??\ _z_ł_-;_-@_-"/>
    <numFmt numFmtId="174" formatCode="_-* #,##0\ _z_ł_-;\-* #,##0\ _z_ł_-;_-* &quot;-&quot;??\ _z_ł_-;_-@_-"/>
    <numFmt numFmtId="175" formatCode="0.000"/>
    <numFmt numFmtId="176" formatCode="0.0000%"/>
  </numFmts>
  <fonts count="39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theme="4"/>
      <name val="Arial"/>
      <family val="2"/>
      <charset val="238"/>
    </font>
    <font>
      <i/>
      <sz val="11"/>
      <color theme="4"/>
      <name val="Arial"/>
      <family val="2"/>
      <charset val="238"/>
    </font>
    <font>
      <b/>
      <sz val="14"/>
      <name val="Arial"/>
      <family val="2"/>
      <charset val="238"/>
    </font>
    <font>
      <sz val="10"/>
      <name val="Arial CE"/>
      <family val="2"/>
      <charset val="238"/>
    </font>
    <font>
      <sz val="12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FF0000"/>
      <name val="Arial CE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</font>
    <font>
      <sz val="11"/>
      <name val="Calibri"/>
      <family val="2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i/>
      <sz val="10"/>
      <color theme="4" tint="0.79998168889431442"/>
      <name val="Arial"/>
      <family val="2"/>
      <charset val="238"/>
    </font>
    <font>
      <sz val="10"/>
      <color theme="4" tint="0.79998168889431442"/>
      <name val="Arial"/>
      <family val="2"/>
      <charset val="238"/>
    </font>
    <font>
      <b/>
      <sz val="10"/>
      <color theme="4" tint="0.79998168889431442"/>
      <name val="Arial"/>
      <family val="2"/>
      <charset val="238"/>
    </font>
    <font>
      <b/>
      <sz val="10"/>
      <color theme="4" tint="0.79998168889431442"/>
      <name val="Arial CE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/>
    <xf numFmtId="168" fontId="3" fillId="0" borderId="0" applyFont="0" applyFill="0" applyBorder="0" applyAlignment="0" applyProtection="0"/>
    <xf numFmtId="0" fontId="3" fillId="0" borderId="0"/>
  </cellStyleXfs>
  <cellXfs count="527">
    <xf numFmtId="0" fontId="0" fillId="0" borderId="0" xfId="0"/>
    <xf numFmtId="0" fontId="3" fillId="0" borderId="0" xfId="3" applyFont="1" applyAlignment="1">
      <alignment vertical="center"/>
    </xf>
    <xf numFmtId="164" fontId="3" fillId="0" borderId="0" xfId="3" applyNumberFormat="1" applyFont="1" applyAlignment="1">
      <alignment horizontal="right" vertical="center"/>
    </xf>
    <xf numFmtId="164" fontId="3" fillId="0" borderId="0" xfId="3" applyNumberFormat="1" applyFont="1" applyAlignment="1">
      <alignment vertical="center"/>
    </xf>
    <xf numFmtId="0" fontId="5" fillId="0" borderId="0" xfId="3" applyFont="1" applyAlignment="1">
      <alignment horizontal="centerContinuous" vertical="center"/>
    </xf>
    <xf numFmtId="164" fontId="5" fillId="0" borderId="0" xfId="3" applyNumberFormat="1" applyFont="1" applyAlignment="1">
      <alignment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centerContinuous" vertical="center"/>
    </xf>
    <xf numFmtId="164" fontId="7" fillId="0" borderId="0" xfId="3" applyNumberFormat="1" applyFont="1" applyAlignment="1">
      <alignment horizontal="right" vertical="center"/>
    </xf>
    <xf numFmtId="164" fontId="7" fillId="0" borderId="0" xfId="3" applyNumberFormat="1" applyFont="1" applyAlignment="1">
      <alignment vertical="center"/>
    </xf>
    <xf numFmtId="0" fontId="3" fillId="0" borderId="1" xfId="3" applyFont="1" applyBorder="1" applyAlignment="1">
      <alignment horizontal="center" vertical="center"/>
    </xf>
    <xf numFmtId="0" fontId="3" fillId="0" borderId="2" xfId="3" applyFont="1" applyBorder="1" applyAlignment="1">
      <alignment horizontal="centerContinuous" vertical="center"/>
    </xf>
    <xf numFmtId="0" fontId="3" fillId="0" borderId="3" xfId="3" applyFont="1" applyBorder="1" applyAlignment="1">
      <alignment horizontal="centerContinuous" vertical="center"/>
    </xf>
    <xf numFmtId="164" fontId="3" fillId="0" borderId="1" xfId="3" applyNumberFormat="1" applyFont="1" applyBorder="1" applyAlignment="1">
      <alignment horizontal="center" vertical="center"/>
    </xf>
    <xf numFmtId="0" fontId="3" fillId="0" borderId="0" xfId="3" applyFont="1" applyAlignment="1">
      <alignment horizontal="centerContinuous" vertical="center"/>
    </xf>
    <xf numFmtId="0" fontId="3" fillId="0" borderId="4" xfId="3" applyFont="1" applyBorder="1" applyAlignment="1">
      <alignment horizontal="center" vertical="center"/>
    </xf>
    <xf numFmtId="49" fontId="3" fillId="0" borderId="5" xfId="3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3" applyFont="1" applyBorder="1" applyAlignment="1">
      <alignment horizontal="left" vertical="center"/>
    </xf>
    <xf numFmtId="3" fontId="3" fillId="0" borderId="1" xfId="3" applyNumberFormat="1" applyFont="1" applyBorder="1" applyAlignment="1">
      <alignment vertical="center"/>
    </xf>
    <xf numFmtId="164" fontId="3" fillId="0" borderId="1" xfId="3" applyNumberFormat="1" applyFont="1" applyBorder="1" applyAlignment="1">
      <alignment horizontal="right" vertical="center"/>
    </xf>
    <xf numFmtId="164" fontId="8" fillId="0" borderId="0" xfId="1" applyNumberFormat="1" applyFont="1" applyAlignment="1">
      <alignment horizontal="centerContinuous" vertical="center"/>
    </xf>
    <xf numFmtId="3" fontId="8" fillId="0" borderId="0" xfId="3" applyNumberFormat="1" applyFont="1" applyAlignment="1">
      <alignment vertical="center"/>
    </xf>
    <xf numFmtId="0" fontId="3" fillId="0" borderId="6" xfId="3" applyFont="1" applyBorder="1" applyAlignment="1">
      <alignment horizontal="center" vertical="center"/>
    </xf>
    <xf numFmtId="0" fontId="3" fillId="0" borderId="6" xfId="3" applyFont="1" applyBorder="1" applyAlignment="1">
      <alignment horizontal="left" vertical="center"/>
    </xf>
    <xf numFmtId="3" fontId="3" fillId="0" borderId="6" xfId="3" applyNumberFormat="1" applyFont="1" applyBorder="1" applyAlignment="1">
      <alignment vertical="center"/>
    </xf>
    <xf numFmtId="164" fontId="3" fillId="0" borderId="7" xfId="3" applyNumberFormat="1" applyFont="1" applyBorder="1" applyAlignment="1">
      <alignment horizontal="right" vertical="center"/>
    </xf>
    <xf numFmtId="0" fontId="7" fillId="0" borderId="5" xfId="3" applyFont="1" applyBorder="1" applyAlignment="1">
      <alignment horizontal="center" vertical="center"/>
    </xf>
    <xf numFmtId="0" fontId="7" fillId="0" borderId="5" xfId="3" applyFont="1" applyBorder="1" applyAlignment="1">
      <alignment vertical="center"/>
    </xf>
    <xf numFmtId="3" fontId="7" fillId="0" borderId="5" xfId="3" applyNumberFormat="1" applyFont="1" applyBorder="1" applyAlignment="1">
      <alignment vertical="center"/>
    </xf>
    <xf numFmtId="164" fontId="7" fillId="0" borderId="5" xfId="3" applyNumberFormat="1" applyFont="1" applyBorder="1" applyAlignment="1">
      <alignment horizontal="right" vertical="center"/>
    </xf>
    <xf numFmtId="3" fontId="3" fillId="0" borderId="0" xfId="3" applyNumberFormat="1" applyFont="1" applyAlignment="1">
      <alignment vertical="center"/>
    </xf>
    <xf numFmtId="0" fontId="3" fillId="0" borderId="0" xfId="3" applyFont="1" applyAlignment="1">
      <alignment horizontal="center" vertical="center"/>
    </xf>
    <xf numFmtId="3" fontId="3" fillId="0" borderId="0" xfId="3" applyNumberFormat="1" applyFont="1" applyAlignment="1">
      <alignment horizontal="right" vertical="center"/>
    </xf>
    <xf numFmtId="0" fontId="3" fillId="0" borderId="8" xfId="3" applyFont="1" applyBorder="1" applyAlignment="1">
      <alignment horizontal="centerContinuous" vertical="center"/>
    </xf>
    <xf numFmtId="0" fontId="3" fillId="0" borderId="9" xfId="3" applyFont="1" applyBorder="1" applyAlignment="1">
      <alignment horizontal="center" vertical="center"/>
    </xf>
    <xf numFmtId="0" fontId="3" fillId="0" borderId="5" xfId="3" quotePrefix="1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7" fillId="0" borderId="10" xfId="3" applyFont="1" applyBorder="1" applyAlignment="1">
      <alignment vertical="center"/>
    </xf>
    <xf numFmtId="165" fontId="8" fillId="0" borderId="0" xfId="3" applyNumberFormat="1" applyFont="1" applyAlignment="1">
      <alignment vertical="center"/>
    </xf>
    <xf numFmtId="165" fontId="8" fillId="0" borderId="0" xfId="3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64" fontId="6" fillId="0" borderId="0" xfId="3" applyNumberFormat="1" applyFont="1" applyAlignment="1">
      <alignment vertical="center"/>
    </xf>
    <xf numFmtId="3" fontId="7" fillId="0" borderId="5" xfId="3" applyNumberFormat="1" applyFont="1" applyBorder="1" applyAlignment="1">
      <alignment horizontal="right" vertical="center"/>
    </xf>
    <xf numFmtId="164" fontId="5" fillId="0" borderId="0" xfId="3" applyNumberFormat="1" applyFont="1" applyAlignment="1">
      <alignment horizontal="centerContinuous" vertical="center"/>
    </xf>
    <xf numFmtId="164" fontId="7" fillId="0" borderId="0" xfId="3" applyNumberFormat="1" applyFont="1" applyAlignment="1">
      <alignment horizontal="centerContinuous" vertical="center"/>
    </xf>
    <xf numFmtId="0" fontId="3" fillId="0" borderId="1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1" xfId="3" quotePrefix="1" applyFont="1" applyBorder="1" applyAlignment="1">
      <alignment horizontal="center" vertical="center"/>
    </xf>
    <xf numFmtId="0" fontId="3" fillId="0" borderId="2" xfId="3" applyFont="1" applyBorder="1" applyAlignment="1">
      <alignment vertical="center"/>
    </xf>
    <xf numFmtId="0" fontId="3" fillId="0" borderId="1" xfId="3" applyFont="1" applyBorder="1" applyAlignment="1">
      <alignment vertical="center"/>
    </xf>
    <xf numFmtId="0" fontId="3" fillId="0" borderId="7" xfId="3" applyFont="1" applyBorder="1" applyAlignment="1">
      <alignment vertical="center"/>
    </xf>
    <xf numFmtId="164" fontId="3" fillId="0" borderId="6" xfId="3" applyNumberFormat="1" applyFont="1" applyBorder="1" applyAlignment="1">
      <alignment horizontal="right" vertical="center"/>
    </xf>
    <xf numFmtId="164" fontId="7" fillId="0" borderId="6" xfId="3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2" xfId="3" applyFont="1" applyBorder="1" applyAlignment="1">
      <alignment horizontal="left" vertical="center" wrapText="1"/>
    </xf>
    <xf numFmtId="164" fontId="3" fillId="0" borderId="6" xfId="3" applyNumberFormat="1" applyFont="1" applyBorder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center"/>
    </xf>
    <xf numFmtId="3" fontId="3" fillId="0" borderId="4" xfId="3" applyNumberFormat="1" applyFont="1" applyBorder="1" applyAlignment="1">
      <alignment vertical="center"/>
    </xf>
    <xf numFmtId="0" fontId="3" fillId="0" borderId="8" xfId="3" applyFont="1" applyBorder="1" applyAlignment="1">
      <alignment vertical="center"/>
    </xf>
    <xf numFmtId="164" fontId="7" fillId="0" borderId="1" xfId="3" applyNumberFormat="1" applyFont="1" applyBorder="1" applyAlignment="1">
      <alignment vertical="center"/>
    </xf>
    <xf numFmtId="0" fontId="7" fillId="0" borderId="6" xfId="3" applyFont="1" applyBorder="1" applyAlignment="1">
      <alignment horizontal="center" vertical="center"/>
    </xf>
    <xf numFmtId="0" fontId="7" fillId="0" borderId="0" xfId="3" applyFont="1" applyAlignment="1">
      <alignment vertical="center"/>
    </xf>
    <xf numFmtId="3" fontId="7" fillId="0" borderId="6" xfId="3" applyNumberFormat="1" applyFont="1" applyBorder="1" applyAlignment="1">
      <alignment vertical="center"/>
    </xf>
    <xf numFmtId="164" fontId="7" fillId="0" borderId="6" xfId="3" applyNumberFormat="1" applyFont="1" applyBorder="1" applyAlignment="1">
      <alignment horizontal="right" vertical="center"/>
    </xf>
    <xf numFmtId="0" fontId="3" fillId="0" borderId="13" xfId="3" applyFont="1" applyBorder="1" applyAlignment="1">
      <alignment vertical="center"/>
    </xf>
    <xf numFmtId="3" fontId="3" fillId="0" borderId="11" xfId="3" applyNumberFormat="1" applyFont="1" applyBorder="1" applyAlignment="1">
      <alignment vertical="center"/>
    </xf>
    <xf numFmtId="164" fontId="3" fillId="0" borderId="4" xfId="3" applyNumberFormat="1" applyFont="1" applyBorder="1" applyAlignment="1">
      <alignment horizontal="right" vertical="center"/>
    </xf>
    <xf numFmtId="10" fontId="3" fillId="0" borderId="4" xfId="3" applyNumberFormat="1" applyFont="1" applyBorder="1" applyAlignment="1">
      <alignment vertical="center"/>
    </xf>
    <xf numFmtId="164" fontId="3" fillId="0" borderId="11" xfId="3" applyNumberFormat="1" applyFont="1" applyBorder="1" applyAlignment="1">
      <alignment vertical="center"/>
    </xf>
    <xf numFmtId="164" fontId="6" fillId="0" borderId="0" xfId="3" applyNumberFormat="1" applyFont="1" applyAlignment="1">
      <alignment horizontal="centerContinuous" vertical="center"/>
    </xf>
    <xf numFmtId="3" fontId="9" fillId="0" borderId="0" xfId="3" applyNumberFormat="1" applyFont="1" applyAlignment="1">
      <alignment vertical="center"/>
    </xf>
    <xf numFmtId="0" fontId="3" fillId="0" borderId="3" xfId="3" applyFont="1" applyBorder="1" applyAlignment="1">
      <alignment vertical="center"/>
    </xf>
    <xf numFmtId="1" fontId="3" fillId="0" borderId="1" xfId="3" applyNumberFormat="1" applyFont="1" applyBorder="1" applyAlignment="1">
      <alignment vertical="center"/>
    </xf>
    <xf numFmtId="164" fontId="3" fillId="0" borderId="1" xfId="3" applyNumberFormat="1" applyFont="1" applyBorder="1" applyAlignment="1">
      <alignment vertical="center"/>
    </xf>
    <xf numFmtId="0" fontId="3" fillId="0" borderId="7" xfId="3" applyFont="1" applyBorder="1" applyAlignment="1">
      <alignment horizontal="left" vertical="center" wrapText="1"/>
    </xf>
    <xf numFmtId="164" fontId="8" fillId="0" borderId="0" xfId="1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3" fillId="0" borderId="2" xfId="3" applyFont="1" applyBorder="1" applyAlignment="1">
      <alignment horizontal="center" vertical="center"/>
    </xf>
    <xf numFmtId="3" fontId="3" fillId="0" borderId="2" xfId="3" applyNumberFormat="1" applyFont="1" applyBorder="1" applyAlignment="1">
      <alignment vertical="center"/>
    </xf>
    <xf numFmtId="0" fontId="7" fillId="0" borderId="12" xfId="3" applyFont="1" applyBorder="1" applyAlignment="1">
      <alignment vertical="center"/>
    </xf>
    <xf numFmtId="3" fontId="7" fillId="0" borderId="12" xfId="3" applyNumberFormat="1" applyFont="1" applyBorder="1" applyAlignment="1">
      <alignment vertical="center"/>
    </xf>
    <xf numFmtId="0" fontId="3" fillId="0" borderId="4" xfId="3" applyFont="1" applyBorder="1" applyAlignment="1">
      <alignment vertical="center"/>
    </xf>
    <xf numFmtId="0" fontId="3" fillId="0" borderId="9" xfId="3" applyFont="1" applyBorder="1" applyAlignment="1">
      <alignment vertical="center"/>
    </xf>
    <xf numFmtId="3" fontId="3" fillId="0" borderId="9" xfId="3" applyNumberFormat="1" applyFont="1" applyBorder="1" applyAlignment="1">
      <alignment vertical="center"/>
    </xf>
    <xf numFmtId="164" fontId="3" fillId="0" borderId="4" xfId="3" applyNumberFormat="1" applyFont="1" applyBorder="1" applyAlignment="1">
      <alignment vertical="center"/>
    </xf>
    <xf numFmtId="4" fontId="8" fillId="0" borderId="0" xfId="3" applyNumberFormat="1" applyFont="1" applyAlignment="1">
      <alignment horizontal="right" vertical="center"/>
    </xf>
    <xf numFmtId="0" fontId="7" fillId="0" borderId="0" xfId="3" applyFont="1" applyAlignment="1">
      <alignment horizontal="right" vertical="center"/>
    </xf>
    <xf numFmtId="0" fontId="3" fillId="0" borderId="0" xfId="3" applyFont="1" applyAlignment="1">
      <alignment horizontal="right" vertical="center"/>
    </xf>
    <xf numFmtId="0" fontId="3" fillId="0" borderId="5" xfId="3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7" fillId="0" borderId="0" xfId="3" applyFont="1" applyAlignment="1">
      <alignment horizontal="center" vertical="center"/>
    </xf>
    <xf numFmtId="3" fontId="8" fillId="0" borderId="0" xfId="3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64" fontId="7" fillId="0" borderId="5" xfId="3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4" fontId="8" fillId="0" borderId="0" xfId="3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8" fillId="0" borderId="0" xfId="1" applyNumberFormat="1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3" fontId="7" fillId="0" borderId="5" xfId="3" quotePrefix="1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6" xfId="0" quotePrefix="1" applyFont="1" applyBorder="1" applyAlignment="1">
      <alignment horizontal="center" vertical="center"/>
    </xf>
    <xf numFmtId="3" fontId="3" fillId="0" borderId="7" xfId="3" applyNumberFormat="1" applyFont="1" applyBorder="1" applyAlignment="1">
      <alignment vertical="center"/>
    </xf>
    <xf numFmtId="3" fontId="3" fillId="0" borderId="3" xfId="3" applyNumberFormat="1" applyFont="1" applyBorder="1" applyAlignment="1">
      <alignment vertical="center"/>
    </xf>
    <xf numFmtId="10" fontId="3" fillId="0" borderId="11" xfId="3" applyNumberFormat="1" applyFont="1" applyBorder="1" applyAlignment="1">
      <alignment vertical="center"/>
    </xf>
    <xf numFmtId="0" fontId="7" fillId="0" borderId="6" xfId="3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7" fillId="0" borderId="15" xfId="3" applyFont="1" applyBorder="1" applyAlignment="1">
      <alignment vertical="center"/>
    </xf>
    <xf numFmtId="169" fontId="8" fillId="0" borderId="0" xfId="4" applyNumberFormat="1" applyFont="1" applyAlignment="1">
      <alignment vertical="center"/>
    </xf>
    <xf numFmtId="3" fontId="7" fillId="0" borderId="0" xfId="3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11" fillId="0" borderId="0" xfId="3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11" fillId="0" borderId="4" xfId="3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3" fillId="0" borderId="5" xfId="3" applyNumberFormat="1" applyFont="1" applyBorder="1" applyAlignment="1">
      <alignment vertical="center"/>
    </xf>
    <xf numFmtId="3" fontId="11" fillId="0" borderId="6" xfId="3" applyNumberFormat="1" applyFont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/>
    </xf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Continuous" vertical="center"/>
    </xf>
    <xf numFmtId="0" fontId="13" fillId="0" borderId="10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3" fontId="2" fillId="0" borderId="1" xfId="3" applyNumberFormat="1" applyBorder="1" applyAlignment="1">
      <alignment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11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1" fillId="0" borderId="1" xfId="3" applyFont="1" applyBorder="1" applyAlignment="1">
      <alignment horizontal="left" vertical="center"/>
    </xf>
    <xf numFmtId="164" fontId="2" fillId="0" borderId="6" xfId="3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11" fillId="0" borderId="6" xfId="3" applyFont="1" applyBorder="1" applyAlignment="1">
      <alignment horizontal="left" vertical="center"/>
    </xf>
    <xf numFmtId="0" fontId="17" fillId="0" borderId="5" xfId="3" applyFont="1" applyBorder="1" applyAlignment="1">
      <alignment vertical="center"/>
    </xf>
    <xf numFmtId="164" fontId="13" fillId="0" borderId="5" xfId="3" applyNumberFormat="1" applyFont="1" applyBorder="1" applyAlignment="1">
      <alignment horizontal="right" vertical="center"/>
    </xf>
    <xf numFmtId="0" fontId="11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164" fontId="6" fillId="0" borderId="6" xfId="0" applyNumberFormat="1" applyFont="1" applyBorder="1" applyAlignment="1">
      <alignment horizontal="right" vertical="center"/>
    </xf>
    <xf numFmtId="164" fontId="9" fillId="0" borderId="0" xfId="1" applyNumberFormat="1" applyFont="1" applyAlignment="1">
      <alignment horizontal="centerContinuous" vertical="center"/>
    </xf>
    <xf numFmtId="164" fontId="9" fillId="0" borderId="0" xfId="1" applyNumberFormat="1" applyFont="1" applyAlignment="1">
      <alignment vertical="center"/>
    </xf>
    <xf numFmtId="10" fontId="9" fillId="0" borderId="0" xfId="1" applyNumberFormat="1" applyFont="1" applyAlignment="1">
      <alignment vertical="center"/>
    </xf>
    <xf numFmtId="0" fontId="6" fillId="3" borderId="0" xfId="0" applyFont="1" applyFill="1" applyAlignment="1">
      <alignment vertical="center"/>
    </xf>
    <xf numFmtId="0" fontId="3" fillId="0" borderId="1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3" fontId="3" fillId="0" borderId="9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3" fillId="0" borderId="1" xfId="0" applyFont="1" applyBorder="1" applyAlignment="1">
      <alignment vertical="center"/>
    </xf>
    <xf numFmtId="0" fontId="7" fillId="0" borderId="8" xfId="0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Continuous" vertical="center"/>
    </xf>
    <xf numFmtId="164" fontId="7" fillId="0" borderId="9" xfId="0" applyNumberFormat="1" applyFont="1" applyBorder="1" applyAlignment="1">
      <alignment horizontal="centerContinuous" vertical="center"/>
    </xf>
    <xf numFmtId="164" fontId="7" fillId="0" borderId="11" xfId="0" applyNumberFormat="1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5" fillId="0" borderId="0" xfId="0" applyNumberFormat="1" applyFont="1" applyAlignment="1">
      <alignment horizontal="centerContinuous" vertical="center"/>
    </xf>
    <xf numFmtId="164" fontId="7" fillId="0" borderId="0" xfId="0" applyNumberFormat="1" applyFont="1" applyAlignment="1">
      <alignment horizontal="centerContinuous" vertical="center"/>
    </xf>
    <xf numFmtId="0" fontId="7" fillId="0" borderId="9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vertical="center"/>
    </xf>
    <xf numFmtId="0" fontId="20" fillId="0" borderId="8" xfId="0" applyFont="1" applyBorder="1" applyAlignment="1">
      <alignment horizontal="centerContinuous" vertical="center"/>
    </xf>
    <xf numFmtId="164" fontId="20" fillId="0" borderId="2" xfId="0" applyNumberFormat="1" applyFont="1" applyBorder="1" applyAlignment="1">
      <alignment horizontal="centerContinuous" vertical="center"/>
    </xf>
    <xf numFmtId="164" fontId="20" fillId="0" borderId="3" xfId="0" applyNumberFormat="1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Continuous" vertical="center"/>
    </xf>
    <xf numFmtId="164" fontId="20" fillId="0" borderId="9" xfId="0" applyNumberFormat="1" applyFont="1" applyBorder="1" applyAlignment="1">
      <alignment horizontal="centerContinuous" vertical="center"/>
    </xf>
    <xf numFmtId="164" fontId="20" fillId="0" borderId="11" xfId="0" applyNumberFormat="1" applyFont="1" applyBorder="1" applyAlignment="1">
      <alignment horizontal="centerContinuous" vertical="center"/>
    </xf>
    <xf numFmtId="0" fontId="20" fillId="0" borderId="4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 vertical="center"/>
    </xf>
    <xf numFmtId="164" fontId="21" fillId="0" borderId="0" xfId="1" applyNumberFormat="1" applyFont="1" applyAlignment="1">
      <alignment horizontal="centerContinuous" vertical="center"/>
    </xf>
    <xf numFmtId="3" fontId="21" fillId="0" borderId="0" xfId="3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3" quotePrefix="1" applyFont="1" applyBorder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3" fontId="3" fillId="0" borderId="6" xfId="3" applyNumberFormat="1" applyFont="1" applyBorder="1" applyAlignment="1">
      <alignment horizontal="right" vertical="center"/>
    </xf>
    <xf numFmtId="3" fontId="7" fillId="0" borderId="15" xfId="3" applyNumberFormat="1" applyFont="1" applyBorder="1" applyAlignment="1">
      <alignment horizontal="right" vertical="center"/>
    </xf>
    <xf numFmtId="4" fontId="23" fillId="2" borderId="0" xfId="2" applyNumberFormat="1" applyFont="1" applyAlignment="1">
      <alignment vertical="center"/>
    </xf>
    <xf numFmtId="0" fontId="23" fillId="2" borderId="5" xfId="2" quotePrefix="1" applyFont="1" applyBorder="1" applyAlignment="1">
      <alignment horizontal="center" vertical="center"/>
    </xf>
    <xf numFmtId="171" fontId="3" fillId="0" borderId="6" xfId="0" applyNumberFormat="1" applyFont="1" applyBorder="1" applyAlignment="1">
      <alignment horizontal="right" vertical="center"/>
    </xf>
    <xf numFmtId="171" fontId="7" fillId="0" borderId="5" xfId="0" applyNumberFormat="1" applyFont="1" applyBorder="1" applyAlignment="1">
      <alignment horizontal="right" vertical="center"/>
    </xf>
    <xf numFmtId="168" fontId="23" fillId="2" borderId="0" xfId="2" applyNumberFormat="1" applyFont="1" applyAlignment="1">
      <alignment vertical="center"/>
    </xf>
    <xf numFmtId="0" fontId="3" fillId="0" borderId="15" xfId="0" applyFont="1" applyBorder="1" applyAlignment="1">
      <alignment horizontal="centerContinuous" vertical="center" wrapText="1"/>
    </xf>
    <xf numFmtId="164" fontId="3" fillId="0" borderId="7" xfId="0" applyNumberFormat="1" applyFont="1" applyBorder="1" applyAlignment="1">
      <alignment horizontal="right" vertical="center"/>
    </xf>
    <xf numFmtId="170" fontId="23" fillId="2" borderId="0" xfId="2" applyNumberFormat="1" applyFont="1" applyAlignment="1">
      <alignment vertical="center"/>
    </xf>
    <xf numFmtId="164" fontId="7" fillId="0" borderId="5" xfId="0" applyNumberFormat="1" applyFont="1" applyBorder="1" applyAlignment="1">
      <alignment horizontal="right" vertical="center"/>
    </xf>
    <xf numFmtId="164" fontId="7" fillId="0" borderId="16" xfId="0" applyNumberFormat="1" applyFont="1" applyBorder="1" applyAlignment="1">
      <alignment horizontal="right" vertical="center"/>
    </xf>
    <xf numFmtId="4" fontId="24" fillId="2" borderId="0" xfId="2" applyNumberFormat="1" applyFont="1" applyAlignment="1">
      <alignment vertical="center"/>
    </xf>
    <xf numFmtId="4" fontId="3" fillId="0" borderId="5" xfId="3" quotePrefix="1" applyNumberFormat="1" applyFont="1" applyBorder="1" applyAlignment="1">
      <alignment horizontal="center" vertical="center"/>
    </xf>
    <xf numFmtId="4" fontId="23" fillId="2" borderId="0" xfId="2" quotePrefix="1" applyNumberFormat="1" applyFont="1" applyAlignment="1">
      <alignment vertical="center"/>
    </xf>
    <xf numFmtId="164" fontId="3" fillId="0" borderId="7" xfId="0" applyNumberFormat="1" applyFont="1" applyBorder="1" applyAlignment="1">
      <alignment vertical="center"/>
    </xf>
    <xf numFmtId="3" fontId="24" fillId="2" borderId="0" xfId="2" applyNumberFormat="1" applyFont="1" applyAlignment="1">
      <alignment vertical="center"/>
    </xf>
    <xf numFmtId="0" fontId="3" fillId="0" borderId="16" xfId="3" quotePrefix="1" applyFont="1" applyBorder="1" applyAlignment="1">
      <alignment horizontal="center" vertical="center"/>
    </xf>
    <xf numFmtId="164" fontId="7" fillId="0" borderId="16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164" fontId="7" fillId="0" borderId="4" xfId="1" applyNumberFormat="1" applyFont="1" applyBorder="1" applyAlignment="1">
      <alignment vertical="center"/>
    </xf>
    <xf numFmtId="9" fontId="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centerContinuous" vertical="center"/>
    </xf>
    <xf numFmtId="0" fontId="11" fillId="0" borderId="13" xfId="0" applyFont="1" applyBorder="1" applyAlignment="1">
      <alignment horizontal="center" vertical="center"/>
    </xf>
    <xf numFmtId="49" fontId="3" fillId="0" borderId="4" xfId="3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71" fontId="8" fillId="0" borderId="0" xfId="0" applyNumberFormat="1" applyFont="1" applyAlignment="1">
      <alignment vertical="center"/>
    </xf>
    <xf numFmtId="166" fontId="8" fillId="0" borderId="0" xfId="3" applyNumberFormat="1" applyFont="1" applyAlignment="1">
      <alignment vertical="center"/>
    </xf>
    <xf numFmtId="164" fontId="0" fillId="0" borderId="12" xfId="0" applyNumberFormat="1" applyBorder="1" applyAlignment="1">
      <alignment vertical="center"/>
    </xf>
    <xf numFmtId="0" fontId="17" fillId="0" borderId="10" xfId="0" applyFon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centerContinuous" vertical="center"/>
    </xf>
    <xf numFmtId="164" fontId="0" fillId="0" borderId="1" xfId="0" applyNumberFormat="1" applyBorder="1" applyAlignment="1">
      <alignment vertical="center"/>
    </xf>
    <xf numFmtId="164" fontId="0" fillId="0" borderId="6" xfId="0" applyNumberFormat="1" applyBorder="1" applyAlignment="1">
      <alignment horizontal="right" vertical="center"/>
    </xf>
    <xf numFmtId="0" fontId="3" fillId="0" borderId="1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64" fontId="2" fillId="0" borderId="1" xfId="3" applyNumberFormat="1" applyBorder="1" applyAlignment="1">
      <alignment vertical="center"/>
    </xf>
    <xf numFmtId="164" fontId="2" fillId="0" borderId="6" xfId="3" applyNumberFormat="1" applyBorder="1" applyAlignment="1">
      <alignment vertical="center"/>
    </xf>
    <xf numFmtId="164" fontId="13" fillId="0" borderId="5" xfId="3" applyNumberFormat="1" applyFont="1" applyBorder="1" applyAlignment="1">
      <alignment vertical="center"/>
    </xf>
    <xf numFmtId="0" fontId="3" fillId="0" borderId="1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1" fillId="0" borderId="12" xfId="3" applyNumberFormat="1" applyFont="1" applyBorder="1" applyAlignment="1">
      <alignment horizontal="right" vertical="center"/>
    </xf>
    <xf numFmtId="164" fontId="11" fillId="0" borderId="6" xfId="3" applyNumberFormat="1" applyFont="1" applyBorder="1" applyAlignment="1">
      <alignment horizontal="right" vertical="center"/>
    </xf>
    <xf numFmtId="0" fontId="3" fillId="0" borderId="1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3" fillId="0" borderId="6" xfId="1" applyNumberFormat="1" applyFont="1" applyBorder="1" applyAlignment="1">
      <alignment horizontal="right" vertical="center"/>
    </xf>
    <xf numFmtId="164" fontId="7" fillId="0" borderId="5" xfId="1" applyNumberFormat="1" applyFont="1" applyBorder="1" applyAlignment="1">
      <alignment horizontal="right" vertical="center"/>
    </xf>
    <xf numFmtId="171" fontId="21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1" xfId="3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164" fontId="7" fillId="0" borderId="9" xfId="0" applyNumberFormat="1" applyFont="1" applyBorder="1" applyAlignment="1">
      <alignment vertical="center"/>
    </xf>
    <xf numFmtId="172" fontId="0" fillId="0" borderId="0" xfId="0" applyNumberFormat="1" applyAlignment="1">
      <alignment vertical="center"/>
    </xf>
    <xf numFmtId="171" fontId="3" fillId="0" borderId="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173" fontId="26" fillId="0" borderId="0" xfId="4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3" fontId="7" fillId="0" borderId="9" xfId="0" applyNumberFormat="1" applyFont="1" applyBorder="1" applyAlignment="1">
      <alignment vertical="center"/>
    </xf>
    <xf numFmtId="173" fontId="8" fillId="0" borderId="0" xfId="4" applyNumberFormat="1" applyFont="1" applyAlignment="1">
      <alignment vertical="center"/>
    </xf>
    <xf numFmtId="0" fontId="3" fillId="0" borderId="15" xfId="0" applyFont="1" applyBorder="1" applyAlignment="1">
      <alignment vertical="center"/>
    </xf>
    <xf numFmtId="164" fontId="11" fillId="0" borderId="0" xfId="3" applyNumberFormat="1" applyFont="1" applyAlignment="1">
      <alignment vertical="center"/>
    </xf>
    <xf numFmtId="171" fontId="3" fillId="0" borderId="1" xfId="0" applyNumberFormat="1" applyFont="1" applyBorder="1" applyAlignment="1">
      <alignment horizontal="right" vertical="center"/>
    </xf>
    <xf numFmtId="164" fontId="28" fillId="0" borderId="0" xfId="1" applyNumberFormat="1" applyFont="1"/>
    <xf numFmtId="0" fontId="0" fillId="0" borderId="15" xfId="0" applyBorder="1" applyAlignment="1">
      <alignment vertical="center"/>
    </xf>
    <xf numFmtId="0" fontId="30" fillId="0" borderId="0" xfId="0" applyFont="1"/>
    <xf numFmtId="0" fontId="31" fillId="0" borderId="0" xfId="0" applyFont="1" applyAlignment="1">
      <alignment horizontal="centerContinuous"/>
    </xf>
    <xf numFmtId="0" fontId="30" fillId="0" borderId="19" xfId="0" applyFont="1" applyBorder="1"/>
    <xf numFmtId="0" fontId="3" fillId="0" borderId="0" xfId="0" applyFont="1"/>
    <xf numFmtId="0" fontId="7" fillId="0" borderId="20" xfId="0" applyFont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19" xfId="0" applyFont="1" applyBorder="1"/>
    <xf numFmtId="0" fontId="7" fillId="0" borderId="19" xfId="0" applyFont="1" applyBorder="1"/>
    <xf numFmtId="3" fontId="8" fillId="0" borderId="0" xfId="3" applyNumberFormat="1" applyFont="1"/>
    <xf numFmtId="3" fontId="3" fillId="0" borderId="0" xfId="0" applyNumberFormat="1" applyFont="1"/>
    <xf numFmtId="3" fontId="3" fillId="0" borderId="0" xfId="0" quotePrefix="1" applyNumberFormat="1" applyFont="1"/>
    <xf numFmtId="3" fontId="3" fillId="0" borderId="19" xfId="0" applyNumberFormat="1" applyFont="1" applyBorder="1"/>
    <xf numFmtId="0" fontId="3" fillId="0" borderId="19" xfId="0" applyFont="1" applyBorder="1" applyAlignment="1">
      <alignment horizontal="right"/>
    </xf>
    <xf numFmtId="164" fontId="3" fillId="0" borderId="19" xfId="0" quotePrefix="1" applyNumberFormat="1" applyFont="1" applyBorder="1" applyAlignment="1">
      <alignment horizontal="right"/>
    </xf>
    <xf numFmtId="0" fontId="3" fillId="0" borderId="20" xfId="0" applyFont="1" applyBorder="1"/>
    <xf numFmtId="3" fontId="8" fillId="0" borderId="20" xfId="3" applyNumberFormat="1" applyFont="1" applyBorder="1"/>
    <xf numFmtId="0" fontId="3" fillId="0" borderId="0" xfId="0" applyFont="1" applyAlignment="1">
      <alignment horizontal="right" wrapText="1"/>
    </xf>
    <xf numFmtId="3" fontId="7" fillId="0" borderId="0" xfId="0" applyNumberFormat="1" applyFont="1"/>
    <xf numFmtId="164" fontId="30" fillId="0" borderId="0" xfId="1" applyNumberFormat="1" applyFont="1"/>
    <xf numFmtId="0" fontId="3" fillId="0" borderId="0" xfId="0" applyFont="1" applyAlignment="1">
      <alignment horizontal="center"/>
    </xf>
    <xf numFmtId="174" fontId="3" fillId="0" borderId="0" xfId="4" applyNumberFormat="1" applyFont="1"/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5" fontId="33" fillId="0" borderId="0" xfId="3" applyNumberFormat="1" applyFont="1" applyAlignment="1">
      <alignment vertical="center"/>
    </xf>
    <xf numFmtId="3" fontId="34" fillId="0" borderId="0" xfId="3" applyNumberFormat="1" applyFont="1" applyAlignment="1">
      <alignment vertical="center"/>
    </xf>
    <xf numFmtId="0" fontId="34" fillId="0" borderId="0" xfId="3" applyFont="1" applyAlignment="1">
      <alignment vertical="center"/>
    </xf>
    <xf numFmtId="0" fontId="0" fillId="0" borderId="0" xfId="0" applyFont="1" applyAlignment="1">
      <alignment vertical="center"/>
    </xf>
    <xf numFmtId="166" fontId="33" fillId="0" borderId="0" xfId="0" applyNumberFormat="1" applyFont="1" applyAlignment="1">
      <alignment vertical="center"/>
    </xf>
    <xf numFmtId="4" fontId="33" fillId="0" borderId="0" xfId="0" applyNumberFormat="1" applyFont="1" applyAlignment="1">
      <alignment vertical="center"/>
    </xf>
    <xf numFmtId="167" fontId="33" fillId="0" borderId="0" xfId="0" applyNumberFormat="1" applyFont="1" applyAlignment="1">
      <alignment vertical="center"/>
    </xf>
    <xf numFmtId="4" fontId="33" fillId="0" borderId="0" xfId="3" applyNumberFormat="1" applyFont="1" applyAlignment="1">
      <alignment vertical="center"/>
    </xf>
    <xf numFmtId="0" fontId="0" fillId="0" borderId="0" xfId="0" applyFont="1"/>
    <xf numFmtId="164" fontId="1" fillId="0" borderId="0" xfId="2" applyNumberFormat="1" applyFill="1" applyAlignment="1">
      <alignment vertical="center"/>
    </xf>
    <xf numFmtId="3" fontId="33" fillId="0" borderId="0" xfId="3" applyNumberFormat="1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4" fontId="34" fillId="0" borderId="0" xfId="0" applyNumberFormat="1" applyFont="1" applyAlignment="1">
      <alignment vertical="center"/>
    </xf>
    <xf numFmtId="0" fontId="35" fillId="0" borderId="0" xfId="3" applyFont="1" applyAlignment="1">
      <alignment horizontal="center" vertical="center"/>
    </xf>
    <xf numFmtId="0" fontId="35" fillId="0" borderId="0" xfId="3" applyFont="1" applyAlignment="1">
      <alignment vertical="center"/>
    </xf>
    <xf numFmtId="164" fontId="34" fillId="0" borderId="0" xfId="0" applyNumberFormat="1" applyFont="1" applyAlignment="1">
      <alignment vertical="center"/>
    </xf>
    <xf numFmtId="4" fontId="35" fillId="0" borderId="0" xfId="3" applyNumberFormat="1" applyFont="1" applyAlignment="1">
      <alignment vertical="center"/>
    </xf>
    <xf numFmtId="4" fontId="33" fillId="0" borderId="0" xfId="1" applyNumberFormat="1" applyFont="1" applyAlignment="1">
      <alignment horizontal="centerContinuous" vertical="center"/>
    </xf>
    <xf numFmtId="3" fontId="34" fillId="0" borderId="0" xfId="0" applyNumberFormat="1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3" fontId="33" fillId="0" borderId="0" xfId="0" applyNumberFormat="1" applyFont="1" applyAlignment="1">
      <alignment vertical="center"/>
    </xf>
    <xf numFmtId="0" fontId="0" fillId="0" borderId="8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/>
    </xf>
    <xf numFmtId="0" fontId="0" fillId="0" borderId="4" xfId="3" applyFont="1" applyBorder="1" applyAlignment="1">
      <alignment horizontal="center" vertical="center"/>
    </xf>
    <xf numFmtId="0" fontId="0" fillId="0" borderId="5" xfId="3" quotePrefix="1" applyFont="1" applyBorder="1" applyAlignment="1">
      <alignment horizontal="center" vertical="center"/>
    </xf>
    <xf numFmtId="0" fontId="0" fillId="0" borderId="5" xfId="3" applyFont="1" applyBorder="1" applyAlignment="1">
      <alignment horizontal="center" vertical="center"/>
    </xf>
    <xf numFmtId="0" fontId="0" fillId="0" borderId="2" xfId="3" applyFont="1" applyBorder="1" applyAlignment="1">
      <alignment horizontal="left" vertical="center"/>
    </xf>
    <xf numFmtId="3" fontId="0" fillId="0" borderId="1" xfId="3" applyNumberFormat="1" applyFont="1" applyBorder="1" applyAlignment="1">
      <alignment vertical="center"/>
    </xf>
    <xf numFmtId="164" fontId="0" fillId="0" borderId="7" xfId="3" applyNumberFormat="1" applyFont="1" applyBorder="1" applyAlignment="1">
      <alignment horizontal="right" vertical="center"/>
    </xf>
    <xf numFmtId="164" fontId="0" fillId="0" borderId="6" xfId="0" applyNumberFormat="1" applyFont="1" applyBorder="1" applyAlignment="1">
      <alignment horizontal="right" vertical="center"/>
    </xf>
    <xf numFmtId="164" fontId="0" fillId="0" borderId="1" xfId="1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2" xfId="3" applyFont="1" applyBorder="1" applyAlignment="1">
      <alignment horizontal="left" vertical="center"/>
    </xf>
    <xf numFmtId="3" fontId="0" fillId="0" borderId="4" xfId="3" applyNumberFormat="1" applyFont="1" applyBorder="1" applyAlignment="1">
      <alignment vertical="center"/>
    </xf>
    <xf numFmtId="164" fontId="0" fillId="0" borderId="4" xfId="1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3" fontId="0" fillId="0" borderId="6" xfId="0" applyNumberFormat="1" applyFont="1" applyBorder="1" applyAlignment="1">
      <alignment vertical="center"/>
    </xf>
    <xf numFmtId="0" fontId="0" fillId="0" borderId="6" xfId="3" applyFont="1" applyBorder="1" applyAlignment="1">
      <alignment horizontal="center" vertical="center"/>
    </xf>
    <xf numFmtId="3" fontId="7" fillId="0" borderId="15" xfId="3" applyNumberFormat="1" applyFont="1" applyBorder="1" applyAlignment="1">
      <alignment vertical="center"/>
    </xf>
    <xf numFmtId="10" fontId="7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4" xfId="1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1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3" fontId="3" fillId="0" borderId="0" xfId="0" applyNumberFormat="1" applyFont="1" applyAlignment="1">
      <alignment horizont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0" xfId="0" applyNumberFormat="1" applyAlignment="1">
      <alignment vertical="center"/>
    </xf>
    <xf numFmtId="0" fontId="17" fillId="0" borderId="12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0" fontId="0" fillId="0" borderId="9" xfId="0" applyBorder="1" applyAlignment="1">
      <alignment vertical="center"/>
    </xf>
    <xf numFmtId="0" fontId="3" fillId="0" borderId="13" xfId="5" applyBorder="1" applyAlignment="1">
      <alignment vertical="center"/>
    </xf>
    <xf numFmtId="171" fontId="3" fillId="0" borderId="13" xfId="5" applyNumberFormat="1" applyBorder="1" applyAlignment="1">
      <alignment vertical="center"/>
    </xf>
    <xf numFmtId="0" fontId="0" fillId="0" borderId="0" xfId="0" applyAlignment="1">
      <alignment horizontal="fill" vertical="center"/>
    </xf>
    <xf numFmtId="0" fontId="38" fillId="0" borderId="0" xfId="0" applyFont="1" applyAlignment="1">
      <alignment vertical="center"/>
    </xf>
    <xf numFmtId="175" fontId="38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1" fontId="3" fillId="0" borderId="0" xfId="5" applyNumberFormat="1" applyBorder="1" applyAlignment="1">
      <alignment vertical="center"/>
    </xf>
    <xf numFmtId="0" fontId="3" fillId="0" borderId="0" xfId="5" applyBorder="1" applyAlignment="1">
      <alignment vertical="center"/>
    </xf>
    <xf numFmtId="167" fontId="3" fillId="0" borderId="0" xfId="5" applyNumberFormat="1" applyBorder="1" applyAlignment="1">
      <alignment vertical="center"/>
    </xf>
    <xf numFmtId="167" fontId="0" fillId="0" borderId="0" xfId="0" applyNumberFormat="1" applyBorder="1" applyAlignment="1">
      <alignment vertical="center"/>
    </xf>
    <xf numFmtId="167" fontId="0" fillId="0" borderId="7" xfId="0" applyNumberFormat="1" applyBorder="1" applyAlignment="1">
      <alignment vertical="center"/>
    </xf>
    <xf numFmtId="167" fontId="3" fillId="0" borderId="0" xfId="5" applyNumberFormat="1" applyBorder="1" applyAlignment="1">
      <alignment horizontal="right" vertical="center"/>
    </xf>
    <xf numFmtId="2" fontId="0" fillId="0" borderId="0" xfId="0" applyNumberFormat="1" applyBorder="1" applyAlignment="1">
      <alignment vertical="center"/>
    </xf>
    <xf numFmtId="171" fontId="0" fillId="0" borderId="0" xfId="0" applyNumberFormat="1" applyBorder="1" applyAlignment="1">
      <alignment vertical="center"/>
    </xf>
    <xf numFmtId="171" fontId="0" fillId="0" borderId="7" xfId="0" applyNumberFormat="1" applyBorder="1" applyAlignment="1">
      <alignment vertical="center"/>
    </xf>
    <xf numFmtId="171" fontId="0" fillId="0" borderId="13" xfId="0" applyNumberFormat="1" applyBorder="1" applyAlignment="1">
      <alignment vertical="center"/>
    </xf>
    <xf numFmtId="171" fontId="0" fillId="0" borderId="11" xfId="0" applyNumberFormat="1" applyBorder="1" applyAlignment="1">
      <alignment vertical="center"/>
    </xf>
    <xf numFmtId="176" fontId="3" fillId="0" borderId="6" xfId="3" applyNumberFormat="1" applyFont="1" applyBorder="1" applyAlignment="1">
      <alignment vertical="center"/>
    </xf>
    <xf numFmtId="176" fontId="3" fillId="5" borderId="6" xfId="3" applyNumberFormat="1" applyFont="1" applyFill="1" applyBorder="1" applyAlignment="1">
      <alignment vertical="center"/>
    </xf>
    <xf numFmtId="164" fontId="0" fillId="0" borderId="6" xfId="3" applyNumberFormat="1" applyFont="1" applyBorder="1" applyAlignment="1">
      <alignment horizontal="right" vertical="center"/>
    </xf>
    <xf numFmtId="164" fontId="3" fillId="0" borderId="6" xfId="3" applyNumberFormat="1" applyFont="1" applyFill="1" applyBorder="1" applyAlignment="1">
      <alignment horizontal="right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164" fontId="3" fillId="0" borderId="1" xfId="3" applyNumberFormat="1" applyFont="1" applyBorder="1" applyAlignment="1">
      <alignment horizontal="center" vertical="center"/>
    </xf>
    <xf numFmtId="164" fontId="3" fillId="0" borderId="4" xfId="3" applyNumberFormat="1" applyFont="1" applyBorder="1" applyAlignment="1">
      <alignment horizontal="center" vertical="center"/>
    </xf>
    <xf numFmtId="0" fontId="3" fillId="0" borderId="1" xfId="3" quotePrefix="1" applyFont="1" applyBorder="1" applyAlignment="1">
      <alignment horizontal="center" vertical="center"/>
    </xf>
    <xf numFmtId="0" fontId="3" fillId="0" borderId="6" xfId="3" quotePrefix="1" applyFont="1" applyBorder="1" applyAlignment="1">
      <alignment horizontal="center" vertical="center"/>
    </xf>
    <xf numFmtId="0" fontId="3" fillId="0" borderId="4" xfId="3" quotePrefix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32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</cellXfs>
  <cellStyles count="6">
    <cellStyle name="Dobry" xfId="2" builtinId="26"/>
    <cellStyle name="Dziesiętny 2" xfId="4" xr:uid="{E5A62E21-B37B-435D-B113-24C039A2FB85}"/>
    <cellStyle name="Normalny" xfId="0" builtinId="0"/>
    <cellStyle name="Normalny 2" xfId="5" xr:uid="{60175BD4-4374-4FCD-A516-1E75EE350786}"/>
    <cellStyle name="Normalny_RAPORT98" xfId="3" xr:uid="{4213F412-A138-4C2F-A793-A0A9EB8EBA6D}"/>
    <cellStyle name="Procentowy" xfId="1" builtinId="5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0-DA2A-450C-8402-84C96CE20A66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1-DA2A-450C-8402-84C96CE20A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9724544"/>
        <c:axId val="79726080"/>
        <c:axId val="0"/>
      </c:bar3DChart>
      <c:catAx>
        <c:axId val="79724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79726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9726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79724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dziale II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F88F-4F42-9973-AAF1DA2D2BDB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F88F-4F42-9973-AAF1DA2D2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0511232"/>
        <c:axId val="90512768"/>
        <c:axId val="0"/>
      </c:bar3DChart>
      <c:catAx>
        <c:axId val="90511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51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512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511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6E-4BE4-AD2F-4668A38155F0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6E-4BE4-AD2F-4668A38155F0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6E-4BE4-AD2F-4668A38155F0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6E-4BE4-AD2F-4668A38155F0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6E-4BE4-AD2F-4668A38155F0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6E-4BE4-AD2F-4668A38155F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6-686E-4BE4-AD2F-4668A3815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B71-40EC-B1ED-76322A00A21D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71-40EC-B1ED-76322A00A21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71-40EC-B1ED-76322A00A21D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71-40EC-B1ED-76322A00A21D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71-40EC-B1ED-76322A00A21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7B71-40EC-B1ED-76322A00A21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8AB-4459-A3A2-9CE85E41A5F3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AB-4459-A3A2-9CE85E41A5F3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AB-4459-A3A2-9CE85E41A5F3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AB-4459-A3A2-9CE85E41A5F3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AB-4459-A3A2-9CE85E41A5F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C8AB-4459-A3A2-9CE85E41A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68-4C2A-B345-98CA07E2440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3529946974725675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68-4C2A-B345-98CA07E2440E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68-4C2A-B345-98CA07E2440E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68-4C2A-B345-98CA07E2440E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68-4C2A-B345-98CA07E2440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0368-4C2A-B345-98CA07E24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24-4698-8F8E-BEB3597EA484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24-4698-8F8E-BEB3597EA484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24-4698-8F8E-BEB3597EA484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24-4698-8F8E-BEB3597EA484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24-4698-8F8E-BEB3597EA48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A924-4698-8F8E-BEB3597EA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D4-4530-897B-0EBFC44AF331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D4-4530-897B-0EBFC44AF331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D4-4530-897B-0EBFC44AF331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D4-4530-897B-0EBFC44AF33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1083372755199193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D4-4530-897B-0EBFC44AF331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D4-4530-897B-0EBFC44AF33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6-72D4-4530-897B-0EBFC44AF33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F3-451D-B887-74B4DB7E3688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F3-451D-B887-74B4DB7E3688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F3-451D-B887-74B4DB7E3688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F3-451D-B887-74B4DB7E368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4-5DF3-451D-B887-74B4DB7E3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9C-47DB-ACDB-B85374F1D8F5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9C-47DB-ACDB-B85374F1D8F5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9C-47DB-ACDB-B85374F1D8F5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9C-47DB-ACDB-B85374F1D8F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4-DB9C-47DB-ACDB-B85374F1D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2000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4A-4281-B7A8-67E0120858EA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4A-4281-B7A8-67E0120858EA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4A-4281-B7A8-67E0120858E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5091002056113374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4A-4281-B7A8-67E0120858EA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4A-4281-B7A8-67E0120858EA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4A-4281-B7A8-67E0120858EA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4A-4281-B7A8-67E0120858E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7-274A-4281-B7A8-67E012085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 według grup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35FC-41F3-A59F-89D3BB1251FB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35FC-41F3-A59F-89D3BB125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813504"/>
        <c:axId val="85823488"/>
        <c:axId val="79502848"/>
      </c:bar3DChart>
      <c:catAx>
        <c:axId val="8581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58234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582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5813504"/>
        <c:crosses val="autoZero"/>
        <c:crossBetween val="between"/>
      </c:valAx>
      <c:serAx>
        <c:axId val="7950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5823488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2001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35-44FC-B53B-A94733DA8C30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35-44FC-B53B-A94733DA8C30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35-44FC-B53B-A94733DA8C30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35-44FC-B53B-A94733DA8C30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35-44FC-B53B-A94733DA8C30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35-44FC-B53B-A94733DA8C30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35-44FC-B53B-A94733DA8C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7-3935-44FC-B53B-A94733DA8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II według grup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8ED2-470E-A2F6-8E41D620A570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8ED2-470E-A2F6-8E41D620A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128128"/>
        <c:axId val="86129664"/>
        <c:axId val="0"/>
      </c:bar3DChart>
      <c:catAx>
        <c:axId val="86128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612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29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6128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1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złotych.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0-3CD7-4695-87F5-1D0B2C7275B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1-3CD7-4695-87F5-1D0B2C727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107648"/>
        <c:axId val="86109184"/>
        <c:axId val="86132032"/>
      </c:bar3DChart>
      <c:catAx>
        <c:axId val="861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61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0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6107648"/>
        <c:crosses val="autoZero"/>
        <c:crossBetween val="between"/>
        <c:majorUnit val="5000"/>
      </c:valAx>
      <c:serAx>
        <c:axId val="8613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6109184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dziale I 
w milionach złotych w grupach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89FF-4BAA-A0BB-C8CE823A56A4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89FF-4BAA-A0BB-C8CE823A5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88961792"/>
        <c:axId val="88963328"/>
        <c:axId val="0"/>
      </c:bar3DChart>
      <c:catAx>
        <c:axId val="8896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8963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8963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896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
 w dziale II w grupach ryzyka.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A725-4185-8D56-1FF9FB244CA7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A725-4185-8D56-1FF9FB244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122880"/>
        <c:axId val="90128768"/>
        <c:axId val="0"/>
      </c:bar3DChart>
      <c:catAx>
        <c:axId val="90122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12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12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12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1996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2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C921-4EED-A959-636C40179D45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C921-4EED-A959-636C40179D45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2-C921-4EED-A959-636C40179D45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3-C921-4EED-A959-636C40179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90380928"/>
        <c:axId val="90390912"/>
        <c:axId val="0"/>
      </c:bar3DChart>
      <c:catAx>
        <c:axId val="9038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390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39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380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>
      <c:oddHeader>&amp;A</c:oddHeader>
      <c:oddFooter>Strona &amp;P</c:oddFooter>
    </c:headerFooter>
    <c:pageMargins b="1" l="0.75000000000000422" r="0.750000000000004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milionach złotych.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C6F8-4E68-8652-062319F45E2B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C6F8-4E68-8652-062319F45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20352"/>
        <c:axId val="90421888"/>
        <c:axId val="0"/>
      </c:bar3DChart>
      <c:catAx>
        <c:axId val="904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42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2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42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dziale I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8CB1-4D02-AACC-59E2B2C4AC0D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8CB1-4D02-AACC-59E2B2C4A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7712"/>
        <c:axId val="90469504"/>
        <c:axId val="0"/>
      </c:bar3DChart>
      <c:catAx>
        <c:axId val="9046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469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469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467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0</xdr:rowOff>
    </xdr:from>
    <xdr:to>
      <xdr:col>5</xdr:col>
      <xdr:colOff>523875</xdr:colOff>
      <xdr:row>0</xdr:row>
      <xdr:rowOff>0</xdr:rowOff>
    </xdr:to>
    <xdr:graphicFrame macro="">
      <xdr:nvGraphicFramePr>
        <xdr:cNvPr id="2" name="Chart 1029">
          <a:extLst>
            <a:ext uri="{FF2B5EF4-FFF2-40B4-BE49-F238E27FC236}">
              <a16:creationId xmlns:a16="http://schemas.microsoft.com/office/drawing/2014/main" id="{F58ED8C3-7A0B-441C-868F-076724247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3" name="Chart 1032">
          <a:extLst>
            <a:ext uri="{FF2B5EF4-FFF2-40B4-BE49-F238E27FC236}">
              <a16:creationId xmlns:a16="http://schemas.microsoft.com/office/drawing/2014/main" id="{8A6E8554-74DE-48AD-9CB7-9E3C82AE1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800100</xdr:colOff>
      <xdr:row>0</xdr:row>
      <xdr:rowOff>0</xdr:rowOff>
    </xdr:to>
    <xdr:graphicFrame macro="">
      <xdr:nvGraphicFramePr>
        <xdr:cNvPr id="4" name="Chart 1033">
          <a:extLst>
            <a:ext uri="{FF2B5EF4-FFF2-40B4-BE49-F238E27FC236}">
              <a16:creationId xmlns:a16="http://schemas.microsoft.com/office/drawing/2014/main" id="{995107D5-A97E-4897-BE7C-77E203E0C1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0</xdr:rowOff>
    </xdr:from>
    <xdr:to>
      <xdr:col>6</xdr:col>
      <xdr:colOff>504825</xdr:colOff>
      <xdr:row>0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4B70B5A-FD97-425F-869A-96796577AC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390525</xdr:colOff>
      <xdr:row>0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ACFA436B-DC8D-405D-9964-65036F1F9E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6</xdr:col>
      <xdr:colOff>1028700</xdr:colOff>
      <xdr:row>0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72223799-6CB4-44D3-A736-25CE71B671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F975FFC1-FFCC-479B-A1C4-C8A3BE1BAA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0</xdr:row>
      <xdr:rowOff>0</xdr:rowOff>
    </xdr:from>
    <xdr:to>
      <xdr:col>9</xdr:col>
      <xdr:colOff>142875</xdr:colOff>
      <xdr:row>0</xdr:row>
      <xdr:rowOff>0</xdr:rowOff>
    </xdr:to>
    <xdr:graphicFrame macro="">
      <xdr:nvGraphicFramePr>
        <xdr:cNvPr id="3" name="Chart 52">
          <a:extLst>
            <a:ext uri="{FF2B5EF4-FFF2-40B4-BE49-F238E27FC236}">
              <a16:creationId xmlns:a16="http://schemas.microsoft.com/office/drawing/2014/main" id="{B5E62215-A09B-4B97-B5B0-E82EA2F02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9</xdr:col>
      <xdr:colOff>257175</xdr:colOff>
      <xdr:row>0</xdr:row>
      <xdr:rowOff>0</xdr:rowOff>
    </xdr:to>
    <xdr:graphicFrame macro="">
      <xdr:nvGraphicFramePr>
        <xdr:cNvPr id="4" name="Chart 53">
          <a:extLst>
            <a:ext uri="{FF2B5EF4-FFF2-40B4-BE49-F238E27FC236}">
              <a16:creationId xmlns:a16="http://schemas.microsoft.com/office/drawing/2014/main" id="{0348F88A-02CC-4C07-BA08-EAE48988D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152400</xdr:colOff>
      <xdr:row>0</xdr:row>
      <xdr:rowOff>0</xdr:rowOff>
    </xdr:to>
    <xdr:graphicFrame macro="">
      <xdr:nvGraphicFramePr>
        <xdr:cNvPr id="5" name="Chart 54">
          <a:extLst>
            <a:ext uri="{FF2B5EF4-FFF2-40B4-BE49-F238E27FC236}">
              <a16:creationId xmlns:a16="http://schemas.microsoft.com/office/drawing/2014/main" id="{BEE3ABDA-D750-457F-B618-530857A47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2" name="Chart 16">
          <a:extLst>
            <a:ext uri="{FF2B5EF4-FFF2-40B4-BE49-F238E27FC236}">
              <a16:creationId xmlns:a16="http://schemas.microsoft.com/office/drawing/2014/main" id="{CB87A136-F354-4C95-8567-5AD9D10A49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4</xdr:col>
      <xdr:colOff>2124075</xdr:colOff>
      <xdr:row>0</xdr:row>
      <xdr:rowOff>0</xdr:rowOff>
    </xdr:to>
    <xdr:graphicFrame macro="">
      <xdr:nvGraphicFramePr>
        <xdr:cNvPr id="3" name="Chart 17">
          <a:extLst>
            <a:ext uri="{FF2B5EF4-FFF2-40B4-BE49-F238E27FC236}">
              <a16:creationId xmlns:a16="http://schemas.microsoft.com/office/drawing/2014/main" id="{2823D592-0026-40E2-AFA6-7C6AAA679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4</xdr:col>
      <xdr:colOff>2247900</xdr:colOff>
      <xdr:row>0</xdr:row>
      <xdr:rowOff>0</xdr:rowOff>
    </xdr:to>
    <xdr:graphicFrame macro="">
      <xdr:nvGraphicFramePr>
        <xdr:cNvPr id="4" name="Chart 18">
          <a:extLst>
            <a:ext uri="{FF2B5EF4-FFF2-40B4-BE49-F238E27FC236}">
              <a16:creationId xmlns:a16="http://schemas.microsoft.com/office/drawing/2014/main" id="{3A131333-7210-4E4A-83F9-3590BADCCD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219075</xdr:colOff>
      <xdr:row>0</xdr:row>
      <xdr:rowOff>0</xdr:rowOff>
    </xdr:from>
    <xdr:to>
      <xdr:col>5</xdr:col>
      <xdr:colOff>695325</xdr:colOff>
      <xdr:row>0</xdr:row>
      <xdr:rowOff>0</xdr:rowOff>
    </xdr:to>
    <xdr:graphicFrame macro="">
      <xdr:nvGraphicFramePr>
        <xdr:cNvPr id="5" name="Chart 19">
          <a:extLst>
            <a:ext uri="{FF2B5EF4-FFF2-40B4-BE49-F238E27FC236}">
              <a16:creationId xmlns:a16="http://schemas.microsoft.com/office/drawing/2014/main" id="{B367B9D2-2ABE-4294-92F2-D24ACA8BE0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609600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6" name="Chart 20">
          <a:extLst>
            <a:ext uri="{FF2B5EF4-FFF2-40B4-BE49-F238E27FC236}">
              <a16:creationId xmlns:a16="http://schemas.microsoft.com/office/drawing/2014/main" id="{7C1BF349-33F5-41EC-934F-64A5CB4F4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790575</xdr:colOff>
      <xdr:row>0</xdr:row>
      <xdr:rowOff>0</xdr:rowOff>
    </xdr:from>
    <xdr:to>
      <xdr:col>4</xdr:col>
      <xdr:colOff>1628775</xdr:colOff>
      <xdr:row>0</xdr:row>
      <xdr:rowOff>0</xdr:rowOff>
    </xdr:to>
    <xdr:graphicFrame macro="">
      <xdr:nvGraphicFramePr>
        <xdr:cNvPr id="7" name="Chart 23">
          <a:extLst>
            <a:ext uri="{FF2B5EF4-FFF2-40B4-BE49-F238E27FC236}">
              <a16:creationId xmlns:a16="http://schemas.microsoft.com/office/drawing/2014/main" id="{26254002-5F90-49F0-8981-E6C6D381D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5</xdr:col>
      <xdr:colOff>219075</xdr:colOff>
      <xdr:row>0</xdr:row>
      <xdr:rowOff>0</xdr:rowOff>
    </xdr:to>
    <xdr:graphicFrame macro="">
      <xdr:nvGraphicFramePr>
        <xdr:cNvPr id="2" name="Chart 22">
          <a:extLst>
            <a:ext uri="{FF2B5EF4-FFF2-40B4-BE49-F238E27FC236}">
              <a16:creationId xmlns:a16="http://schemas.microsoft.com/office/drawing/2014/main" id="{4F70C8A3-D381-4D0D-8DAC-39AA7742A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5</xdr:col>
      <xdr:colOff>371475</xdr:colOff>
      <xdr:row>0</xdr:row>
      <xdr:rowOff>0</xdr:rowOff>
    </xdr:to>
    <xdr:graphicFrame macro="">
      <xdr:nvGraphicFramePr>
        <xdr:cNvPr id="3" name="Chart 23">
          <a:extLst>
            <a:ext uri="{FF2B5EF4-FFF2-40B4-BE49-F238E27FC236}">
              <a16:creationId xmlns:a16="http://schemas.microsoft.com/office/drawing/2014/main" id="{FF13A7B9-B6AC-4211-9274-6F45EC4627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4" name="Chart 24">
          <a:extLst>
            <a:ext uri="{FF2B5EF4-FFF2-40B4-BE49-F238E27FC236}">
              <a16:creationId xmlns:a16="http://schemas.microsoft.com/office/drawing/2014/main" id="{B8E63AF0-4473-4E7B-9FAA-632CA7F964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5" name="Chart 25">
          <a:extLst>
            <a:ext uri="{FF2B5EF4-FFF2-40B4-BE49-F238E27FC236}">
              <a16:creationId xmlns:a16="http://schemas.microsoft.com/office/drawing/2014/main" id="{B3C7E5B9-5ADA-4A67-8FC3-0EFF741661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y\Raport%20Roczny\2019\Master.data\Statystyki%202019_ver.1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kładka"/>
      <sheetName val="Odszkodowania"/>
      <sheetName val="Wynik Techniczny"/>
      <sheetName val="Koszty"/>
      <sheetName val="Rezerwy"/>
      <sheetName val="Lokaty__"/>
      <sheetName val="Lokaty V MK"/>
      <sheetName val="Wynik Finansowy"/>
      <sheetName val="Reaskuracja"/>
      <sheetName val="Retencja"/>
      <sheetName val="Szkodowość"/>
      <sheetName val="Poziom Rezerw"/>
      <sheetName val="Kapitały własne "/>
      <sheetName val="Majątek"/>
      <sheetName val="Kapitały własne V MK"/>
      <sheetName val="Majątek_old"/>
      <sheetName val="Wskaźnik Zespolony"/>
      <sheetName val="Struktura Rynku"/>
      <sheetName val="Rynek 2009-2019"/>
      <sheetName val="Struktura 2007-2019"/>
      <sheetName val="Rynek 2007-2017 base"/>
      <sheetName val="Struktura 2007-2017_"/>
      <sheetName val="&gt;&gt;Rynek 2005-2016 (2)"/>
    </sheetNames>
    <sheetDataSet>
      <sheetData sheetId="0"/>
      <sheetData sheetId="1">
        <row r="14">
          <cell r="B14" t="str">
            <v>AEGON SA</v>
          </cell>
          <cell r="C14">
            <v>386233.81540000002</v>
          </cell>
          <cell r="D14">
            <v>377667.07017000002</v>
          </cell>
        </row>
        <row r="15">
          <cell r="B15" t="str">
            <v>ALLIANZ  ŻYCIE POLSKA SA</v>
          </cell>
          <cell r="C15">
            <v>591115.98086000001</v>
          </cell>
          <cell r="D15">
            <v>603101.18371999997</v>
          </cell>
        </row>
        <row r="16">
          <cell r="B16" t="str">
            <v>AVIVA ŻYCIE SA</v>
          </cell>
          <cell r="C16">
            <v>1911828.0383899999</v>
          </cell>
          <cell r="D16">
            <v>1935844.73437</v>
          </cell>
        </row>
        <row r="17">
          <cell r="B17" t="str">
            <v>AXA ŻYCIE SA</v>
          </cell>
          <cell r="C17">
            <v>714812.82906999998</v>
          </cell>
          <cell r="D17">
            <v>678046.02657999995</v>
          </cell>
        </row>
        <row r="18">
          <cell r="B18" t="str">
            <v>CARDIF POLSKA SA</v>
          </cell>
          <cell r="C18">
            <v>277339.98083000001</v>
          </cell>
          <cell r="D18">
            <v>213315.55898999999</v>
          </cell>
        </row>
        <row r="19">
          <cell r="B19" t="str">
            <v>COMPENSA ŻYCIE SA</v>
          </cell>
          <cell r="C19">
            <v>834162.95053000003</v>
          </cell>
          <cell r="D19">
            <v>896186.83421</v>
          </cell>
        </row>
        <row r="20">
          <cell r="B20" t="str">
            <v>ERGO HESTIA STUnŻ SA</v>
          </cell>
          <cell r="C20">
            <v>442853.41931000003</v>
          </cell>
          <cell r="D20">
            <v>357089.51302999997</v>
          </cell>
        </row>
        <row r="21">
          <cell r="B21" t="str">
            <v>EUROPA ŻYCIE SA</v>
          </cell>
          <cell r="C21">
            <v>865300.01075000002</v>
          </cell>
          <cell r="D21">
            <v>491626.09353999997</v>
          </cell>
        </row>
        <row r="22">
          <cell r="B22" t="str">
            <v>GENERALI ŻYCIE SA</v>
          </cell>
          <cell r="C22">
            <v>997824.74965999997</v>
          </cell>
          <cell r="D22">
            <v>889757.74916999997</v>
          </cell>
        </row>
        <row r="23">
          <cell r="B23" t="str">
            <v>INTER - ŻYCIE SA</v>
          </cell>
          <cell r="C23">
            <v>11658.94397</v>
          </cell>
          <cell r="D23">
            <v>10608.67215</v>
          </cell>
        </row>
        <row r="24">
          <cell r="B24" t="str">
            <v>MACIF ŻYCIE TUW</v>
          </cell>
          <cell r="C24">
            <v>18678.55298</v>
          </cell>
          <cell r="D24">
            <v>15942.309209999999</v>
          </cell>
        </row>
        <row r="25">
          <cell r="B25" t="str">
            <v>METLIFE TUnŻ SA</v>
          </cell>
          <cell r="C25">
            <v>861844.73812999995</v>
          </cell>
          <cell r="D25">
            <v>854667.81585999997</v>
          </cell>
        </row>
        <row r="26">
          <cell r="B26" t="str">
            <v>NATIONALE NEDERLANDEN SA</v>
          </cell>
          <cell r="C26">
            <v>1514291.9745400001</v>
          </cell>
          <cell r="D26">
            <v>1535398.14582</v>
          </cell>
        </row>
        <row r="27">
          <cell r="B27" t="str">
            <v>OPEN LIFE SA</v>
          </cell>
          <cell r="C27">
            <v>1575740.42897</v>
          </cell>
          <cell r="D27">
            <v>1106263.3762000001</v>
          </cell>
        </row>
        <row r="28">
          <cell r="B28" t="str">
            <v>PKO ŻYCIE SA</v>
          </cell>
          <cell r="C28">
            <v>501069.73149999999</v>
          </cell>
          <cell r="D28">
            <v>532929.47640000004</v>
          </cell>
        </row>
        <row r="29">
          <cell r="B29" t="str">
            <v>POCZTOWE ŻYCIE  SA</v>
          </cell>
          <cell r="C29">
            <v>47196.132969999999</v>
          </cell>
          <cell r="D29">
            <v>60492.849049999997</v>
          </cell>
        </row>
        <row r="30">
          <cell r="B30" t="str">
            <v>PZU ŻYCIE SA</v>
          </cell>
          <cell r="C30">
            <v>8276466.9274700005</v>
          </cell>
          <cell r="D30">
            <v>8581639.4728999995</v>
          </cell>
        </row>
        <row r="31">
          <cell r="B31" t="str">
            <v>REJENT LIFE TUW</v>
          </cell>
          <cell r="C31">
            <v>17412.79667</v>
          </cell>
          <cell r="D31">
            <v>17574.952160000001</v>
          </cell>
        </row>
        <row r="32">
          <cell r="B32" t="str">
            <v>SALTUS ŻYCIE SA</v>
          </cell>
          <cell r="C32">
            <v>35841.679629999999</v>
          </cell>
          <cell r="D32">
            <v>70780.364759999997</v>
          </cell>
        </row>
        <row r="33">
          <cell r="B33" t="str">
            <v>SANTANDER AVIVA ŻYCIE SA</v>
          </cell>
          <cell r="C33">
            <v>288165.45819999999</v>
          </cell>
          <cell r="D33">
            <v>401828.15503999998</v>
          </cell>
        </row>
        <row r="34">
          <cell r="B34" t="str">
            <v>SIGNAL IDUNA ŻYCIE SA</v>
          </cell>
          <cell r="C34">
            <v>35279.103179999998</v>
          </cell>
          <cell r="D34">
            <v>35310.424509999997</v>
          </cell>
        </row>
        <row r="35">
          <cell r="B35" t="str">
            <v>UNIQA ŻYCIE SA</v>
          </cell>
          <cell r="C35">
            <v>117487.61314</v>
          </cell>
          <cell r="D35">
            <v>98930.033649999998</v>
          </cell>
        </row>
        <row r="36">
          <cell r="B36" t="str">
            <v>UNUM ŻYCIE SA</v>
          </cell>
          <cell r="C36">
            <v>262037.95636000001</v>
          </cell>
          <cell r="D36">
            <v>294209.88337</v>
          </cell>
        </row>
        <row r="37">
          <cell r="B37" t="str">
            <v>VIENNA LIFE SA</v>
          </cell>
          <cell r="C37">
            <v>307960.64616</v>
          </cell>
          <cell r="D37">
            <v>234486.15801000001</v>
          </cell>
        </row>
        <row r="38">
          <cell r="B38" t="str">
            <v>WARTA TUnŻ SA</v>
          </cell>
          <cell r="C38">
            <v>809888.65079999994</v>
          </cell>
          <cell r="D38">
            <v>972693.54691999999</v>
          </cell>
        </row>
        <row r="45">
          <cell r="B45" t="str">
            <v>ALLIANZ POLSKA SA</v>
          </cell>
          <cell r="C45">
            <v>2087789.7079400001</v>
          </cell>
          <cell r="D45">
            <v>2051167.08959</v>
          </cell>
        </row>
        <row r="46">
          <cell r="B46" t="str">
            <v>AVIVA - OGÓLNE SA</v>
          </cell>
          <cell r="C46">
            <v>442540.04275999998</v>
          </cell>
          <cell r="D46">
            <v>456550.03039000003</v>
          </cell>
        </row>
        <row r="47">
          <cell r="B47" t="str">
            <v>AXA UBEZPIECZENIA SA</v>
          </cell>
          <cell r="C47">
            <v>1935133.3675899999</v>
          </cell>
          <cell r="D47">
            <v>1902296.7572600001</v>
          </cell>
        </row>
        <row r="48">
          <cell r="B48" t="str">
            <v>COMPENSA SA</v>
          </cell>
          <cell r="C48">
            <v>1583700.5672800001</v>
          </cell>
          <cell r="D48">
            <v>1792074.52455</v>
          </cell>
        </row>
        <row r="49">
          <cell r="B49" t="str">
            <v>CONCORDIA POLSKA SA</v>
          </cell>
          <cell r="C49">
            <v>401618.96318000002</v>
          </cell>
          <cell r="D49">
            <v>422059.06147999997</v>
          </cell>
        </row>
        <row r="50">
          <cell r="B50" t="str">
            <v>CREDIT AGRICOLE TU SA</v>
          </cell>
          <cell r="C50">
            <v>21742.19643</v>
          </cell>
          <cell r="D50">
            <v>48735.701009999997</v>
          </cell>
        </row>
        <row r="51">
          <cell r="B51" t="str">
            <v>CUPRUM TUW</v>
          </cell>
          <cell r="C51">
            <v>55125.746619999998</v>
          </cell>
          <cell r="D51">
            <v>64069.862939999999</v>
          </cell>
        </row>
        <row r="52">
          <cell r="B52" t="str">
            <v>D.A.S. SA</v>
          </cell>
          <cell r="C52">
            <v>19661.83569</v>
          </cell>
          <cell r="D52">
            <v>10279.27673</v>
          </cell>
        </row>
        <row r="53">
          <cell r="B53" t="str">
            <v>ERGO HESTIA SA</v>
          </cell>
          <cell r="C53">
            <v>6091976.2172999997</v>
          </cell>
          <cell r="D53">
            <v>6375517.7396900002</v>
          </cell>
        </row>
        <row r="54">
          <cell r="B54" t="str">
            <v>EULER HERMES SA</v>
          </cell>
          <cell r="C54">
            <v>286245.52327000001</v>
          </cell>
          <cell r="D54">
            <v>351373.68462000001</v>
          </cell>
        </row>
        <row r="55">
          <cell r="B55" t="str">
            <v>EUROPA SA</v>
          </cell>
          <cell r="C55">
            <v>296100.30035999999</v>
          </cell>
          <cell r="D55">
            <v>337213.89253000001</v>
          </cell>
        </row>
        <row r="56">
          <cell r="B56" t="str">
            <v>GENERALI SA</v>
          </cell>
          <cell r="C56">
            <v>1453766.9473999999</v>
          </cell>
          <cell r="D56">
            <v>1617437.19038</v>
          </cell>
        </row>
        <row r="57">
          <cell r="B57" t="str">
            <v>INTER POLSKA SA</v>
          </cell>
          <cell r="C57">
            <v>128281.46756999999</v>
          </cell>
          <cell r="D57">
            <v>138814.02832000001</v>
          </cell>
        </row>
        <row r="58">
          <cell r="B58" t="str">
            <v>INTERRISK SA</v>
          </cell>
          <cell r="C58">
            <v>1050520.25462</v>
          </cell>
          <cell r="D58">
            <v>1357550.8956899999</v>
          </cell>
        </row>
        <row r="59">
          <cell r="B59" t="str">
            <v>KUKE SA</v>
          </cell>
          <cell r="C59">
            <v>77021.040479999996</v>
          </cell>
          <cell r="D59">
            <v>99312.605049999998</v>
          </cell>
        </row>
        <row r="60">
          <cell r="B60" t="str">
            <v>LINK4 SA</v>
          </cell>
          <cell r="C60">
            <v>1025707.42065</v>
          </cell>
          <cell r="D60">
            <v>1020614.49652</v>
          </cell>
        </row>
        <row r="61">
          <cell r="B61" t="str">
            <v>MEDICUM TUW</v>
          </cell>
          <cell r="C61">
            <v>5885.8566000000001</v>
          </cell>
          <cell r="D61">
            <v>6752.2161400000005</v>
          </cell>
        </row>
        <row r="62">
          <cell r="B62" t="str">
            <v>NATIONALE NEDERLANDEN TU SA</v>
          </cell>
          <cell r="C62">
            <v>46932.397250000002</v>
          </cell>
          <cell r="D62">
            <v>47694.830399999999</v>
          </cell>
        </row>
        <row r="63">
          <cell r="B63" t="str">
            <v>PARTNER SA</v>
          </cell>
          <cell r="C63">
            <v>575.73</v>
          </cell>
          <cell r="D63">
            <v>649.94399999999996</v>
          </cell>
        </row>
        <row r="64">
          <cell r="B64" t="str">
            <v>PKO TU SA</v>
          </cell>
          <cell r="C64">
            <v>586931.82756999996</v>
          </cell>
          <cell r="D64">
            <v>673768.37941000005</v>
          </cell>
        </row>
        <row r="65">
          <cell r="B65" t="str">
            <v>POCZTOWE  TUW</v>
          </cell>
          <cell r="C65">
            <v>184527.62385999999</v>
          </cell>
          <cell r="D65">
            <v>263756.63406000001</v>
          </cell>
        </row>
        <row r="66">
          <cell r="B66" t="str">
            <v>POLSKI GAZ TUW</v>
          </cell>
          <cell r="C66">
            <v>98816.070559999993</v>
          </cell>
          <cell r="D66">
            <v>116085.87947</v>
          </cell>
        </row>
        <row r="67">
          <cell r="B67" t="str">
            <v>PTR SA</v>
          </cell>
          <cell r="C67">
            <v>248301.52350000001</v>
          </cell>
          <cell r="D67">
            <v>345296.42044999998</v>
          </cell>
        </row>
        <row r="68">
          <cell r="B68" t="str">
            <v>PZU SA</v>
          </cell>
          <cell r="C68">
            <v>13002863.689579999</v>
          </cell>
          <cell r="D68">
            <v>13039384.59537</v>
          </cell>
        </row>
        <row r="69">
          <cell r="B69" t="str">
            <v>PZUW TUW</v>
          </cell>
          <cell r="C69">
            <v>550839.84606999997</v>
          </cell>
          <cell r="D69">
            <v>689835.30169999995</v>
          </cell>
        </row>
        <row r="70">
          <cell r="B70" t="str">
            <v>SALTUS TUW</v>
          </cell>
          <cell r="C70">
            <v>168673.88621999999</v>
          </cell>
          <cell r="D70">
            <v>231416.76996999999</v>
          </cell>
        </row>
        <row r="71">
          <cell r="B71" t="str">
            <v>SANTANDER AVIVA SA</v>
          </cell>
          <cell r="C71">
            <v>119969.94602</v>
          </cell>
          <cell r="D71">
            <v>122585.33530000001</v>
          </cell>
        </row>
        <row r="72">
          <cell r="B72" t="str">
            <v>SIGNAL IDUNA POLSKA SA</v>
          </cell>
          <cell r="C72">
            <v>48306.813589999998</v>
          </cell>
          <cell r="D72">
            <v>61097.42452</v>
          </cell>
        </row>
        <row r="73">
          <cell r="B73" t="str">
            <v>TUW TUW</v>
          </cell>
          <cell r="C73">
            <v>635648.37749999994</v>
          </cell>
          <cell r="D73">
            <v>588437.06192000001</v>
          </cell>
        </row>
        <row r="74">
          <cell r="B74" t="str">
            <v>TUZ TUW</v>
          </cell>
          <cell r="C74">
            <v>200812.72782999999</v>
          </cell>
          <cell r="D74">
            <v>256471.84439000001</v>
          </cell>
        </row>
        <row r="75">
          <cell r="B75" t="str">
            <v>UNIQA SA</v>
          </cell>
          <cell r="C75">
            <v>1200675.6298</v>
          </cell>
          <cell r="D75">
            <v>1159562.1741299999</v>
          </cell>
        </row>
        <row r="76">
          <cell r="B76" t="str">
            <v>WARTA SA</v>
          </cell>
          <cell r="C76">
            <v>5579611.7235700004</v>
          </cell>
          <cell r="D76">
            <v>6029581.90075</v>
          </cell>
        </row>
        <row r="77">
          <cell r="B77" t="str">
            <v>WIENER SA</v>
          </cell>
          <cell r="C77">
            <v>743411.09990000003</v>
          </cell>
          <cell r="D77">
            <v>824176.27732999995</v>
          </cell>
        </row>
        <row r="78">
          <cell r="B78" t="str">
            <v>ZDROWIE SA</v>
          </cell>
          <cell r="C78">
            <v>79054.903179999994</v>
          </cell>
          <cell r="D78">
            <v>63244.095439999997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C5">
            <v>2018</v>
          </cell>
          <cell r="D5">
            <v>2019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EA7CD-E43E-4D53-9781-ACD7C0604ACB}">
  <dimension ref="A1:K207"/>
  <sheetViews>
    <sheetView view="pageBreakPreview" zoomScale="85" zoomScaleNormal="85" zoomScaleSheetLayoutView="85" workbookViewId="0">
      <selection activeCell="A2" sqref="A2:E2"/>
    </sheetView>
  </sheetViews>
  <sheetFormatPr defaultColWidth="9.1796875" defaultRowHeight="12.5" x14ac:dyDescent="0.25"/>
  <cols>
    <col min="1" max="1" width="3.7265625" style="1" customWidth="1"/>
    <col min="2" max="2" width="52.26953125" style="1" customWidth="1"/>
    <col min="3" max="3" width="19.1796875" style="1" customWidth="1"/>
    <col min="4" max="4" width="18.26953125" style="1" customWidth="1"/>
    <col min="5" max="5" width="12.453125" style="2" customWidth="1"/>
    <col min="6" max="6" width="12.81640625" style="1" customWidth="1"/>
    <col min="7" max="7" width="13.81640625" style="3" customWidth="1"/>
    <col min="8" max="8" width="15.1796875" style="1" customWidth="1"/>
    <col min="9" max="9" width="18" style="1" customWidth="1"/>
    <col min="10" max="10" width="15.453125" style="1" customWidth="1"/>
    <col min="11" max="16384" width="9.1796875" style="1"/>
  </cols>
  <sheetData>
    <row r="1" spans="1:10" ht="18" customHeight="1" x14ac:dyDescent="0.25"/>
    <row r="2" spans="1:10" s="6" customFormat="1" ht="18" customHeight="1" x14ac:dyDescent="0.25">
      <c r="A2" s="460" t="s">
        <v>0</v>
      </c>
      <c r="B2" s="460"/>
      <c r="C2" s="460"/>
      <c r="D2" s="460"/>
      <c r="E2" s="460"/>
      <c r="F2" s="4"/>
      <c r="G2" s="5"/>
    </row>
    <row r="3" spans="1:10" ht="18" customHeight="1" thickBot="1" x14ac:dyDescent="0.3">
      <c r="A3" s="7"/>
      <c r="B3" s="7"/>
      <c r="C3" s="7"/>
      <c r="D3" s="7"/>
      <c r="E3" s="8"/>
      <c r="F3" s="7"/>
      <c r="G3" s="9"/>
    </row>
    <row r="4" spans="1:10" ht="14.25" customHeight="1" thickBot="1" x14ac:dyDescent="0.3">
      <c r="A4" s="10" t="s">
        <v>1</v>
      </c>
      <c r="B4" s="10" t="s">
        <v>2</v>
      </c>
      <c r="C4" s="11" t="s">
        <v>3</v>
      </c>
      <c r="D4" s="12"/>
      <c r="E4" s="13" t="s">
        <v>4</v>
      </c>
      <c r="F4" s="14"/>
    </row>
    <row r="5" spans="1:10" ht="18" customHeight="1" thickBot="1" x14ac:dyDescent="0.3">
      <c r="A5" s="15"/>
      <c r="B5" s="15"/>
      <c r="C5" s="10">
        <v>2018</v>
      </c>
      <c r="D5" s="10">
        <v>2019</v>
      </c>
      <c r="E5" s="16" t="s">
        <v>5</v>
      </c>
      <c r="G5" s="17"/>
    </row>
    <row r="6" spans="1:10" ht="18" customHeight="1" x14ac:dyDescent="0.25">
      <c r="A6" s="10" t="s">
        <v>6</v>
      </c>
      <c r="B6" s="18" t="s">
        <v>7</v>
      </c>
      <c r="C6" s="19">
        <f>+C39</f>
        <v>21702493.109469999</v>
      </c>
      <c r="D6" s="19">
        <f t="shared" ref="D6" si="0">+D39</f>
        <v>21266390.399789996</v>
      </c>
      <c r="E6" s="20">
        <f>+D6/C6</f>
        <v>0.97990540960062755</v>
      </c>
      <c r="F6" s="21"/>
      <c r="G6" s="22"/>
    </row>
    <row r="7" spans="1:10" ht="18" customHeight="1" thickBot="1" x14ac:dyDescent="0.3">
      <c r="A7" s="23" t="s">
        <v>8</v>
      </c>
      <c r="B7" s="24" t="s">
        <v>9</v>
      </c>
      <c r="C7" s="25">
        <f>+C79</f>
        <v>40458771.271740012</v>
      </c>
      <c r="D7" s="25">
        <f t="shared" ref="D7" si="1">+D79</f>
        <v>42564863.921499997</v>
      </c>
      <c r="E7" s="26">
        <f>+D7/C7</f>
        <v>1.052055279573729</v>
      </c>
      <c r="F7" s="21"/>
      <c r="G7" s="22"/>
    </row>
    <row r="8" spans="1:10" ht="18" customHeight="1" thickBot="1" x14ac:dyDescent="0.3">
      <c r="A8" s="27"/>
      <c r="B8" s="28" t="s">
        <v>10</v>
      </c>
      <c r="C8" s="29">
        <f>SUM(C6:C7)</f>
        <v>62161264.381210014</v>
      </c>
      <c r="D8" s="29">
        <f>SUM(D6:D7)</f>
        <v>63831254.321289994</v>
      </c>
      <c r="E8" s="30">
        <f>+D8/C8</f>
        <v>1.0268654435636735</v>
      </c>
      <c r="F8" s="21"/>
      <c r="G8" s="22"/>
      <c r="H8" s="31"/>
    </row>
    <row r="9" spans="1:10" ht="18" customHeight="1" x14ac:dyDescent="0.25">
      <c r="A9" s="32"/>
      <c r="D9" s="31"/>
      <c r="E9" s="33"/>
    </row>
    <row r="10" spans="1:10" s="6" customFormat="1" ht="18" customHeight="1" x14ac:dyDescent="0.25">
      <c r="A10" s="461" t="s">
        <v>11</v>
      </c>
      <c r="B10" s="461"/>
      <c r="C10" s="461"/>
      <c r="D10" s="461"/>
      <c r="E10" s="461"/>
      <c r="F10" s="4"/>
      <c r="G10" s="5"/>
    </row>
    <row r="11" spans="1:10" ht="18" customHeight="1" thickBot="1" x14ac:dyDescent="0.3">
      <c r="A11" s="7"/>
      <c r="B11" s="7"/>
      <c r="C11" s="7"/>
      <c r="D11" s="7"/>
      <c r="E11" s="8"/>
      <c r="F11" s="7"/>
      <c r="G11" s="9"/>
    </row>
    <row r="12" spans="1:10" ht="18" customHeight="1" thickBot="1" x14ac:dyDescent="0.3">
      <c r="A12" s="10" t="s">
        <v>1</v>
      </c>
      <c r="B12" s="10" t="s">
        <v>12</v>
      </c>
      <c r="C12" s="34" t="s">
        <v>3</v>
      </c>
      <c r="D12" s="34"/>
      <c r="E12" s="13" t="s">
        <v>4</v>
      </c>
      <c r="F12" s="14"/>
    </row>
    <row r="13" spans="1:10" ht="18" customHeight="1" thickBot="1" x14ac:dyDescent="0.3">
      <c r="A13" s="23"/>
      <c r="B13" s="35"/>
      <c r="C13" s="36">
        <f>+C5</f>
        <v>2018</v>
      </c>
      <c r="D13" s="36">
        <f>+D5</f>
        <v>2019</v>
      </c>
      <c r="E13" s="36" t="str">
        <f>+E5</f>
        <v>19/18</v>
      </c>
      <c r="G13" s="9"/>
      <c r="H13" s="32"/>
      <c r="I13" s="32"/>
      <c r="J13" s="32"/>
    </row>
    <row r="14" spans="1:10" ht="18" customHeight="1" x14ac:dyDescent="0.25">
      <c r="A14" s="10" t="s">
        <v>6</v>
      </c>
      <c r="B14" s="17" t="s">
        <v>13</v>
      </c>
      <c r="C14" s="37">
        <v>386233.81540000002</v>
      </c>
      <c r="D14" s="37">
        <v>377667.07017000002</v>
      </c>
      <c r="E14" s="26">
        <f t="shared" ref="E14:E38" si="2">+IFERROR(IF(D14/C14&gt;0,D14/C14,"X"),"X")</f>
        <v>0.97781979493139948</v>
      </c>
      <c r="F14" s="21"/>
      <c r="G14" s="9"/>
      <c r="H14" s="38"/>
      <c r="I14" s="3"/>
      <c r="J14" s="3"/>
    </row>
    <row r="15" spans="1:10" ht="18" customHeight="1" x14ac:dyDescent="0.25">
      <c r="A15" s="23" t="s">
        <v>8</v>
      </c>
      <c r="B15" s="17" t="s">
        <v>250</v>
      </c>
      <c r="C15" s="37">
        <v>591115.98086000001</v>
      </c>
      <c r="D15" s="37">
        <v>603101.18371999997</v>
      </c>
      <c r="E15" s="26">
        <f t="shared" si="2"/>
        <v>1.0202755520880402</v>
      </c>
      <c r="F15" s="21"/>
      <c r="G15" s="9"/>
      <c r="H15" s="38"/>
      <c r="I15" s="3"/>
      <c r="J15" s="3"/>
    </row>
    <row r="16" spans="1:10" ht="18" customHeight="1" x14ac:dyDescent="0.25">
      <c r="A16" s="23" t="s">
        <v>14</v>
      </c>
      <c r="B16" s="17" t="s">
        <v>15</v>
      </c>
      <c r="C16" s="37">
        <v>1911828.0383899999</v>
      </c>
      <c r="D16" s="37">
        <v>1935844.73437</v>
      </c>
      <c r="E16" s="26">
        <f t="shared" si="2"/>
        <v>1.0125621632791959</v>
      </c>
      <c r="F16" s="21"/>
      <c r="G16" s="9"/>
      <c r="H16" s="38"/>
      <c r="I16" s="3"/>
      <c r="J16" s="3"/>
    </row>
    <row r="17" spans="1:10" ht="18" customHeight="1" x14ac:dyDescent="0.25">
      <c r="A17" s="23" t="s">
        <v>16</v>
      </c>
      <c r="B17" s="17" t="s">
        <v>17</v>
      </c>
      <c r="C17" s="37">
        <v>714812.82906999998</v>
      </c>
      <c r="D17" s="37">
        <v>678046.02657999995</v>
      </c>
      <c r="E17" s="26">
        <f t="shared" si="2"/>
        <v>0.94856443394023149</v>
      </c>
      <c r="F17" s="21"/>
      <c r="G17" s="9"/>
      <c r="H17" s="38"/>
      <c r="I17" s="3"/>
      <c r="J17" s="3"/>
    </row>
    <row r="18" spans="1:10" ht="18" customHeight="1" x14ac:dyDescent="0.25">
      <c r="A18" s="23" t="s">
        <v>18</v>
      </c>
      <c r="B18" s="372" t="s">
        <v>19</v>
      </c>
      <c r="C18" s="37">
        <v>277339.98083000001</v>
      </c>
      <c r="D18" s="37">
        <v>213315.55898999999</v>
      </c>
      <c r="E18" s="26">
        <f t="shared" si="2"/>
        <v>0.76914824307554552</v>
      </c>
      <c r="F18" s="21"/>
      <c r="G18" s="22"/>
      <c r="H18" s="38"/>
      <c r="I18" s="3"/>
      <c r="J18" s="3"/>
    </row>
    <row r="19" spans="1:10" ht="18" customHeight="1" x14ac:dyDescent="0.25">
      <c r="A19" s="23" t="s">
        <v>20</v>
      </c>
      <c r="B19" s="17" t="s">
        <v>21</v>
      </c>
      <c r="C19" s="37">
        <v>834162.95053000003</v>
      </c>
      <c r="D19" s="37">
        <v>896186.83421</v>
      </c>
      <c r="E19" s="26">
        <f t="shared" si="2"/>
        <v>1.0743546373530399</v>
      </c>
      <c r="F19" s="21"/>
      <c r="G19" s="22"/>
      <c r="H19" s="38"/>
      <c r="I19" s="3"/>
      <c r="J19" s="3"/>
    </row>
    <row r="20" spans="1:10" ht="18" customHeight="1" x14ac:dyDescent="0.25">
      <c r="A20" s="23" t="s">
        <v>22</v>
      </c>
      <c r="B20" s="17" t="s">
        <v>23</v>
      </c>
      <c r="C20" s="37">
        <v>442853.41931000003</v>
      </c>
      <c r="D20" s="37">
        <v>357089.51302999997</v>
      </c>
      <c r="E20" s="26">
        <f t="shared" si="2"/>
        <v>0.80633793815202581</v>
      </c>
      <c r="F20" s="21"/>
      <c r="G20" s="22"/>
      <c r="H20" s="38"/>
      <c r="I20" s="3"/>
      <c r="J20" s="3"/>
    </row>
    <row r="21" spans="1:10" ht="18" customHeight="1" x14ac:dyDescent="0.25">
      <c r="A21" s="23" t="s">
        <v>24</v>
      </c>
      <c r="B21" s="17" t="s">
        <v>25</v>
      </c>
      <c r="C21" s="37">
        <v>865300.01075000002</v>
      </c>
      <c r="D21" s="37">
        <v>491626.09353999997</v>
      </c>
      <c r="E21" s="26">
        <f t="shared" si="2"/>
        <v>0.56815680969873372</v>
      </c>
      <c r="F21" s="21"/>
      <c r="G21" s="22"/>
      <c r="H21" s="38"/>
      <c r="I21" s="3"/>
      <c r="J21" s="3"/>
    </row>
    <row r="22" spans="1:10" ht="18" customHeight="1" x14ac:dyDescent="0.25">
      <c r="A22" s="23" t="s">
        <v>26</v>
      </c>
      <c r="B22" s="17" t="s">
        <v>27</v>
      </c>
      <c r="C22" s="37">
        <v>997824.74965999997</v>
      </c>
      <c r="D22" s="37">
        <v>889757.74916999997</v>
      </c>
      <c r="E22" s="26">
        <f t="shared" si="2"/>
        <v>0.89169741427357574</v>
      </c>
      <c r="F22" s="21"/>
      <c r="G22" s="22"/>
      <c r="H22" s="38"/>
      <c r="I22" s="39"/>
      <c r="J22" s="3"/>
    </row>
    <row r="23" spans="1:10" ht="18" customHeight="1" x14ac:dyDescent="0.25">
      <c r="A23" s="23" t="s">
        <v>28</v>
      </c>
      <c r="B23" s="372" t="s">
        <v>253</v>
      </c>
      <c r="C23" s="37">
        <v>11658.94397</v>
      </c>
      <c r="D23" s="37">
        <v>10608.67215</v>
      </c>
      <c r="E23" s="26">
        <f t="shared" si="2"/>
        <v>0.90991707115991916</v>
      </c>
      <c r="F23" s="21"/>
      <c r="G23" s="22"/>
      <c r="H23" s="38"/>
      <c r="I23" s="39"/>
      <c r="J23" s="3"/>
    </row>
    <row r="24" spans="1:10" ht="18" customHeight="1" x14ac:dyDescent="0.25">
      <c r="A24" s="23" t="s">
        <v>29</v>
      </c>
      <c r="B24" s="17" t="s">
        <v>30</v>
      </c>
      <c r="C24" s="37">
        <v>18678.55298</v>
      </c>
      <c r="D24" s="37">
        <v>15942.309209999999</v>
      </c>
      <c r="E24" s="26">
        <f t="shared" si="2"/>
        <v>0.85350879305640937</v>
      </c>
      <c r="F24" s="21"/>
      <c r="G24" s="22"/>
      <c r="H24" s="38"/>
      <c r="I24" s="3"/>
      <c r="J24" s="3"/>
    </row>
    <row r="25" spans="1:10" ht="18" customHeight="1" x14ac:dyDescent="0.25">
      <c r="A25" s="23" t="s">
        <v>31</v>
      </c>
      <c r="B25" s="17" t="s">
        <v>32</v>
      </c>
      <c r="C25" s="37">
        <v>861844.73812999995</v>
      </c>
      <c r="D25" s="37">
        <v>854667.81585999997</v>
      </c>
      <c r="E25" s="26">
        <f t="shared" si="2"/>
        <v>0.99167260417975955</v>
      </c>
      <c r="F25" s="21"/>
      <c r="G25" s="22"/>
      <c r="H25" s="38"/>
      <c r="I25" s="3"/>
      <c r="J25" s="3"/>
    </row>
    <row r="26" spans="1:10" ht="18" customHeight="1" x14ac:dyDescent="0.25">
      <c r="A26" s="23" t="s">
        <v>33</v>
      </c>
      <c r="B26" s="17" t="s">
        <v>34</v>
      </c>
      <c r="C26" s="37">
        <v>1514291.9745400001</v>
      </c>
      <c r="D26" s="37">
        <v>1535398.14582</v>
      </c>
      <c r="E26" s="26">
        <f t="shared" si="2"/>
        <v>1.0139379800163117</v>
      </c>
      <c r="F26" s="21"/>
      <c r="G26" s="22"/>
      <c r="H26" s="38"/>
      <c r="I26" s="3"/>
      <c r="J26" s="3"/>
    </row>
    <row r="27" spans="1:10" ht="18" customHeight="1" x14ac:dyDescent="0.25">
      <c r="A27" s="23" t="s">
        <v>35</v>
      </c>
      <c r="B27" s="17" t="s">
        <v>36</v>
      </c>
      <c r="C27" s="37">
        <v>1575740.42897</v>
      </c>
      <c r="D27" s="37">
        <v>1106263.3762000001</v>
      </c>
      <c r="E27" s="26">
        <f t="shared" si="2"/>
        <v>0.70205939751328283</v>
      </c>
      <c r="F27" s="21"/>
      <c r="G27" s="22"/>
      <c r="H27" s="38"/>
      <c r="I27" s="3"/>
      <c r="J27" s="3"/>
    </row>
    <row r="28" spans="1:10" ht="18" customHeight="1" x14ac:dyDescent="0.25">
      <c r="A28" s="23" t="s">
        <v>37</v>
      </c>
      <c r="B28" s="17" t="s">
        <v>38</v>
      </c>
      <c r="C28" s="37">
        <v>501069.73149999999</v>
      </c>
      <c r="D28" s="37">
        <v>532929.47640000004</v>
      </c>
      <c r="E28" s="26">
        <f t="shared" si="2"/>
        <v>1.0635834553498669</v>
      </c>
      <c r="F28" s="21"/>
      <c r="G28" s="22"/>
      <c r="H28" s="38"/>
      <c r="I28" s="3"/>
      <c r="J28" s="3"/>
    </row>
    <row r="29" spans="1:10" ht="18" customHeight="1" x14ac:dyDescent="0.25">
      <c r="A29" s="23" t="s">
        <v>39</v>
      </c>
      <c r="B29" s="17" t="s">
        <v>252</v>
      </c>
      <c r="C29" s="37">
        <v>47196.132969999999</v>
      </c>
      <c r="D29" s="37">
        <v>60492.849049999997</v>
      </c>
      <c r="E29" s="26">
        <f t="shared" si="2"/>
        <v>1.2817331684452198</v>
      </c>
      <c r="F29" s="21"/>
      <c r="G29" s="22"/>
      <c r="H29" s="38"/>
      <c r="I29" s="3"/>
      <c r="J29" s="3"/>
    </row>
    <row r="30" spans="1:10" ht="18" customHeight="1" x14ac:dyDescent="0.25">
      <c r="A30" s="23" t="s">
        <v>40</v>
      </c>
      <c r="B30" s="17" t="s">
        <v>41</v>
      </c>
      <c r="C30" s="37">
        <v>8276466.9274700005</v>
      </c>
      <c r="D30" s="37">
        <v>8581639.4728999995</v>
      </c>
      <c r="E30" s="26">
        <f t="shared" si="2"/>
        <v>1.0368723210162438</v>
      </c>
      <c r="F30" s="21"/>
      <c r="G30" s="22"/>
      <c r="H30" s="38"/>
      <c r="I30" s="3"/>
      <c r="J30" s="3"/>
    </row>
    <row r="31" spans="1:10" ht="18" customHeight="1" x14ac:dyDescent="0.25">
      <c r="A31" s="23" t="s">
        <v>42</v>
      </c>
      <c r="B31" s="17" t="s">
        <v>43</v>
      </c>
      <c r="C31" s="37">
        <v>17412.79667</v>
      </c>
      <c r="D31" s="37">
        <v>17574.952160000001</v>
      </c>
      <c r="E31" s="26">
        <f t="shared" si="2"/>
        <v>1.0093124322917855</v>
      </c>
      <c r="F31" s="21"/>
      <c r="G31" s="22"/>
      <c r="H31" s="38"/>
      <c r="I31" s="3"/>
      <c r="J31" s="3"/>
    </row>
    <row r="32" spans="1:10" ht="18" customHeight="1" x14ac:dyDescent="0.25">
      <c r="A32" s="23" t="s">
        <v>44</v>
      </c>
      <c r="B32" s="17" t="s">
        <v>45</v>
      </c>
      <c r="C32" s="37">
        <v>35841.679629999999</v>
      </c>
      <c r="D32" s="37">
        <v>70780.364759999997</v>
      </c>
      <c r="E32" s="26">
        <f t="shared" si="2"/>
        <v>1.9748060216674617</v>
      </c>
      <c r="F32" s="21"/>
      <c r="G32" s="22"/>
      <c r="H32" s="38"/>
      <c r="I32" s="3"/>
      <c r="J32" s="3"/>
    </row>
    <row r="33" spans="1:10" ht="18" customHeight="1" x14ac:dyDescent="0.25">
      <c r="A33" s="23" t="s">
        <v>46</v>
      </c>
      <c r="B33" s="17" t="s">
        <v>47</v>
      </c>
      <c r="C33" s="37">
        <v>288165.45819999999</v>
      </c>
      <c r="D33" s="37">
        <v>401828.15503999998</v>
      </c>
      <c r="E33" s="26">
        <f t="shared" si="2"/>
        <v>1.394435535577317</v>
      </c>
      <c r="F33" s="21"/>
      <c r="G33" s="22"/>
      <c r="H33" s="38"/>
      <c r="I33" s="3"/>
      <c r="J33" s="3"/>
    </row>
    <row r="34" spans="1:10" ht="18" customHeight="1" x14ac:dyDescent="0.25">
      <c r="A34" s="23" t="s">
        <v>48</v>
      </c>
      <c r="B34" s="17" t="s">
        <v>49</v>
      </c>
      <c r="C34" s="37">
        <v>35279.103179999998</v>
      </c>
      <c r="D34" s="37">
        <v>35310.424509999997</v>
      </c>
      <c r="E34" s="26">
        <f t="shared" si="2"/>
        <v>1.0008878153687806</v>
      </c>
      <c r="F34" s="21"/>
      <c r="G34" s="22"/>
      <c r="H34" s="38"/>
      <c r="I34" s="3"/>
      <c r="J34" s="3"/>
    </row>
    <row r="35" spans="1:10" ht="18" customHeight="1" x14ac:dyDescent="0.25">
      <c r="A35" s="23" t="s">
        <v>50</v>
      </c>
      <c r="B35" s="17" t="s">
        <v>51</v>
      </c>
      <c r="C35" s="37">
        <v>117487.61314</v>
      </c>
      <c r="D35" s="37">
        <v>98930.033649999998</v>
      </c>
      <c r="E35" s="26">
        <f t="shared" si="2"/>
        <v>0.84204650180537322</v>
      </c>
      <c r="F35" s="21"/>
      <c r="G35" s="22"/>
      <c r="H35" s="38"/>
      <c r="I35" s="3"/>
      <c r="J35" s="3"/>
    </row>
    <row r="36" spans="1:10" ht="18" customHeight="1" x14ac:dyDescent="0.25">
      <c r="A36" s="23" t="s">
        <v>52</v>
      </c>
      <c r="B36" s="17" t="s">
        <v>53</v>
      </c>
      <c r="C36" s="37">
        <v>262037.95636000001</v>
      </c>
      <c r="D36" s="37">
        <v>294209.88337</v>
      </c>
      <c r="E36" s="26">
        <f t="shared" si="2"/>
        <v>1.1227758278109934</v>
      </c>
      <c r="F36" s="21"/>
      <c r="G36" s="22"/>
      <c r="H36" s="38"/>
      <c r="I36" s="3"/>
      <c r="J36" s="3"/>
    </row>
    <row r="37" spans="1:10" ht="18" customHeight="1" x14ac:dyDescent="0.25">
      <c r="A37" s="23" t="s">
        <v>54</v>
      </c>
      <c r="B37" s="17" t="s">
        <v>55</v>
      </c>
      <c r="C37" s="37">
        <v>307960.64616</v>
      </c>
      <c r="D37" s="37">
        <v>234486.15801000001</v>
      </c>
      <c r="E37" s="26">
        <f t="shared" si="2"/>
        <v>0.76141598263881238</v>
      </c>
      <c r="F37" s="21"/>
      <c r="G37" s="22"/>
      <c r="H37" s="38"/>
      <c r="I37" s="3"/>
      <c r="J37" s="3"/>
    </row>
    <row r="38" spans="1:10" ht="18" customHeight="1" thickBot="1" x14ac:dyDescent="0.3">
      <c r="A38" s="23" t="s">
        <v>56</v>
      </c>
      <c r="B38" s="17" t="s">
        <v>57</v>
      </c>
      <c r="C38" s="37">
        <v>809888.65079999994</v>
      </c>
      <c r="D38" s="37">
        <v>972693.54691999999</v>
      </c>
      <c r="E38" s="26">
        <f t="shared" si="2"/>
        <v>1.2010213329439583</v>
      </c>
      <c r="F38" s="21"/>
      <c r="G38" s="22"/>
      <c r="H38" s="38"/>
      <c r="I38" s="3"/>
      <c r="J38" s="3"/>
    </row>
    <row r="39" spans="1:10" ht="18" customHeight="1" thickBot="1" x14ac:dyDescent="0.3">
      <c r="A39" s="27"/>
      <c r="B39" s="40" t="s">
        <v>10</v>
      </c>
      <c r="C39" s="29">
        <f>SUM(C14:C38)</f>
        <v>21702493.109469999</v>
      </c>
      <c r="D39" s="29">
        <f>SUM(D14:D38)</f>
        <v>21266390.399789996</v>
      </c>
      <c r="E39" s="30">
        <f t="shared" ref="E39" si="3">+IF(C39=0,"X",D39/C39)</f>
        <v>0.97990540960062755</v>
      </c>
      <c r="F39" s="21"/>
      <c r="G39" s="22"/>
      <c r="H39" s="38"/>
      <c r="I39" s="3"/>
      <c r="J39" s="3"/>
    </row>
    <row r="40" spans="1:10" ht="18" customHeight="1" x14ac:dyDescent="0.25">
      <c r="A40" s="32"/>
      <c r="C40" s="369">
        <v>0</v>
      </c>
      <c r="D40" s="369">
        <v>0</v>
      </c>
      <c r="E40" s="42"/>
      <c r="F40" s="31"/>
      <c r="G40" s="17"/>
      <c r="H40" s="38"/>
      <c r="I40" s="3"/>
      <c r="J40" s="3"/>
    </row>
    <row r="41" spans="1:10" s="6" customFormat="1" ht="18" customHeight="1" x14ac:dyDescent="0.25">
      <c r="A41" s="461" t="s">
        <v>58</v>
      </c>
      <c r="B41" s="461"/>
      <c r="C41" s="461"/>
      <c r="D41" s="461"/>
      <c r="E41" s="461"/>
      <c r="F41" s="43"/>
      <c r="G41" s="43"/>
      <c r="H41" s="44"/>
      <c r="I41" s="45"/>
      <c r="J41" s="45"/>
    </row>
    <row r="42" spans="1:10" ht="18" customHeight="1" thickBot="1" x14ac:dyDescent="0.3">
      <c r="A42" s="7"/>
      <c r="B42" s="7"/>
      <c r="C42" s="7"/>
      <c r="D42" s="7"/>
      <c r="E42" s="8"/>
      <c r="F42" s="31"/>
      <c r="G42" s="17"/>
      <c r="H42" s="38"/>
      <c r="I42" s="3"/>
      <c r="J42" s="3"/>
    </row>
    <row r="43" spans="1:10" ht="18" customHeight="1" thickBot="1" x14ac:dyDescent="0.3">
      <c r="A43" s="10" t="s">
        <v>1</v>
      </c>
      <c r="B43" s="10" t="s">
        <v>12</v>
      </c>
      <c r="C43" s="12" t="s">
        <v>3</v>
      </c>
      <c r="D43" s="12"/>
      <c r="E43" s="13" t="s">
        <v>4</v>
      </c>
      <c r="F43" s="31"/>
      <c r="G43" s="17"/>
      <c r="H43" s="38"/>
      <c r="I43" s="3"/>
      <c r="J43" s="3"/>
    </row>
    <row r="44" spans="1:10" ht="18" customHeight="1" thickBot="1" x14ac:dyDescent="0.3">
      <c r="A44" s="23"/>
      <c r="B44" s="35"/>
      <c r="C44" s="36">
        <f>+C5</f>
        <v>2018</v>
      </c>
      <c r="D44" s="36">
        <f>+D5</f>
        <v>2019</v>
      </c>
      <c r="E44" s="36" t="str">
        <f>+E5</f>
        <v>19/18</v>
      </c>
      <c r="F44" s="31"/>
      <c r="G44" s="17"/>
      <c r="H44" s="38"/>
      <c r="I44" s="32"/>
      <c r="J44" s="3"/>
    </row>
    <row r="45" spans="1:10" ht="18" customHeight="1" x14ac:dyDescent="0.25">
      <c r="A45" s="10" t="s">
        <v>6</v>
      </c>
      <c r="B45" s="17" t="s">
        <v>59</v>
      </c>
      <c r="C45" s="37">
        <v>2087789.7079400001</v>
      </c>
      <c r="D45" s="25">
        <v>2051167.08959</v>
      </c>
      <c r="E45" s="26">
        <f t="shared" ref="E45:E78" si="4">+IFERROR(IF(D45/C45&gt;0,D45/C45,"X"),"X")</f>
        <v>0.98245866515639868</v>
      </c>
      <c r="F45" s="21"/>
      <c r="G45" s="22"/>
      <c r="H45"/>
      <c r="I45" s="3"/>
      <c r="J45" s="3"/>
    </row>
    <row r="46" spans="1:10" ht="18" customHeight="1" x14ac:dyDescent="0.25">
      <c r="A46" s="23" t="s">
        <v>8</v>
      </c>
      <c r="B46" s="17" t="s">
        <v>254</v>
      </c>
      <c r="C46" s="37">
        <v>442540.04275999998</v>
      </c>
      <c r="D46" s="25">
        <v>456550.03039000003</v>
      </c>
      <c r="E46" s="26">
        <f t="shared" si="4"/>
        <v>1.0316581241837997</v>
      </c>
      <c r="F46" s="21"/>
      <c r="G46" s="22"/>
      <c r="H46"/>
      <c r="I46" s="3"/>
      <c r="J46" s="3"/>
    </row>
    <row r="47" spans="1:10" ht="18" customHeight="1" x14ac:dyDescent="0.25">
      <c r="A47" s="23" t="s">
        <v>14</v>
      </c>
      <c r="B47" s="17" t="s">
        <v>60</v>
      </c>
      <c r="C47" s="37">
        <v>1935133.3675899999</v>
      </c>
      <c r="D47" s="25">
        <v>1902296.7572600001</v>
      </c>
      <c r="E47" s="26">
        <f t="shared" si="4"/>
        <v>0.98303134508455392</v>
      </c>
      <c r="F47" s="21"/>
      <c r="G47" s="22"/>
      <c r="H47"/>
      <c r="I47" s="3"/>
      <c r="J47" s="3"/>
    </row>
    <row r="48" spans="1:10" ht="18" customHeight="1" x14ac:dyDescent="0.25">
      <c r="A48" s="23" t="s">
        <v>16</v>
      </c>
      <c r="B48" s="17" t="s">
        <v>61</v>
      </c>
      <c r="C48" s="37">
        <v>1583700.5672800001</v>
      </c>
      <c r="D48" s="25">
        <v>1792074.52455</v>
      </c>
      <c r="E48" s="26">
        <f t="shared" si="4"/>
        <v>1.131574087662216</v>
      </c>
      <c r="F48" s="21"/>
      <c r="G48" s="22"/>
      <c r="H48"/>
      <c r="I48" s="3"/>
      <c r="J48" s="3"/>
    </row>
    <row r="49" spans="1:10" ht="18" customHeight="1" x14ac:dyDescent="0.25">
      <c r="A49" s="23" t="s">
        <v>18</v>
      </c>
      <c r="B49" s="17" t="s">
        <v>62</v>
      </c>
      <c r="C49" s="37">
        <v>401618.96318000002</v>
      </c>
      <c r="D49" s="25">
        <v>422059.06147999997</v>
      </c>
      <c r="E49" s="26">
        <f t="shared" si="4"/>
        <v>1.0508942559339236</v>
      </c>
      <c r="F49" s="21"/>
      <c r="G49" s="22"/>
      <c r="H49"/>
      <c r="I49" s="3"/>
      <c r="J49" s="3"/>
    </row>
    <row r="50" spans="1:10" ht="18" customHeight="1" x14ac:dyDescent="0.25">
      <c r="A50" s="23" t="s">
        <v>20</v>
      </c>
      <c r="B50" s="17" t="s">
        <v>63</v>
      </c>
      <c r="C50" s="37">
        <v>21742.19643</v>
      </c>
      <c r="D50" s="25">
        <v>48735.701009999997</v>
      </c>
      <c r="E50" s="26">
        <f t="shared" si="4"/>
        <v>2.2415261110765337</v>
      </c>
      <c r="F50" s="21"/>
      <c r="G50" s="22"/>
      <c r="H50"/>
      <c r="I50" s="3"/>
      <c r="J50" s="3"/>
    </row>
    <row r="51" spans="1:10" ht="18" customHeight="1" x14ac:dyDescent="0.25">
      <c r="A51" s="23" t="s">
        <v>22</v>
      </c>
      <c r="B51" s="17" t="s">
        <v>64</v>
      </c>
      <c r="C51" s="37">
        <v>55125.746619999998</v>
      </c>
      <c r="D51" s="25">
        <v>64069.862939999999</v>
      </c>
      <c r="E51" s="26">
        <f t="shared" si="4"/>
        <v>1.1622493456942136</v>
      </c>
      <c r="F51" s="21"/>
      <c r="G51" s="22"/>
      <c r="H51"/>
      <c r="I51" s="3"/>
      <c r="J51" s="3"/>
    </row>
    <row r="52" spans="1:10" ht="18" customHeight="1" x14ac:dyDescent="0.25">
      <c r="A52" s="23" t="s">
        <v>24</v>
      </c>
      <c r="B52" s="17" t="s">
        <v>65</v>
      </c>
      <c r="C52" s="37">
        <v>19661.83569</v>
      </c>
      <c r="D52" s="25">
        <v>10279.27673</v>
      </c>
      <c r="E52" s="26">
        <f t="shared" si="4"/>
        <v>0.5228035109269088</v>
      </c>
      <c r="F52" s="21"/>
      <c r="G52" s="22"/>
      <c r="H52"/>
      <c r="I52" s="3"/>
      <c r="J52" s="3"/>
    </row>
    <row r="53" spans="1:10" ht="18" customHeight="1" x14ac:dyDescent="0.25">
      <c r="A53" s="23" t="s">
        <v>26</v>
      </c>
      <c r="B53" s="17" t="s">
        <v>66</v>
      </c>
      <c r="C53" s="37">
        <v>6091976.2172999997</v>
      </c>
      <c r="D53" s="25">
        <v>6375517.7396900002</v>
      </c>
      <c r="E53" s="26">
        <f t="shared" si="4"/>
        <v>1.0465434388244654</v>
      </c>
      <c r="F53" s="21"/>
      <c r="G53" s="22"/>
      <c r="H53"/>
      <c r="I53" s="3"/>
      <c r="J53" s="3"/>
    </row>
    <row r="54" spans="1:10" ht="18" customHeight="1" x14ac:dyDescent="0.25">
      <c r="A54" s="23" t="s">
        <v>28</v>
      </c>
      <c r="B54" s="17" t="s">
        <v>67</v>
      </c>
      <c r="C54" s="37">
        <v>286245.52327000001</v>
      </c>
      <c r="D54" s="25">
        <v>351373.68462000001</v>
      </c>
      <c r="E54" s="26">
        <f t="shared" si="4"/>
        <v>1.2275255193722912</v>
      </c>
      <c r="F54" s="21"/>
      <c r="G54" s="22"/>
      <c r="H54"/>
      <c r="I54" s="3"/>
      <c r="J54" s="3"/>
    </row>
    <row r="55" spans="1:10" ht="18" customHeight="1" x14ac:dyDescent="0.25">
      <c r="A55" s="23" t="s">
        <v>29</v>
      </c>
      <c r="B55" s="17" t="s">
        <v>68</v>
      </c>
      <c r="C55" s="37">
        <v>296100.30035999999</v>
      </c>
      <c r="D55" s="25">
        <v>337213.89253000001</v>
      </c>
      <c r="E55" s="26">
        <f t="shared" si="4"/>
        <v>1.1388502210906708</v>
      </c>
      <c r="F55" s="21"/>
      <c r="G55" s="22"/>
      <c r="H55"/>
      <c r="I55" s="3"/>
      <c r="J55" s="3"/>
    </row>
    <row r="56" spans="1:10" ht="18" customHeight="1" x14ac:dyDescent="0.25">
      <c r="A56" s="23" t="s">
        <v>31</v>
      </c>
      <c r="B56" s="17" t="s">
        <v>69</v>
      </c>
      <c r="C56" s="37">
        <v>1453766.9473999999</v>
      </c>
      <c r="D56" s="25">
        <v>1617437.19038</v>
      </c>
      <c r="E56" s="26">
        <f t="shared" si="4"/>
        <v>1.1125835494284124</v>
      </c>
      <c r="F56" s="21"/>
      <c r="G56" s="22"/>
      <c r="H56"/>
      <c r="I56" s="3"/>
      <c r="J56" s="3"/>
    </row>
    <row r="57" spans="1:10" ht="18" customHeight="1" x14ac:dyDescent="0.25">
      <c r="A57" s="23" t="s">
        <v>33</v>
      </c>
      <c r="B57" s="17" t="s">
        <v>70</v>
      </c>
      <c r="C57" s="37">
        <v>128281.46756999999</v>
      </c>
      <c r="D57" s="25">
        <v>138814.02832000001</v>
      </c>
      <c r="E57" s="26">
        <f t="shared" si="4"/>
        <v>1.0821050846199016</v>
      </c>
      <c r="F57" s="21"/>
      <c r="G57" s="22"/>
      <c r="H57"/>
      <c r="I57" s="3"/>
      <c r="J57" s="3"/>
    </row>
    <row r="58" spans="1:10" ht="18" customHeight="1" x14ac:dyDescent="0.25">
      <c r="A58" s="23" t="s">
        <v>35</v>
      </c>
      <c r="B58" s="17" t="s">
        <v>71</v>
      </c>
      <c r="C58" s="37">
        <v>1050520.25462</v>
      </c>
      <c r="D58" s="25">
        <v>1357550.8956899999</v>
      </c>
      <c r="E58" s="26">
        <f t="shared" si="4"/>
        <v>1.2922653225577843</v>
      </c>
      <c r="F58" s="21"/>
      <c r="G58" s="22"/>
      <c r="H58"/>
      <c r="I58" s="3"/>
      <c r="J58" s="3"/>
    </row>
    <row r="59" spans="1:10" ht="18" customHeight="1" x14ac:dyDescent="0.25">
      <c r="A59" s="23" t="s">
        <v>37</v>
      </c>
      <c r="B59" s="17" t="s">
        <v>72</v>
      </c>
      <c r="C59" s="37">
        <v>77021.040479999996</v>
      </c>
      <c r="D59" s="25">
        <v>99312.605049999998</v>
      </c>
      <c r="E59" s="26">
        <f t="shared" si="4"/>
        <v>1.2894217532128567</v>
      </c>
      <c r="F59" s="21"/>
      <c r="G59" s="22"/>
      <c r="H59"/>
      <c r="I59" s="3"/>
      <c r="J59" s="3"/>
    </row>
    <row r="60" spans="1:10" ht="18" customHeight="1" x14ac:dyDescent="0.25">
      <c r="A60" s="23" t="s">
        <v>39</v>
      </c>
      <c r="B60" s="17" t="s">
        <v>73</v>
      </c>
      <c r="C60" s="37">
        <v>1025707.42065</v>
      </c>
      <c r="D60" s="25">
        <v>1020614.49652</v>
      </c>
      <c r="E60" s="26">
        <f t="shared" si="4"/>
        <v>0.99503472040128904</v>
      </c>
      <c r="F60" s="21"/>
      <c r="G60" s="22"/>
      <c r="H60"/>
      <c r="I60" s="3"/>
      <c r="J60" s="3"/>
    </row>
    <row r="61" spans="1:10" ht="18" customHeight="1" x14ac:dyDescent="0.25">
      <c r="A61" s="23" t="s">
        <v>40</v>
      </c>
      <c r="B61" s="17" t="s">
        <v>74</v>
      </c>
      <c r="C61" s="37">
        <v>5885.8566000000001</v>
      </c>
      <c r="D61" s="25">
        <v>6752.2161400000005</v>
      </c>
      <c r="E61" s="26">
        <f t="shared" si="4"/>
        <v>1.1471934501428391</v>
      </c>
      <c r="F61" s="21"/>
      <c r="G61" s="22"/>
      <c r="H61"/>
      <c r="I61" s="3"/>
      <c r="J61" s="3"/>
    </row>
    <row r="62" spans="1:10" ht="18" customHeight="1" x14ac:dyDescent="0.25">
      <c r="A62" s="23" t="s">
        <v>42</v>
      </c>
      <c r="B62" s="17" t="s">
        <v>75</v>
      </c>
      <c r="C62" s="37">
        <v>46932.397250000002</v>
      </c>
      <c r="D62" s="25">
        <v>47694.830399999999</v>
      </c>
      <c r="E62" s="26">
        <f t="shared" si="4"/>
        <v>1.0162453485156246</v>
      </c>
      <c r="F62" s="21"/>
      <c r="G62" s="22"/>
      <c r="H62"/>
      <c r="I62" s="3"/>
      <c r="J62" s="3"/>
    </row>
    <row r="63" spans="1:10" ht="18" customHeight="1" x14ac:dyDescent="0.25">
      <c r="A63" s="23" t="s">
        <v>44</v>
      </c>
      <c r="B63" s="17" t="s">
        <v>76</v>
      </c>
      <c r="C63" s="37">
        <v>575.73</v>
      </c>
      <c r="D63" s="25">
        <v>649.94399999999996</v>
      </c>
      <c r="E63" s="26">
        <f t="shared" si="4"/>
        <v>1.1289041738314833</v>
      </c>
      <c r="F63" s="21"/>
      <c r="G63" s="22"/>
      <c r="H63"/>
      <c r="I63" s="3"/>
      <c r="J63" s="3"/>
    </row>
    <row r="64" spans="1:10" ht="18" customHeight="1" x14ac:dyDescent="0.25">
      <c r="A64" s="23" t="s">
        <v>46</v>
      </c>
      <c r="B64" s="17" t="s">
        <v>77</v>
      </c>
      <c r="C64" s="37">
        <v>586931.82756999996</v>
      </c>
      <c r="D64" s="25">
        <v>673768.37941000005</v>
      </c>
      <c r="E64" s="26">
        <f t="shared" si="4"/>
        <v>1.147949979471242</v>
      </c>
      <c r="F64" s="21"/>
      <c r="G64" s="22"/>
      <c r="H64"/>
      <c r="I64" s="3"/>
      <c r="J64" s="3"/>
    </row>
    <row r="65" spans="1:10" ht="18" customHeight="1" x14ac:dyDescent="0.25">
      <c r="A65" s="23" t="s">
        <v>48</v>
      </c>
      <c r="B65" s="17" t="s">
        <v>78</v>
      </c>
      <c r="C65" s="37">
        <v>184527.62385999999</v>
      </c>
      <c r="D65" s="25">
        <v>263756.63406000001</v>
      </c>
      <c r="E65" s="26">
        <f t="shared" si="4"/>
        <v>1.4293612443636656</v>
      </c>
      <c r="F65" s="21"/>
      <c r="G65" s="22"/>
      <c r="H65"/>
      <c r="I65" s="3"/>
      <c r="J65" s="3"/>
    </row>
    <row r="66" spans="1:10" ht="18" customHeight="1" x14ac:dyDescent="0.25">
      <c r="A66" s="23" t="s">
        <v>50</v>
      </c>
      <c r="B66" s="17" t="s">
        <v>79</v>
      </c>
      <c r="C66" s="37">
        <v>98816.070559999993</v>
      </c>
      <c r="D66" s="25">
        <v>116085.87947</v>
      </c>
      <c r="E66" s="26">
        <f t="shared" si="4"/>
        <v>1.174767209545273</v>
      </c>
      <c r="F66" s="21"/>
      <c r="G66" s="22"/>
      <c r="H66"/>
      <c r="I66" s="3"/>
      <c r="J66" s="3"/>
    </row>
    <row r="67" spans="1:10" ht="18" customHeight="1" x14ac:dyDescent="0.25">
      <c r="A67" s="23" t="s">
        <v>52</v>
      </c>
      <c r="B67" s="17" t="s">
        <v>80</v>
      </c>
      <c r="C67" s="37">
        <v>248301.52350000001</v>
      </c>
      <c r="D67" s="25">
        <v>345296.42044999998</v>
      </c>
      <c r="E67" s="26">
        <f t="shared" si="4"/>
        <v>1.3906335151825999</v>
      </c>
      <c r="F67" s="21"/>
      <c r="G67" s="22"/>
      <c r="H67"/>
      <c r="I67" s="3"/>
      <c r="J67" s="3"/>
    </row>
    <row r="68" spans="1:10" ht="18" customHeight="1" x14ac:dyDescent="0.25">
      <c r="A68" s="23" t="s">
        <v>54</v>
      </c>
      <c r="B68" s="17" t="s">
        <v>81</v>
      </c>
      <c r="C68" s="37">
        <v>13002863.689579999</v>
      </c>
      <c r="D68" s="25">
        <v>13039384.59537</v>
      </c>
      <c r="E68" s="26">
        <f t="shared" si="4"/>
        <v>1.0028086817382595</v>
      </c>
      <c r="F68" s="21"/>
      <c r="G68" s="22"/>
      <c r="H68"/>
      <c r="I68" s="3"/>
      <c r="J68" s="3"/>
    </row>
    <row r="69" spans="1:10" ht="18" customHeight="1" x14ac:dyDescent="0.25">
      <c r="A69" s="23" t="s">
        <v>56</v>
      </c>
      <c r="B69" s="17" t="s">
        <v>82</v>
      </c>
      <c r="C69" s="37">
        <v>550839.84606999997</v>
      </c>
      <c r="D69" s="25">
        <v>689835.30169999995</v>
      </c>
      <c r="E69" s="26">
        <f t="shared" si="4"/>
        <v>1.2523336984818207</v>
      </c>
      <c r="F69" s="21"/>
      <c r="G69" s="22"/>
      <c r="H69"/>
      <c r="I69" s="3"/>
      <c r="J69" s="3"/>
    </row>
    <row r="70" spans="1:10" ht="18" customHeight="1" x14ac:dyDescent="0.25">
      <c r="A70" s="23" t="s">
        <v>83</v>
      </c>
      <c r="B70" s="17" t="s">
        <v>84</v>
      </c>
      <c r="C70" s="37">
        <v>168673.88621999999</v>
      </c>
      <c r="D70" s="25">
        <v>231416.76996999999</v>
      </c>
      <c r="E70" s="26">
        <f t="shared" si="4"/>
        <v>1.3719774599143637</v>
      </c>
      <c r="F70" s="21"/>
      <c r="G70" s="22"/>
      <c r="H70"/>
      <c r="I70" s="3"/>
      <c r="J70" s="3"/>
    </row>
    <row r="71" spans="1:10" ht="18" customHeight="1" x14ac:dyDescent="0.25">
      <c r="A71" s="23" t="s">
        <v>85</v>
      </c>
      <c r="B71" s="17" t="s">
        <v>86</v>
      </c>
      <c r="C71" s="37">
        <v>119969.94602</v>
      </c>
      <c r="D71" s="25">
        <v>122585.33530000001</v>
      </c>
      <c r="E71" s="26">
        <f t="shared" si="4"/>
        <v>1.0218003705658416</v>
      </c>
      <c r="F71" s="21"/>
      <c r="G71" s="22"/>
      <c r="H71"/>
      <c r="I71" s="3"/>
      <c r="J71" s="3"/>
    </row>
    <row r="72" spans="1:10" ht="18" customHeight="1" x14ac:dyDescent="0.25">
      <c r="A72" s="23" t="s">
        <v>87</v>
      </c>
      <c r="B72" s="17" t="s">
        <v>88</v>
      </c>
      <c r="C72" s="37">
        <v>48306.813589999998</v>
      </c>
      <c r="D72" s="25">
        <v>61097.42452</v>
      </c>
      <c r="E72" s="26">
        <f t="shared" si="4"/>
        <v>1.2647786094640652</v>
      </c>
      <c r="F72" s="21"/>
      <c r="G72" s="22"/>
      <c r="H72"/>
      <c r="I72" s="3"/>
      <c r="J72" s="3"/>
    </row>
    <row r="73" spans="1:10" ht="18" customHeight="1" x14ac:dyDescent="0.25">
      <c r="A73" s="23" t="s">
        <v>89</v>
      </c>
      <c r="B73" s="17" t="s">
        <v>90</v>
      </c>
      <c r="C73" s="37">
        <v>635648.37749999994</v>
      </c>
      <c r="D73" s="25">
        <v>588437.06192000001</v>
      </c>
      <c r="E73" s="26">
        <f t="shared" si="4"/>
        <v>0.92572730891616262</v>
      </c>
      <c r="F73" s="21"/>
      <c r="G73" s="22"/>
      <c r="H73"/>
      <c r="I73" s="3"/>
      <c r="J73" s="3"/>
    </row>
    <row r="74" spans="1:10" ht="18" customHeight="1" x14ac:dyDescent="0.25">
      <c r="A74" s="23" t="s">
        <v>91</v>
      </c>
      <c r="B74" s="17" t="s">
        <v>92</v>
      </c>
      <c r="C74" s="37">
        <v>200812.72782999999</v>
      </c>
      <c r="D74" s="25">
        <v>256471.84439000001</v>
      </c>
      <c r="E74" s="26">
        <f t="shared" si="4"/>
        <v>1.2771692669157844</v>
      </c>
      <c r="F74" s="21"/>
      <c r="G74" s="22"/>
      <c r="H74"/>
      <c r="I74" s="3"/>
    </row>
    <row r="75" spans="1:10" ht="18" customHeight="1" x14ac:dyDescent="0.25">
      <c r="A75" s="23" t="s">
        <v>93</v>
      </c>
      <c r="B75" s="17" t="s">
        <v>94</v>
      </c>
      <c r="C75" s="37">
        <v>1200675.6298</v>
      </c>
      <c r="D75" s="25">
        <v>1159562.1741299999</v>
      </c>
      <c r="E75" s="26">
        <f t="shared" si="4"/>
        <v>0.96575806600084946</v>
      </c>
      <c r="F75" s="21"/>
      <c r="G75" s="22"/>
      <c r="H75"/>
      <c r="I75" s="3"/>
    </row>
    <row r="76" spans="1:10" ht="18" customHeight="1" x14ac:dyDescent="0.25">
      <c r="A76" s="23" t="s">
        <v>95</v>
      </c>
      <c r="B76" s="17" t="s">
        <v>96</v>
      </c>
      <c r="C76" s="37">
        <v>5579611.7235700004</v>
      </c>
      <c r="D76" s="25">
        <v>6029581.90075</v>
      </c>
      <c r="E76" s="26">
        <f t="shared" si="4"/>
        <v>1.0806454282973108</v>
      </c>
      <c r="F76" s="21"/>
      <c r="G76" s="22"/>
      <c r="H76"/>
      <c r="I76" s="3"/>
    </row>
    <row r="77" spans="1:10" ht="18" customHeight="1" x14ac:dyDescent="0.25">
      <c r="A77" s="23" t="s">
        <v>97</v>
      </c>
      <c r="B77" s="17" t="s">
        <v>98</v>
      </c>
      <c r="C77" s="37">
        <v>743411.09990000003</v>
      </c>
      <c r="D77" s="25">
        <v>824176.27732999995</v>
      </c>
      <c r="E77" s="26">
        <f t="shared" si="4"/>
        <v>1.108641339147161</v>
      </c>
      <c r="F77" s="21"/>
      <c r="G77" s="22"/>
      <c r="H77"/>
      <c r="I77" s="3"/>
    </row>
    <row r="78" spans="1:10" ht="18" customHeight="1" thickBot="1" x14ac:dyDescent="0.3">
      <c r="A78" s="23" t="s">
        <v>99</v>
      </c>
      <c r="B78" s="17" t="s">
        <v>100</v>
      </c>
      <c r="C78" s="37">
        <v>79054.903179999994</v>
      </c>
      <c r="D78" s="25">
        <v>63244.095439999997</v>
      </c>
      <c r="E78" s="26">
        <f t="shared" si="4"/>
        <v>0.80000218703702175</v>
      </c>
      <c r="F78" s="21"/>
      <c r="G78" s="22"/>
      <c r="H78"/>
      <c r="I78" s="3"/>
    </row>
    <row r="79" spans="1:10" ht="18" customHeight="1" thickBot="1" x14ac:dyDescent="0.3">
      <c r="A79" s="27"/>
      <c r="B79" s="28" t="s">
        <v>10</v>
      </c>
      <c r="C79" s="46">
        <f>SUM(C45:C78)</f>
        <v>40458771.271740012</v>
      </c>
      <c r="D79" s="29">
        <f>+SUM(D45:D78)</f>
        <v>42564863.921499997</v>
      </c>
      <c r="E79" s="30">
        <f t="shared" ref="E79" si="5">+IF(C79=0,"X",D79/C79)</f>
        <v>1.052055279573729</v>
      </c>
      <c r="F79" s="21"/>
      <c r="G79" s="22"/>
      <c r="H79"/>
      <c r="I79" s="3"/>
    </row>
    <row r="80" spans="1:10" ht="13" x14ac:dyDescent="0.25">
      <c r="C80" s="369" t="b">
        <v>1</v>
      </c>
      <c r="D80" s="369" t="b">
        <v>1</v>
      </c>
      <c r="E80" s="42"/>
      <c r="H80"/>
    </row>
    <row r="81" spans="1:9" s="6" customFormat="1" ht="15" customHeight="1" x14ac:dyDescent="0.25">
      <c r="A81" s="461" t="s">
        <v>101</v>
      </c>
      <c r="B81" s="461"/>
      <c r="C81" s="461"/>
      <c r="D81" s="461"/>
      <c r="E81" s="461"/>
      <c r="F81" s="4"/>
      <c r="G81" s="47"/>
      <c r="H81"/>
    </row>
    <row r="82" spans="1:9" ht="15" customHeight="1" thickBot="1" x14ac:dyDescent="0.3">
      <c r="A82" s="7"/>
      <c r="B82" s="7"/>
      <c r="C82" s="7"/>
      <c r="D82" s="7"/>
      <c r="E82" s="8"/>
      <c r="F82" s="7"/>
      <c r="G82" s="48"/>
    </row>
    <row r="83" spans="1:9" ht="27.75" customHeight="1" x14ac:dyDescent="0.25">
      <c r="A83" s="462" t="s">
        <v>1</v>
      </c>
      <c r="B83" s="462" t="s">
        <v>102</v>
      </c>
      <c r="C83" s="465" t="s">
        <v>3</v>
      </c>
      <c r="D83" s="466"/>
      <c r="E83" s="469" t="s">
        <v>4</v>
      </c>
      <c r="F83" s="465" t="s">
        <v>103</v>
      </c>
      <c r="G83" s="466"/>
    </row>
    <row r="84" spans="1:9" ht="15" customHeight="1" thickBot="1" x14ac:dyDescent="0.3">
      <c r="A84" s="463"/>
      <c r="B84" s="463"/>
      <c r="C84" s="467"/>
      <c r="D84" s="468"/>
      <c r="E84" s="470"/>
      <c r="F84" s="467"/>
      <c r="G84" s="468"/>
    </row>
    <row r="85" spans="1:9" ht="15" customHeight="1" thickBot="1" x14ac:dyDescent="0.3">
      <c r="A85" s="464"/>
      <c r="B85" s="464"/>
      <c r="C85" s="51">
        <f>+C5</f>
        <v>2018</v>
      </c>
      <c r="D85" s="36">
        <f>+D5</f>
        <v>2019</v>
      </c>
      <c r="E85" s="36" t="str">
        <f>+E5</f>
        <v>19/18</v>
      </c>
      <c r="F85" s="36">
        <f>+C85</f>
        <v>2018</v>
      </c>
      <c r="G85" s="36">
        <f>+D85</f>
        <v>2019</v>
      </c>
    </row>
    <row r="86" spans="1:9" ht="15" customHeight="1" x14ac:dyDescent="0.25">
      <c r="A86" s="10"/>
      <c r="B86" s="52"/>
      <c r="C86" s="53"/>
      <c r="D86" s="54"/>
      <c r="E86" s="55"/>
      <c r="F86" s="56"/>
      <c r="G86" s="56"/>
      <c r="H86" s="57"/>
      <c r="I86" s="22"/>
    </row>
    <row r="87" spans="1:9" ht="13" x14ac:dyDescent="0.25">
      <c r="A87" s="23" t="s">
        <v>6</v>
      </c>
      <c r="B87" s="58" t="s">
        <v>104</v>
      </c>
      <c r="C87" s="25">
        <v>7554434.3508299999</v>
      </c>
      <c r="D87" s="25">
        <v>7860742.3619799996</v>
      </c>
      <c r="E87" s="26">
        <f t="shared" ref="E87:E92" si="6">+IFERROR(IF(D87/C87&gt;0,D87/C87,"X"),"X")</f>
        <v>1.0405467831110804</v>
      </c>
      <c r="F87" s="59">
        <f>+C87/C95</f>
        <v>0.34809062317055095</v>
      </c>
      <c r="G87" s="59">
        <f>+D87/D95</f>
        <v>0.36963218553806021</v>
      </c>
      <c r="H87" s="22"/>
      <c r="I87" s="22"/>
    </row>
    <row r="88" spans="1:9" ht="13" x14ac:dyDescent="0.25">
      <c r="A88" s="23" t="s">
        <v>8</v>
      </c>
      <c r="B88" s="58" t="s">
        <v>105</v>
      </c>
      <c r="C88" s="25">
        <v>109999.68209</v>
      </c>
      <c r="D88" s="25">
        <v>109779.37925</v>
      </c>
      <c r="E88" s="26">
        <f t="shared" si="6"/>
        <v>0.99799724112093569</v>
      </c>
      <c r="F88" s="59">
        <f>+C88/C95</f>
        <v>5.0685274514383353E-3</v>
      </c>
      <c r="G88" s="59">
        <f>+D88/D95</f>
        <v>5.1621068355391445E-3</v>
      </c>
      <c r="H88" s="22"/>
      <c r="I88" s="22"/>
    </row>
    <row r="89" spans="1:9" ht="25" x14ac:dyDescent="0.25">
      <c r="A89" s="23" t="s">
        <v>14</v>
      </c>
      <c r="B89" s="58" t="s">
        <v>106</v>
      </c>
      <c r="C89" s="25">
        <v>7988369.2456800006</v>
      </c>
      <c r="D89" s="25">
        <v>6830116.4646899998</v>
      </c>
      <c r="E89" s="26">
        <f t="shared" si="6"/>
        <v>0.85500760601215731</v>
      </c>
      <c r="F89" s="59">
        <f>+C89/C95</f>
        <v>0.36808532574509761</v>
      </c>
      <c r="G89" s="59">
        <f>+D89/D95</f>
        <v>0.32116952319080183</v>
      </c>
      <c r="H89" s="22"/>
      <c r="I89" s="22"/>
    </row>
    <row r="90" spans="1:9" ht="13" x14ac:dyDescent="0.25">
      <c r="A90" s="23" t="s">
        <v>16</v>
      </c>
      <c r="B90" s="58" t="s">
        <v>107</v>
      </c>
      <c r="C90" s="25">
        <v>138966.19493</v>
      </c>
      <c r="D90" s="25">
        <v>144960.89455000003</v>
      </c>
      <c r="E90" s="26">
        <f t="shared" si="6"/>
        <v>1.0431378265989053</v>
      </c>
      <c r="F90" s="59">
        <f>+C90/C95</f>
        <v>6.4032364497957775E-3</v>
      </c>
      <c r="G90" s="59">
        <f>+D90/D95</f>
        <v>6.8164315534916297E-3</v>
      </c>
      <c r="H90" s="22"/>
      <c r="I90" s="22"/>
    </row>
    <row r="91" spans="1:9" ht="25" x14ac:dyDescent="0.25">
      <c r="A91" s="23" t="s">
        <v>18</v>
      </c>
      <c r="B91" s="58" t="s">
        <v>108</v>
      </c>
      <c r="C91" s="25">
        <v>5910720.3636499997</v>
      </c>
      <c r="D91" s="25">
        <v>6320787.7874600003</v>
      </c>
      <c r="E91" s="26">
        <f t="shared" si="6"/>
        <v>1.0693768946221598</v>
      </c>
      <c r="F91" s="59">
        <f>+C91/C95</f>
        <v>0.27235213640366623</v>
      </c>
      <c r="G91" s="59">
        <f>+D91/D95</f>
        <v>0.29721958774547919</v>
      </c>
      <c r="H91" s="22"/>
      <c r="I91" s="22"/>
    </row>
    <row r="92" spans="1:9" ht="13" x14ac:dyDescent="0.25">
      <c r="A92" s="23" t="s">
        <v>20</v>
      </c>
      <c r="B92" s="60" t="s">
        <v>109</v>
      </c>
      <c r="C92" s="25">
        <v>3.2722899999999999</v>
      </c>
      <c r="D92" s="25">
        <v>3.51186</v>
      </c>
      <c r="E92" s="26">
        <f t="shared" si="6"/>
        <v>1.0732117263445478</v>
      </c>
      <c r="F92" s="59">
        <f>+C92/C95</f>
        <v>1.5077945116693153E-7</v>
      </c>
      <c r="G92" s="59">
        <f>+D92/D95</f>
        <v>1.651366279834061E-7</v>
      </c>
      <c r="H92" s="22"/>
      <c r="I92" s="22"/>
    </row>
    <row r="93" spans="1:9" ht="15" customHeight="1" thickBot="1" x14ac:dyDescent="0.3">
      <c r="A93" s="23"/>
      <c r="B93" s="61"/>
      <c r="C93" s="62"/>
      <c r="D93" s="62"/>
      <c r="E93" s="55"/>
      <c r="F93" s="56"/>
      <c r="G93" s="56"/>
      <c r="H93" s="22"/>
      <c r="I93" s="22"/>
    </row>
    <row r="94" spans="1:9" ht="15" customHeight="1" x14ac:dyDescent="0.25">
      <c r="A94" s="10"/>
      <c r="B94" s="63"/>
      <c r="C94" s="25"/>
      <c r="D94" s="25"/>
      <c r="E94" s="20"/>
      <c r="F94" s="64"/>
      <c r="G94" s="64"/>
      <c r="H94" s="22"/>
      <c r="I94" s="22"/>
    </row>
    <row r="95" spans="1:9" ht="15" customHeight="1" x14ac:dyDescent="0.25">
      <c r="A95" s="65"/>
      <c r="B95" s="66" t="s">
        <v>10</v>
      </c>
      <c r="C95" s="67">
        <f>SUM(C87:C92)</f>
        <v>21702493.109469999</v>
      </c>
      <c r="D95" s="67">
        <f>SUM(D87:D92)</f>
        <v>21266390.39979</v>
      </c>
      <c r="E95" s="68">
        <f t="shared" ref="E95" si="7">+IF(C95=0,"X",D95/C95)</f>
        <v>0.97990540960062777</v>
      </c>
      <c r="F95" s="56">
        <f>SUM(F87:F92)</f>
        <v>1</v>
      </c>
      <c r="G95" s="56">
        <f>SUM(G87:G92)</f>
        <v>1</v>
      </c>
      <c r="H95" s="22"/>
      <c r="I95" s="22"/>
    </row>
    <row r="96" spans="1:9" ht="15" customHeight="1" thickBot="1" x14ac:dyDescent="0.3">
      <c r="A96" s="15"/>
      <c r="B96" s="69"/>
      <c r="C96" s="62"/>
      <c r="D96" s="70"/>
      <c r="E96" s="71"/>
      <c r="F96" s="72"/>
      <c r="G96" s="73"/>
      <c r="H96" s="22"/>
      <c r="I96" s="22"/>
    </row>
    <row r="97" spans="1:11" ht="15" customHeight="1" x14ac:dyDescent="0.25">
      <c r="C97" s="369" t="b">
        <f>+C95=C6</f>
        <v>1</v>
      </c>
      <c r="D97" s="369" t="b">
        <f>+D95=D6</f>
        <v>1</v>
      </c>
      <c r="E97" s="42"/>
      <c r="F97" s="17"/>
      <c r="G97" s="31"/>
      <c r="H97" s="22"/>
      <c r="I97" s="22"/>
    </row>
    <row r="98" spans="1:11" s="6" customFormat="1" ht="15" customHeight="1" x14ac:dyDescent="0.25">
      <c r="A98" s="461" t="s">
        <v>110</v>
      </c>
      <c r="B98" s="461"/>
      <c r="C98" s="461"/>
      <c r="D98" s="461"/>
      <c r="E98" s="461"/>
      <c r="F98" s="74"/>
      <c r="G98" s="74"/>
      <c r="H98" s="75"/>
      <c r="I98" s="75"/>
    </row>
    <row r="99" spans="1:11" ht="15" customHeight="1" thickBot="1" x14ac:dyDescent="0.3">
      <c r="C99" s="31"/>
      <c r="D99" s="31"/>
      <c r="F99" s="3"/>
      <c r="H99" s="22"/>
      <c r="I99" s="22"/>
    </row>
    <row r="100" spans="1:11" ht="27.75" customHeight="1" x14ac:dyDescent="0.25">
      <c r="A100" s="471" t="s">
        <v>1</v>
      </c>
      <c r="B100" s="462" t="s">
        <v>102</v>
      </c>
      <c r="C100" s="465" t="s">
        <v>3</v>
      </c>
      <c r="D100" s="466"/>
      <c r="E100" s="469" t="s">
        <v>4</v>
      </c>
      <c r="F100" s="465" t="s">
        <v>103</v>
      </c>
      <c r="G100" s="466"/>
      <c r="H100" s="22"/>
      <c r="I100" s="22"/>
    </row>
    <row r="101" spans="1:11" ht="15" customHeight="1" thickBot="1" x14ac:dyDescent="0.3">
      <c r="A101" s="472"/>
      <c r="B101" s="463"/>
      <c r="C101" s="467"/>
      <c r="D101" s="468"/>
      <c r="E101" s="470"/>
      <c r="F101" s="467"/>
      <c r="G101" s="468"/>
      <c r="H101" s="22"/>
      <c r="I101" s="22"/>
    </row>
    <row r="102" spans="1:11" ht="15" customHeight="1" thickBot="1" x14ac:dyDescent="0.3">
      <c r="A102" s="473"/>
      <c r="B102" s="464"/>
      <c r="C102" s="51">
        <f>+C5</f>
        <v>2018</v>
      </c>
      <c r="D102" s="51">
        <f>+D5</f>
        <v>2019</v>
      </c>
      <c r="E102" s="51" t="str">
        <f>+E5</f>
        <v>19/18</v>
      </c>
      <c r="F102" s="36">
        <f>+C102</f>
        <v>2018</v>
      </c>
      <c r="G102" s="36">
        <f>+D102</f>
        <v>2019</v>
      </c>
      <c r="H102" s="22"/>
      <c r="I102" s="22"/>
    </row>
    <row r="103" spans="1:11" ht="15" customHeight="1" x14ac:dyDescent="0.25">
      <c r="A103" s="53"/>
      <c r="B103" s="76"/>
      <c r="C103" s="77"/>
      <c r="D103" s="77"/>
      <c r="E103" s="20"/>
      <c r="F103" s="78"/>
      <c r="G103" s="78"/>
      <c r="H103" s="22"/>
      <c r="I103" s="22"/>
    </row>
    <row r="104" spans="1:11" ht="25" x14ac:dyDescent="0.25">
      <c r="A104" s="23" t="s">
        <v>6</v>
      </c>
      <c r="B104" s="79" t="s">
        <v>111</v>
      </c>
      <c r="C104" s="25">
        <v>1540778.46361</v>
      </c>
      <c r="D104" s="25">
        <v>1686329.8498800001</v>
      </c>
      <c r="E104" s="26">
        <f t="shared" ref="E104:E122" si="8">+IFERROR(IF(D104/C104&gt;0,D104/C104,"X"),"X")</f>
        <v>1.0944661349490681</v>
      </c>
      <c r="F104" s="59">
        <f>+C104/C125</f>
        <v>3.8082680595053472E-2</v>
      </c>
      <c r="G104" s="59">
        <f>+D104/D125</f>
        <v>3.9617884201157187E-2</v>
      </c>
      <c r="H104" s="22"/>
      <c r="I104" s="22"/>
    </row>
    <row r="105" spans="1:11" ht="13" x14ac:dyDescent="0.25">
      <c r="A105" s="23" t="s">
        <v>8</v>
      </c>
      <c r="B105" s="79" t="s">
        <v>112</v>
      </c>
      <c r="C105" s="25">
        <v>921276.25834000006</v>
      </c>
      <c r="D105" s="25">
        <v>1017783.79074</v>
      </c>
      <c r="E105" s="26">
        <f t="shared" si="8"/>
        <v>1.1047541728405026</v>
      </c>
      <c r="F105" s="59">
        <f>+C105/C125</f>
        <v>2.2770742397298187E-2</v>
      </c>
      <c r="G105" s="59">
        <f>+D105/D125</f>
        <v>2.3911360144767337E-2</v>
      </c>
      <c r="H105" s="22"/>
      <c r="I105" s="22"/>
    </row>
    <row r="106" spans="1:11" ht="25" x14ac:dyDescent="0.25">
      <c r="A106" s="23" t="s">
        <v>14</v>
      </c>
      <c r="B106" s="79" t="s">
        <v>113</v>
      </c>
      <c r="C106" s="25">
        <v>8302700.5855900003</v>
      </c>
      <c r="D106" s="25">
        <v>8668730.975469999</v>
      </c>
      <c r="E106" s="26">
        <f t="shared" si="8"/>
        <v>1.044085702730901</v>
      </c>
      <c r="F106" s="59">
        <f>+C106/C125</f>
        <v>0.20521385906223363</v>
      </c>
      <c r="G106" s="59">
        <f>+D106/D125</f>
        <v>0.20365931373485083</v>
      </c>
      <c r="H106" s="22"/>
      <c r="I106" s="3"/>
      <c r="J106" s="3"/>
      <c r="K106" s="3"/>
    </row>
    <row r="107" spans="1:11" ht="13" x14ac:dyDescent="0.25">
      <c r="A107" s="23" t="s">
        <v>16</v>
      </c>
      <c r="B107" s="79" t="s">
        <v>114</v>
      </c>
      <c r="C107" s="25">
        <v>63025.052539999997</v>
      </c>
      <c r="D107" s="25">
        <v>54619.540810000006</v>
      </c>
      <c r="E107" s="26">
        <f t="shared" si="8"/>
        <v>0.86663221383805622</v>
      </c>
      <c r="F107" s="59">
        <f>+C107/C125</f>
        <v>1.5577599259427408E-3</v>
      </c>
      <c r="G107" s="59">
        <f>+D107/D125</f>
        <v>1.2832072225282287E-3</v>
      </c>
      <c r="H107" s="22"/>
      <c r="I107" s="22"/>
    </row>
    <row r="108" spans="1:11" ht="13" x14ac:dyDescent="0.25">
      <c r="A108" s="23" t="s">
        <v>18</v>
      </c>
      <c r="B108" s="79" t="s">
        <v>115</v>
      </c>
      <c r="C108" s="25">
        <v>26581.87009</v>
      </c>
      <c r="D108" s="25">
        <v>36197.352530000004</v>
      </c>
      <c r="E108" s="26">
        <f t="shared" si="8"/>
        <v>1.3617308491631412</v>
      </c>
      <c r="F108" s="59">
        <f>+C108/C125</f>
        <v>6.5701130445766003E-4</v>
      </c>
      <c r="G108" s="59">
        <f>+D108/D125</f>
        <v>8.504045166632452E-4</v>
      </c>
      <c r="H108" s="22"/>
      <c r="I108" s="22"/>
    </row>
    <row r="109" spans="1:11" ht="13" x14ac:dyDescent="0.25">
      <c r="A109" s="23" t="s">
        <v>20</v>
      </c>
      <c r="B109" s="79" t="s">
        <v>116</v>
      </c>
      <c r="C109" s="25">
        <v>72819.168420000002</v>
      </c>
      <c r="D109" s="25">
        <v>113718.30440000001</v>
      </c>
      <c r="E109" s="26">
        <f t="shared" si="8"/>
        <v>1.561653433668805</v>
      </c>
      <c r="F109" s="59">
        <f>+C109/C125</f>
        <v>1.7998363798769977E-3</v>
      </c>
      <c r="G109" s="59">
        <f>+D109/D125</f>
        <v>2.671647314783488E-3</v>
      </c>
      <c r="H109" s="22"/>
      <c r="I109" s="22"/>
    </row>
    <row r="110" spans="1:11" ht="13" x14ac:dyDescent="0.25">
      <c r="A110" s="23" t="s">
        <v>22</v>
      </c>
      <c r="B110" s="79" t="s">
        <v>117</v>
      </c>
      <c r="C110" s="25">
        <v>156717.90672</v>
      </c>
      <c r="D110" s="25">
        <v>168131.48579000001</v>
      </c>
      <c r="E110" s="26">
        <f t="shared" si="8"/>
        <v>1.0728288126665197</v>
      </c>
      <c r="F110" s="59">
        <f>+C110/C125</f>
        <v>3.8735211622569887E-3</v>
      </c>
      <c r="G110" s="59">
        <f>+D110/D125</f>
        <v>3.9500064207905273E-3</v>
      </c>
      <c r="H110" s="22"/>
      <c r="I110" s="22"/>
    </row>
    <row r="111" spans="1:11" ht="25" x14ac:dyDescent="0.25">
      <c r="A111" s="23" t="s">
        <v>24</v>
      </c>
      <c r="B111" s="79" t="s">
        <v>118</v>
      </c>
      <c r="C111" s="25">
        <v>3302784.1495599998</v>
      </c>
      <c r="D111" s="25">
        <v>3547079.0851599998</v>
      </c>
      <c r="E111" s="26">
        <f t="shared" si="8"/>
        <v>1.0739663642967843</v>
      </c>
      <c r="F111" s="59">
        <f>+C111/C125</f>
        <v>8.1633328095333371E-2</v>
      </c>
      <c r="G111" s="59">
        <f>+D111/D125</f>
        <v>8.3333499942621223E-2</v>
      </c>
      <c r="H111" s="22"/>
      <c r="I111" s="22"/>
    </row>
    <row r="112" spans="1:11" ht="25" x14ac:dyDescent="0.25">
      <c r="A112" s="23" t="s">
        <v>26</v>
      </c>
      <c r="B112" s="79" t="s">
        <v>119</v>
      </c>
      <c r="C112" s="25">
        <v>3486284.11754</v>
      </c>
      <c r="D112" s="25">
        <v>3688420.6039899997</v>
      </c>
      <c r="E112" s="26">
        <f t="shared" si="8"/>
        <v>1.0579804971812314</v>
      </c>
      <c r="F112" s="59">
        <f>+C112/C125</f>
        <v>8.61688085909601E-2</v>
      </c>
      <c r="G112" s="59">
        <f>+D112/D125</f>
        <v>8.6654114783318664E-2</v>
      </c>
      <c r="H112" s="22"/>
      <c r="I112" s="22"/>
    </row>
    <row r="113" spans="1:9" ht="25" x14ac:dyDescent="0.25">
      <c r="A113" s="23" t="s">
        <v>28</v>
      </c>
      <c r="B113" s="79" t="s">
        <v>120</v>
      </c>
      <c r="C113" s="25">
        <v>15180182.406450002</v>
      </c>
      <c r="D113" s="25">
        <v>14924336.293459998</v>
      </c>
      <c r="E113" s="26">
        <f t="shared" si="8"/>
        <v>0.98314604488011326</v>
      </c>
      <c r="F113" s="59">
        <f>+C113/C125</f>
        <v>0.37520127105424944</v>
      </c>
      <c r="G113" s="59">
        <f>+D113/D125</f>
        <v>0.35062572550411819</v>
      </c>
      <c r="H113" s="80"/>
      <c r="I113" s="22"/>
    </row>
    <row r="114" spans="1:9" ht="25" x14ac:dyDescent="0.25">
      <c r="A114" s="23" t="s">
        <v>29</v>
      </c>
      <c r="B114" s="79" t="s">
        <v>121</v>
      </c>
      <c r="C114" s="25">
        <v>24891.03184</v>
      </c>
      <c r="D114" s="25">
        <v>30418.527999999998</v>
      </c>
      <c r="E114" s="26">
        <f t="shared" si="8"/>
        <v>1.2220677790913146</v>
      </c>
      <c r="F114" s="59">
        <f>+C114/C125</f>
        <v>6.152196682598244E-4</v>
      </c>
      <c r="G114" s="59">
        <f>+D114/D125</f>
        <v>7.1463938087759887E-4</v>
      </c>
      <c r="H114" s="22"/>
      <c r="I114" s="22"/>
    </row>
    <row r="115" spans="1:9" ht="25" x14ac:dyDescent="0.25">
      <c r="A115" s="23" t="s">
        <v>31</v>
      </c>
      <c r="B115" s="79" t="s">
        <v>122</v>
      </c>
      <c r="C115" s="25">
        <v>18801.695739999999</v>
      </c>
      <c r="D115" s="25">
        <v>52681.75877</v>
      </c>
      <c r="E115" s="26">
        <f t="shared" si="8"/>
        <v>2.8019684765944417</v>
      </c>
      <c r="F115" s="59">
        <f>+C115/C125</f>
        <v>4.6471247516932803E-4</v>
      </c>
      <c r="G115" s="59">
        <f>+D115/D125</f>
        <v>1.2376818323008864E-3</v>
      </c>
      <c r="H115" s="22"/>
      <c r="I115" s="22"/>
    </row>
    <row r="116" spans="1:9" ht="25" x14ac:dyDescent="0.25">
      <c r="A116" s="23" t="s">
        <v>33</v>
      </c>
      <c r="B116" s="79" t="s">
        <v>123</v>
      </c>
      <c r="C116" s="25">
        <v>2174150.94294</v>
      </c>
      <c r="D116" s="25">
        <v>2383374.02788</v>
      </c>
      <c r="E116" s="26">
        <f t="shared" si="8"/>
        <v>1.0962320880339051</v>
      </c>
      <c r="F116" s="59">
        <f>+C116/C125</f>
        <v>5.3737443688968871E-2</v>
      </c>
      <c r="G116" s="59">
        <f>+D116/D125</f>
        <v>5.5993930399390539E-2</v>
      </c>
      <c r="H116" s="22"/>
      <c r="I116" s="22"/>
    </row>
    <row r="117" spans="1:9" ht="13" x14ac:dyDescent="0.25">
      <c r="A117" s="23" t="s">
        <v>35</v>
      </c>
      <c r="B117" s="79" t="s">
        <v>124</v>
      </c>
      <c r="C117" s="25">
        <v>405784.98923000001</v>
      </c>
      <c r="D117" s="25">
        <v>486954.21876000002</v>
      </c>
      <c r="E117" s="26">
        <f t="shared" si="8"/>
        <v>1.200030143263858</v>
      </c>
      <c r="F117" s="59">
        <f>+C117/C125</f>
        <v>1.002959250800175E-2</v>
      </c>
      <c r="G117" s="59">
        <f>+D117/D125</f>
        <v>1.144028604574098E-2</v>
      </c>
      <c r="H117" s="22"/>
      <c r="I117" s="22"/>
    </row>
    <row r="118" spans="1:9" ht="13" x14ac:dyDescent="0.25">
      <c r="A118" s="23" t="s">
        <v>37</v>
      </c>
      <c r="B118" s="79" t="s">
        <v>125</v>
      </c>
      <c r="C118" s="25">
        <v>476422.68524000002</v>
      </c>
      <c r="D118" s="25">
        <v>494570.44780999998</v>
      </c>
      <c r="E118" s="26">
        <f t="shared" si="8"/>
        <v>1.0380917263854847</v>
      </c>
      <c r="F118" s="59">
        <f>+C118/C125</f>
        <v>1.1775510483008067E-2</v>
      </c>
      <c r="G118" s="59">
        <f>+D118/D125</f>
        <v>1.1619218346900127E-2</v>
      </c>
      <c r="H118" s="22"/>
      <c r="I118" s="22"/>
    </row>
    <row r="119" spans="1:9" ht="13" x14ac:dyDescent="0.25">
      <c r="A119" s="23" t="s">
        <v>39</v>
      </c>
      <c r="B119" s="79" t="s">
        <v>126</v>
      </c>
      <c r="C119" s="25">
        <v>749033.22566</v>
      </c>
      <c r="D119" s="25">
        <v>941283.28264999995</v>
      </c>
      <c r="E119" s="26">
        <f t="shared" si="8"/>
        <v>1.2566642578780154</v>
      </c>
      <c r="F119" s="59">
        <f>+C119/C125</f>
        <v>1.8513494159996681E-2</v>
      </c>
      <c r="G119" s="59">
        <f>+D119/D125</f>
        <v>2.2114091199397615E-2</v>
      </c>
      <c r="H119" s="22"/>
      <c r="I119" s="22"/>
    </row>
    <row r="120" spans="1:9" ht="13" x14ac:dyDescent="0.25">
      <c r="A120" s="23" t="s">
        <v>40</v>
      </c>
      <c r="B120" s="79" t="s">
        <v>127</v>
      </c>
      <c r="C120" s="25">
        <v>99875.671690000003</v>
      </c>
      <c r="D120" s="25">
        <v>83463.287349999999</v>
      </c>
      <c r="E120" s="26">
        <f t="shared" si="8"/>
        <v>0.835671850188485</v>
      </c>
      <c r="F120" s="59">
        <f>+C120/C125</f>
        <v>2.4685789644769075E-3</v>
      </c>
      <c r="G120" s="59">
        <f>+D120/D125</f>
        <v>1.9608493875118852E-3</v>
      </c>
      <c r="H120" s="22"/>
      <c r="I120" s="22"/>
    </row>
    <row r="121" spans="1:9" ht="37.5" x14ac:dyDescent="0.25">
      <c r="A121" s="23" t="s">
        <v>42</v>
      </c>
      <c r="B121" s="79" t="s">
        <v>128</v>
      </c>
      <c r="C121" s="25">
        <v>1144813.0189400001</v>
      </c>
      <c r="D121" s="25">
        <v>1293345.4880899999</v>
      </c>
      <c r="E121" s="26">
        <f t="shared" si="8"/>
        <v>1.1297438679440668</v>
      </c>
      <c r="F121" s="59">
        <f>+C121/C125</f>
        <v>2.829579304944535E-2</v>
      </c>
      <c r="G121" s="59">
        <f>+D121/D125</f>
        <v>3.0385284221165255E-2</v>
      </c>
      <c r="H121" s="22"/>
      <c r="I121" s="22"/>
    </row>
    <row r="122" spans="1:9" ht="13" x14ac:dyDescent="0.25">
      <c r="A122" s="23" t="s">
        <v>44</v>
      </c>
      <c r="B122" s="79" t="s">
        <v>129</v>
      </c>
      <c r="C122" s="25">
        <v>2311848.0315999999</v>
      </c>
      <c r="D122" s="25">
        <v>2893425.5999600003</v>
      </c>
      <c r="E122" s="26">
        <f t="shared" si="8"/>
        <v>1.2515639265256973</v>
      </c>
      <c r="F122" s="59">
        <f>+C122/C125</f>
        <v>5.7140836435010563E-2</v>
      </c>
      <c r="G122" s="59">
        <f>+D122/D125</f>
        <v>6.7976855401116379E-2</v>
      </c>
      <c r="H122" s="22"/>
      <c r="I122" s="22"/>
    </row>
    <row r="123" spans="1:9" ht="15" customHeight="1" thickBot="1" x14ac:dyDescent="0.3">
      <c r="A123" s="15"/>
      <c r="C123" s="25"/>
      <c r="D123" s="25"/>
      <c r="E123" s="55"/>
      <c r="F123" s="59"/>
      <c r="G123" s="59"/>
      <c r="H123" s="81"/>
    </row>
    <row r="124" spans="1:9" ht="15" customHeight="1" x14ac:dyDescent="0.25">
      <c r="A124" s="82"/>
      <c r="B124" s="52"/>
      <c r="C124" s="83"/>
      <c r="D124" s="83"/>
      <c r="E124" s="20"/>
      <c r="F124" s="78"/>
      <c r="G124" s="78"/>
    </row>
    <row r="125" spans="1:9" ht="15" customHeight="1" x14ac:dyDescent="0.25">
      <c r="A125" s="65"/>
      <c r="B125" s="84" t="s">
        <v>10</v>
      </c>
      <c r="C125" s="85">
        <f>+SUM(C104:C122)</f>
        <v>40458771.271740004</v>
      </c>
      <c r="D125" s="85">
        <f>+SUM(D104:D122)</f>
        <v>42564863.92149999</v>
      </c>
      <c r="E125" s="68">
        <f t="shared" ref="E125" si="9">+IF(C125=0,"X",D125/C125)</f>
        <v>1.052055279573729</v>
      </c>
      <c r="F125" s="56">
        <f>SUM(F104:F122)</f>
        <v>1</v>
      </c>
      <c r="G125" s="56">
        <f>SUM(G104:G122)</f>
        <v>1.0000000000000002</v>
      </c>
      <c r="H125" s="3"/>
    </row>
    <row r="126" spans="1:9" ht="15" customHeight="1" thickBot="1" x14ac:dyDescent="0.3">
      <c r="A126" s="86"/>
      <c r="B126" s="87"/>
      <c r="C126" s="88"/>
      <c r="D126" s="88"/>
      <c r="E126" s="71"/>
      <c r="F126" s="89"/>
      <c r="G126" s="89"/>
    </row>
    <row r="127" spans="1:9" ht="13" x14ac:dyDescent="0.25">
      <c r="C127" s="369" t="b">
        <f>+C125=C79</f>
        <v>1</v>
      </c>
      <c r="D127" s="369" t="b">
        <f>+D125=D79</f>
        <v>1</v>
      </c>
      <c r="E127" s="90"/>
      <c r="F127" s="3"/>
      <c r="H127" s="3"/>
    </row>
    <row r="128" spans="1:9" s="6" customFormat="1" ht="18" customHeight="1" x14ac:dyDescent="0.25">
      <c r="A128" s="460" t="s">
        <v>130</v>
      </c>
      <c r="B128" s="460"/>
      <c r="C128" s="460"/>
      <c r="D128" s="460"/>
      <c r="E128" s="460"/>
      <c r="G128" s="45"/>
    </row>
    <row r="129" spans="1:7" ht="18" customHeight="1" thickBot="1" x14ac:dyDescent="0.3">
      <c r="A129" s="7"/>
      <c r="B129" s="7"/>
      <c r="C129" s="7"/>
      <c r="D129" s="7"/>
      <c r="E129" s="91"/>
    </row>
    <row r="130" spans="1:7" ht="18" customHeight="1" thickBot="1" x14ac:dyDescent="0.3">
      <c r="A130" s="10" t="s">
        <v>1</v>
      </c>
      <c r="B130" s="10" t="s">
        <v>2</v>
      </c>
      <c r="C130" s="11" t="s">
        <v>131</v>
      </c>
      <c r="D130" s="12"/>
      <c r="E130" s="13" t="s">
        <v>4</v>
      </c>
    </row>
    <row r="131" spans="1:7" ht="18" customHeight="1" thickBot="1" x14ac:dyDescent="0.3">
      <c r="A131" s="15"/>
      <c r="B131" s="15"/>
      <c r="C131" s="10">
        <f>+C5</f>
        <v>2018</v>
      </c>
      <c r="D131" s="10">
        <f>+D5</f>
        <v>2019</v>
      </c>
      <c r="E131" s="10" t="str">
        <f>+E5</f>
        <v>19/18</v>
      </c>
    </row>
    <row r="132" spans="1:7" ht="18" customHeight="1" x14ac:dyDescent="0.25">
      <c r="A132" s="10" t="s">
        <v>6</v>
      </c>
      <c r="B132" s="18" t="s">
        <v>7</v>
      </c>
      <c r="C132" s="19">
        <f>+C165</f>
        <v>21402738.589540005</v>
      </c>
      <c r="D132" s="19">
        <f t="shared" ref="D132" si="10">+D165</f>
        <v>20911058.899120003</v>
      </c>
      <c r="E132" s="20">
        <f>+D132/C132</f>
        <v>0.97702725338801755</v>
      </c>
      <c r="F132" s="21"/>
      <c r="G132" s="22"/>
    </row>
    <row r="133" spans="1:7" ht="18" customHeight="1" thickBot="1" x14ac:dyDescent="0.3">
      <c r="A133" s="23" t="s">
        <v>8</v>
      </c>
      <c r="B133" s="24" t="s">
        <v>9</v>
      </c>
      <c r="C133" s="25">
        <f>+C205</f>
        <v>31872524.049959991</v>
      </c>
      <c r="D133" s="25">
        <f t="shared" ref="D133" si="11">+D205</f>
        <v>33596373.627220005</v>
      </c>
      <c r="E133" s="26">
        <f>+D133/C133</f>
        <v>1.0540857565769781</v>
      </c>
      <c r="F133" s="21"/>
      <c r="G133" s="22"/>
    </row>
    <row r="134" spans="1:7" ht="18" customHeight="1" thickBot="1" x14ac:dyDescent="0.3">
      <c r="A134" s="27"/>
      <c r="B134" s="28" t="s">
        <v>10</v>
      </c>
      <c r="C134" s="29">
        <f>SUM(C132:C133)</f>
        <v>53275262.639499992</v>
      </c>
      <c r="D134" s="29">
        <f>SUM(D132:D133)</f>
        <v>54507432.526340008</v>
      </c>
      <c r="E134" s="30">
        <f>+D134/C134</f>
        <v>1.0231283681354664</v>
      </c>
      <c r="F134" s="21"/>
      <c r="G134" s="22"/>
    </row>
    <row r="135" spans="1:7" ht="18" customHeight="1" x14ac:dyDescent="0.25">
      <c r="A135" s="32"/>
      <c r="E135" s="92"/>
    </row>
    <row r="136" spans="1:7" s="6" customFormat="1" ht="18" customHeight="1" x14ac:dyDescent="0.25">
      <c r="A136" s="461" t="s">
        <v>132</v>
      </c>
      <c r="B136" s="461"/>
      <c r="C136" s="461"/>
      <c r="D136" s="461"/>
      <c r="E136" s="461"/>
      <c r="G136" s="45"/>
    </row>
    <row r="137" spans="1:7" ht="18" customHeight="1" thickBot="1" x14ac:dyDescent="0.3">
      <c r="A137" s="7"/>
      <c r="B137" s="7"/>
      <c r="C137" s="7"/>
      <c r="D137" s="7"/>
      <c r="E137" s="91"/>
    </row>
    <row r="138" spans="1:7" ht="18" customHeight="1" thickBot="1" x14ac:dyDescent="0.3">
      <c r="A138" s="10" t="s">
        <v>1</v>
      </c>
      <c r="B138" s="10" t="s">
        <v>12</v>
      </c>
      <c r="C138" s="11" t="str">
        <f>+C130</f>
        <v>Składka zarobiona na udziale własnym</v>
      </c>
      <c r="D138" s="12"/>
      <c r="E138" s="13" t="s">
        <v>4</v>
      </c>
      <c r="G138" s="378"/>
    </row>
    <row r="139" spans="1:7" ht="18" customHeight="1" thickBot="1" x14ac:dyDescent="0.3">
      <c r="A139" s="23"/>
      <c r="B139" s="15"/>
      <c r="C139" s="93">
        <f>+C5</f>
        <v>2018</v>
      </c>
      <c r="D139" s="93">
        <f>+D5</f>
        <v>2019</v>
      </c>
      <c r="E139" s="93" t="str">
        <f>+E5</f>
        <v>19/18</v>
      </c>
    </row>
    <row r="140" spans="1:7" ht="18" customHeight="1" x14ac:dyDescent="0.25">
      <c r="A140" s="10" t="s">
        <v>6</v>
      </c>
      <c r="B140" s="17" t="s">
        <v>13</v>
      </c>
      <c r="C140" s="25">
        <v>385036.85437999998</v>
      </c>
      <c r="D140" s="25">
        <v>376176.08983999997</v>
      </c>
      <c r="E140" s="26">
        <f t="shared" ref="E140:E164" si="12">+IFERROR(IF(D140/C140&gt;0,D140/C140,"X"),"X")</f>
        <v>0.97698723008147381</v>
      </c>
      <c r="F140" s="21"/>
      <c r="G140" s="22"/>
    </row>
    <row r="141" spans="1:7" ht="18" customHeight="1" x14ac:dyDescent="0.25">
      <c r="A141" s="23" t="s">
        <v>8</v>
      </c>
      <c r="B141" s="17" t="s">
        <v>250</v>
      </c>
      <c r="C141" s="25">
        <v>571019.77651</v>
      </c>
      <c r="D141" s="25">
        <v>578816.11557999998</v>
      </c>
      <c r="E141" s="26">
        <f t="shared" si="12"/>
        <v>1.0136533608654505</v>
      </c>
      <c r="F141" s="21"/>
      <c r="G141" s="22"/>
    </row>
    <row r="142" spans="1:7" ht="18" customHeight="1" x14ac:dyDescent="0.25">
      <c r="A142" s="23" t="s">
        <v>14</v>
      </c>
      <c r="B142" s="17" t="s">
        <v>15</v>
      </c>
      <c r="C142" s="25">
        <v>1899614.62176</v>
      </c>
      <c r="D142" s="25">
        <v>1922472.2058000001</v>
      </c>
      <c r="E142" s="26">
        <f t="shared" si="12"/>
        <v>1.0120327479996034</v>
      </c>
      <c r="F142" s="21"/>
      <c r="G142" s="22"/>
    </row>
    <row r="143" spans="1:7" ht="18" customHeight="1" x14ac:dyDescent="0.25">
      <c r="A143" s="23" t="s">
        <v>16</v>
      </c>
      <c r="B143" s="17" t="s">
        <v>17</v>
      </c>
      <c r="C143" s="25">
        <v>692821.95869</v>
      </c>
      <c r="D143" s="25">
        <v>640615.60421000002</v>
      </c>
      <c r="E143" s="26">
        <f t="shared" si="12"/>
        <v>0.92464679586843257</v>
      </c>
      <c r="F143" s="21"/>
      <c r="G143" s="22"/>
    </row>
    <row r="144" spans="1:7" ht="18" customHeight="1" x14ac:dyDescent="0.25">
      <c r="A144" s="23" t="s">
        <v>18</v>
      </c>
      <c r="B144" s="17" t="s">
        <v>19</v>
      </c>
      <c r="C144" s="25">
        <v>204089.28503999999</v>
      </c>
      <c r="D144" s="25">
        <v>209783.11546</v>
      </c>
      <c r="E144" s="26">
        <f t="shared" si="12"/>
        <v>1.0278987229480669</v>
      </c>
      <c r="F144" s="21"/>
      <c r="G144" s="22"/>
    </row>
    <row r="145" spans="1:7" ht="18" customHeight="1" x14ac:dyDescent="0.25">
      <c r="A145" s="23" t="s">
        <v>20</v>
      </c>
      <c r="B145" s="17" t="s">
        <v>21</v>
      </c>
      <c r="C145" s="25">
        <v>803549.46418000001</v>
      </c>
      <c r="D145" s="25">
        <v>865343.15327000001</v>
      </c>
      <c r="E145" s="26">
        <f t="shared" si="12"/>
        <v>1.0769009150582394</v>
      </c>
      <c r="F145" s="21"/>
      <c r="G145" s="22"/>
    </row>
    <row r="146" spans="1:7" ht="18" customHeight="1" x14ac:dyDescent="0.25">
      <c r="A146" s="23" t="s">
        <v>22</v>
      </c>
      <c r="B146" s="17" t="s">
        <v>23</v>
      </c>
      <c r="C146" s="25">
        <v>420893.57283999998</v>
      </c>
      <c r="D146" s="25">
        <v>332813.63098000002</v>
      </c>
      <c r="E146" s="26">
        <f t="shared" si="12"/>
        <v>0.79073108371392742</v>
      </c>
      <c r="F146" s="21"/>
      <c r="G146" s="22"/>
    </row>
    <row r="147" spans="1:7" ht="18" customHeight="1" x14ac:dyDescent="0.25">
      <c r="A147" s="23" t="s">
        <v>24</v>
      </c>
      <c r="B147" s="17" t="s">
        <v>25</v>
      </c>
      <c r="C147" s="25">
        <v>795889.85288000002</v>
      </c>
      <c r="D147" s="25">
        <v>434146.67561999999</v>
      </c>
      <c r="E147" s="26">
        <f t="shared" si="12"/>
        <v>0.54548587854085673</v>
      </c>
      <c r="F147" s="21"/>
      <c r="G147" s="22"/>
    </row>
    <row r="148" spans="1:7" ht="18" customHeight="1" x14ac:dyDescent="0.25">
      <c r="A148" s="23" t="s">
        <v>26</v>
      </c>
      <c r="B148" s="17" t="s">
        <v>27</v>
      </c>
      <c r="C148" s="25">
        <v>864611.34669000003</v>
      </c>
      <c r="D148" s="25">
        <v>744555.44154000003</v>
      </c>
      <c r="E148" s="26">
        <f t="shared" si="12"/>
        <v>0.86114465694949394</v>
      </c>
      <c r="F148" s="21"/>
      <c r="G148" s="22"/>
    </row>
    <row r="149" spans="1:7" ht="18" customHeight="1" x14ac:dyDescent="0.25">
      <c r="A149" s="23" t="s">
        <v>28</v>
      </c>
      <c r="B149" s="17" t="s">
        <v>253</v>
      </c>
      <c r="C149" s="25">
        <v>10616.710569999999</v>
      </c>
      <c r="D149" s="25">
        <v>9575.2168299999994</v>
      </c>
      <c r="E149" s="26">
        <f t="shared" si="12"/>
        <v>0.90190052435422097</v>
      </c>
      <c r="F149" s="21"/>
      <c r="G149" s="22"/>
    </row>
    <row r="150" spans="1:7" ht="18" customHeight="1" x14ac:dyDescent="0.25">
      <c r="A150" s="23" t="s">
        <v>29</v>
      </c>
      <c r="B150" s="17" t="s">
        <v>30</v>
      </c>
      <c r="C150" s="25">
        <v>15660.71261</v>
      </c>
      <c r="D150" s="25">
        <v>13244.99554</v>
      </c>
      <c r="E150" s="26">
        <f t="shared" si="12"/>
        <v>0.8457466700169527</v>
      </c>
      <c r="F150" s="21"/>
      <c r="G150" s="22"/>
    </row>
    <row r="151" spans="1:7" ht="18" customHeight="1" x14ac:dyDescent="0.25">
      <c r="A151" s="23" t="s">
        <v>31</v>
      </c>
      <c r="B151" s="17" t="s">
        <v>32</v>
      </c>
      <c r="C151" s="25">
        <v>983133.14754999999</v>
      </c>
      <c r="D151" s="25">
        <v>886753.31415999995</v>
      </c>
      <c r="E151" s="26">
        <f t="shared" si="12"/>
        <v>0.90196665260429709</v>
      </c>
      <c r="F151" s="21"/>
      <c r="G151" s="22"/>
    </row>
    <row r="152" spans="1:7" ht="18" customHeight="1" x14ac:dyDescent="0.25">
      <c r="A152" s="23" t="s">
        <v>33</v>
      </c>
      <c r="B152" s="17" t="s">
        <v>34</v>
      </c>
      <c r="C152" s="25">
        <v>1496479.6190800001</v>
      </c>
      <c r="D152" s="25">
        <v>1515953.53046</v>
      </c>
      <c r="E152" s="26">
        <f t="shared" si="12"/>
        <v>1.0130131484129212</v>
      </c>
      <c r="F152" s="21"/>
      <c r="G152" s="22"/>
    </row>
    <row r="153" spans="1:7" ht="18" customHeight="1" x14ac:dyDescent="0.25">
      <c r="A153" s="23" t="s">
        <v>35</v>
      </c>
      <c r="B153" s="17" t="s">
        <v>36</v>
      </c>
      <c r="C153" s="25">
        <v>1575358.49789</v>
      </c>
      <c r="D153" s="25">
        <v>1106455.97058</v>
      </c>
      <c r="E153" s="26">
        <f t="shared" si="12"/>
        <v>0.70235185963192659</v>
      </c>
      <c r="F153" s="21"/>
      <c r="G153" s="22"/>
    </row>
    <row r="154" spans="1:7" ht="18" customHeight="1" x14ac:dyDescent="0.25">
      <c r="A154" s="23" t="s">
        <v>37</v>
      </c>
      <c r="B154" s="17" t="s">
        <v>38</v>
      </c>
      <c r="C154" s="25">
        <v>510007.79002000001</v>
      </c>
      <c r="D154" s="25">
        <v>532367.20663000003</v>
      </c>
      <c r="E154" s="26">
        <f t="shared" si="12"/>
        <v>1.0438413236964934</v>
      </c>
      <c r="F154" s="21"/>
      <c r="G154" s="22"/>
    </row>
    <row r="155" spans="1:7" ht="18" customHeight="1" x14ac:dyDescent="0.25">
      <c r="A155" s="23" t="s">
        <v>39</v>
      </c>
      <c r="B155" s="17" t="s">
        <v>252</v>
      </c>
      <c r="C155" s="25">
        <v>46991.048369999997</v>
      </c>
      <c r="D155" s="25">
        <v>60106.543389999999</v>
      </c>
      <c r="E155" s="26">
        <f t="shared" si="12"/>
        <v>1.2791062441665633</v>
      </c>
      <c r="F155" s="21"/>
      <c r="G155" s="22"/>
    </row>
    <row r="156" spans="1:7" ht="18" customHeight="1" x14ac:dyDescent="0.25">
      <c r="A156" s="23" t="s">
        <v>40</v>
      </c>
      <c r="B156" s="17" t="s">
        <v>41</v>
      </c>
      <c r="C156" s="25">
        <v>8273849.1826400002</v>
      </c>
      <c r="D156" s="25">
        <v>8578610.5130800009</v>
      </c>
      <c r="E156" s="26">
        <f t="shared" si="12"/>
        <v>1.036834286401962</v>
      </c>
      <c r="F156" s="21"/>
      <c r="G156" s="22"/>
    </row>
    <row r="157" spans="1:7" ht="18" customHeight="1" x14ac:dyDescent="0.25">
      <c r="A157" s="23" t="s">
        <v>42</v>
      </c>
      <c r="B157" s="94" t="s">
        <v>43</v>
      </c>
      <c r="C157" s="25">
        <v>17418.210899999998</v>
      </c>
      <c r="D157" s="25">
        <v>17579.752919999999</v>
      </c>
      <c r="E157" s="26">
        <f t="shared" si="12"/>
        <v>1.0092743176051451</v>
      </c>
      <c r="F157" s="21"/>
      <c r="G157" s="22"/>
    </row>
    <row r="158" spans="1:7" ht="18" customHeight="1" x14ac:dyDescent="0.25">
      <c r="A158" s="23" t="s">
        <v>44</v>
      </c>
      <c r="B158" s="94" t="s">
        <v>45</v>
      </c>
      <c r="C158" s="25">
        <v>46307.578000000001</v>
      </c>
      <c r="D158" s="25">
        <v>66447.356920000006</v>
      </c>
      <c r="E158" s="26">
        <f t="shared" si="12"/>
        <v>1.4349132429253804</v>
      </c>
      <c r="F158" s="21"/>
      <c r="G158" s="22"/>
    </row>
    <row r="159" spans="1:7" ht="18" customHeight="1" x14ac:dyDescent="0.25">
      <c r="A159" s="23" t="s">
        <v>46</v>
      </c>
      <c r="B159" s="94" t="s">
        <v>47</v>
      </c>
      <c r="C159" s="25">
        <v>285062.19183000003</v>
      </c>
      <c r="D159" s="25">
        <v>398234.3296</v>
      </c>
      <c r="E159" s="26">
        <f t="shared" si="12"/>
        <v>1.3970085862438446</v>
      </c>
      <c r="F159" s="21"/>
      <c r="G159" s="22"/>
    </row>
    <row r="160" spans="1:7" ht="18" customHeight="1" x14ac:dyDescent="0.25">
      <c r="A160" s="23" t="s">
        <v>48</v>
      </c>
      <c r="B160" s="94" t="s">
        <v>49</v>
      </c>
      <c r="C160" s="25">
        <v>35012.412830000001</v>
      </c>
      <c r="D160" s="25">
        <v>35046.18</v>
      </c>
      <c r="E160" s="26">
        <f t="shared" si="12"/>
        <v>1.0009644342469042</v>
      </c>
      <c r="F160" s="21"/>
      <c r="G160" s="22"/>
    </row>
    <row r="161" spans="1:7" ht="18" customHeight="1" x14ac:dyDescent="0.25">
      <c r="A161" s="23" t="s">
        <v>50</v>
      </c>
      <c r="B161" s="94" t="s">
        <v>51</v>
      </c>
      <c r="C161" s="25">
        <v>112802.08302999999</v>
      </c>
      <c r="D161" s="25">
        <v>103380.11407</v>
      </c>
      <c r="E161" s="26">
        <f t="shared" si="12"/>
        <v>0.91647344883255211</v>
      </c>
      <c r="F161" s="21"/>
      <c r="G161" s="22"/>
    </row>
    <row r="162" spans="1:7" ht="18" customHeight="1" x14ac:dyDescent="0.25">
      <c r="A162" s="23" t="s">
        <v>52</v>
      </c>
      <c r="B162" s="94" t="s">
        <v>53</v>
      </c>
      <c r="C162" s="25">
        <v>252745.52733000001</v>
      </c>
      <c r="D162" s="25">
        <v>286208.76163999998</v>
      </c>
      <c r="E162" s="26">
        <f t="shared" si="12"/>
        <v>1.132398917850318</v>
      </c>
      <c r="F162" s="21"/>
      <c r="G162" s="22"/>
    </row>
    <row r="163" spans="1:7" ht="18" customHeight="1" x14ac:dyDescent="0.25">
      <c r="A163" s="23" t="s">
        <v>54</v>
      </c>
      <c r="B163" s="94" t="s">
        <v>55</v>
      </c>
      <c r="C163" s="25">
        <v>305476.66619999998</v>
      </c>
      <c r="D163" s="25">
        <v>232942.69484000001</v>
      </c>
      <c r="E163" s="26">
        <f t="shared" si="12"/>
        <v>0.76255478933205678</v>
      </c>
      <c r="F163" s="21"/>
      <c r="G163" s="22"/>
    </row>
    <row r="164" spans="1:7" ht="18" customHeight="1" thickBot="1" x14ac:dyDescent="0.3">
      <c r="A164" s="23" t="s">
        <v>56</v>
      </c>
      <c r="B164" s="95" t="s">
        <v>57</v>
      </c>
      <c r="C164" s="25">
        <v>798290.47771999997</v>
      </c>
      <c r="D164" s="25">
        <v>963430.38615999999</v>
      </c>
      <c r="E164" s="26">
        <f t="shared" si="12"/>
        <v>1.2068669401038787</v>
      </c>
      <c r="F164" s="21"/>
      <c r="G164" s="22"/>
    </row>
    <row r="165" spans="1:7" ht="18" customHeight="1" thickBot="1" x14ac:dyDescent="0.3">
      <c r="A165" s="27"/>
      <c r="B165" s="40" t="s">
        <v>10</v>
      </c>
      <c r="C165" s="96">
        <f>+SUM(C140:C164)</f>
        <v>21402738.589540005</v>
      </c>
      <c r="D165" s="96">
        <f>+SUM(D140:D164)</f>
        <v>20911058.899120003</v>
      </c>
      <c r="E165" s="30">
        <f>+D165/C165</f>
        <v>0.97702725338801755</v>
      </c>
      <c r="F165" s="21"/>
      <c r="G165" s="22"/>
    </row>
    <row r="166" spans="1:7" ht="18" customHeight="1" x14ac:dyDescent="0.25">
      <c r="A166" s="97"/>
      <c r="B166" s="66"/>
      <c r="C166" s="369" t="b">
        <v>1</v>
      </c>
      <c r="D166" s="369" t="b">
        <v>1</v>
      </c>
      <c r="E166" s="98"/>
    </row>
    <row r="167" spans="1:7" ht="18" customHeight="1" x14ac:dyDescent="0.25">
      <c r="A167" s="461" t="s">
        <v>133</v>
      </c>
      <c r="B167" s="461"/>
      <c r="C167" s="461"/>
      <c r="D167" s="461"/>
      <c r="E167" s="461"/>
    </row>
    <row r="168" spans="1:7" ht="18" customHeight="1" thickBot="1" x14ac:dyDescent="0.3">
      <c r="A168" s="7"/>
      <c r="B168" s="7"/>
      <c r="C168" s="7"/>
      <c r="D168" s="7"/>
      <c r="E168" s="8"/>
    </row>
    <row r="169" spans="1:7" ht="18" customHeight="1" thickBot="1" x14ac:dyDescent="0.3">
      <c r="A169" s="10" t="s">
        <v>1</v>
      </c>
      <c r="B169" s="10" t="s">
        <v>12</v>
      </c>
      <c r="C169" s="11" t="str">
        <f>+C138</f>
        <v>Składka zarobiona na udziale własnym</v>
      </c>
      <c r="D169" s="12"/>
      <c r="E169" s="13" t="s">
        <v>4</v>
      </c>
    </row>
    <row r="170" spans="1:7" ht="18" customHeight="1" thickBot="1" x14ac:dyDescent="0.3">
      <c r="A170" s="15"/>
      <c r="B170" s="15"/>
      <c r="C170" s="93">
        <f>+C5</f>
        <v>2018</v>
      </c>
      <c r="D170" s="93">
        <f>+D5</f>
        <v>2019</v>
      </c>
      <c r="E170" s="93" t="str">
        <f>+E5</f>
        <v>19/18</v>
      </c>
    </row>
    <row r="171" spans="1:7" ht="18" customHeight="1" x14ac:dyDescent="0.25">
      <c r="A171" s="10" t="s">
        <v>6</v>
      </c>
      <c r="B171" s="17" t="s">
        <v>59</v>
      </c>
      <c r="C171" s="37">
        <v>1684627.4114300001</v>
      </c>
      <c r="D171" s="25">
        <v>1787209.7623300001</v>
      </c>
      <c r="E171" s="26">
        <f t="shared" ref="E171:E204" si="13">+IFERROR(IF(D171/C171&gt;0,D171/C171,"X"),"X")</f>
        <v>1.0608931982253111</v>
      </c>
      <c r="F171" s="21"/>
      <c r="G171" s="22"/>
    </row>
    <row r="172" spans="1:7" ht="18" customHeight="1" x14ac:dyDescent="0.25">
      <c r="A172" s="23" t="s">
        <v>8</v>
      </c>
      <c r="B172" s="17" t="s">
        <v>254</v>
      </c>
      <c r="C172" s="37">
        <v>383721.22405000002</v>
      </c>
      <c r="D172" s="25">
        <v>411492.42093000002</v>
      </c>
      <c r="E172" s="26">
        <f t="shared" si="13"/>
        <v>1.0723733667553956</v>
      </c>
      <c r="F172" s="21"/>
      <c r="G172" s="22"/>
    </row>
    <row r="173" spans="1:7" ht="18" customHeight="1" x14ac:dyDescent="0.25">
      <c r="A173" s="23" t="s">
        <v>14</v>
      </c>
      <c r="B173" s="17" t="s">
        <v>60</v>
      </c>
      <c r="C173" s="37">
        <v>1610535.76596</v>
      </c>
      <c r="D173" s="25">
        <v>1279129.0323900001</v>
      </c>
      <c r="E173" s="26">
        <f t="shared" si="13"/>
        <v>0.7942257846273556</v>
      </c>
      <c r="F173" s="21"/>
      <c r="G173" s="22"/>
    </row>
    <row r="174" spans="1:7" ht="18" customHeight="1" x14ac:dyDescent="0.25">
      <c r="A174" s="23" t="s">
        <v>16</v>
      </c>
      <c r="B174" s="17" t="s">
        <v>61</v>
      </c>
      <c r="C174" s="37">
        <v>1116280.0411</v>
      </c>
      <c r="D174" s="25">
        <v>1240521.13692</v>
      </c>
      <c r="E174" s="26">
        <f t="shared" si="13"/>
        <v>1.11129921815817</v>
      </c>
      <c r="F174" s="21"/>
      <c r="G174" s="22"/>
    </row>
    <row r="175" spans="1:7" ht="18" customHeight="1" x14ac:dyDescent="0.25">
      <c r="A175" s="23" t="s">
        <v>18</v>
      </c>
      <c r="B175" s="17" t="s">
        <v>62</v>
      </c>
      <c r="C175" s="37">
        <v>232735.78628</v>
      </c>
      <c r="D175" s="25">
        <v>241839.83812999999</v>
      </c>
      <c r="E175" s="26">
        <f t="shared" si="13"/>
        <v>1.0391175418078897</v>
      </c>
      <c r="F175" s="21"/>
      <c r="G175" s="22"/>
    </row>
    <row r="176" spans="1:7" ht="18" customHeight="1" x14ac:dyDescent="0.25">
      <c r="A176" s="23" t="s">
        <v>20</v>
      </c>
      <c r="B176" s="17" t="s">
        <v>63</v>
      </c>
      <c r="C176" s="37">
        <v>14493.688959999999</v>
      </c>
      <c r="D176" s="25">
        <v>16777.452450000001</v>
      </c>
      <c r="E176" s="26">
        <f t="shared" si="13"/>
        <v>1.1575695115510469</v>
      </c>
      <c r="F176" s="21"/>
      <c r="G176" s="22"/>
    </row>
    <row r="177" spans="1:7" ht="18" customHeight="1" x14ac:dyDescent="0.25">
      <c r="A177" s="23" t="s">
        <v>22</v>
      </c>
      <c r="B177" s="17" t="s">
        <v>64</v>
      </c>
      <c r="C177" s="37">
        <v>53663.489309999997</v>
      </c>
      <c r="D177" s="25">
        <v>60807.812059999997</v>
      </c>
      <c r="E177" s="26">
        <f t="shared" si="13"/>
        <v>1.1331319085259086</v>
      </c>
      <c r="F177" s="21"/>
      <c r="G177" s="22"/>
    </row>
    <row r="178" spans="1:7" ht="18" customHeight="1" x14ac:dyDescent="0.25">
      <c r="A178" s="23" t="s">
        <v>24</v>
      </c>
      <c r="B178" s="17" t="s">
        <v>65</v>
      </c>
      <c r="C178" s="37">
        <v>11087.57459</v>
      </c>
      <c r="D178" s="25">
        <v>14253.204309999999</v>
      </c>
      <c r="E178" s="26">
        <f t="shared" si="13"/>
        <v>1.285511470006715</v>
      </c>
      <c r="F178" s="21"/>
      <c r="G178" s="22"/>
    </row>
    <row r="179" spans="1:7" ht="18" customHeight="1" x14ac:dyDescent="0.25">
      <c r="A179" s="23" t="s">
        <v>26</v>
      </c>
      <c r="B179" s="17" t="s">
        <v>66</v>
      </c>
      <c r="C179" s="37">
        <v>4751762.7962300004</v>
      </c>
      <c r="D179" s="25">
        <v>5428351.5558700003</v>
      </c>
      <c r="E179" s="26">
        <f t="shared" si="13"/>
        <v>1.1423868969589135</v>
      </c>
      <c r="F179" s="21"/>
      <c r="G179" s="22"/>
    </row>
    <row r="180" spans="1:7" ht="18" customHeight="1" x14ac:dyDescent="0.25">
      <c r="A180" s="23" t="s">
        <v>28</v>
      </c>
      <c r="B180" s="17" t="s">
        <v>67</v>
      </c>
      <c r="C180" s="37">
        <v>60151.705959999999</v>
      </c>
      <c r="D180" s="25">
        <v>74008.730689999997</v>
      </c>
      <c r="E180" s="26">
        <f t="shared" si="13"/>
        <v>1.2303679423359117</v>
      </c>
      <c r="F180" s="21"/>
      <c r="G180" s="22"/>
    </row>
    <row r="181" spans="1:7" ht="18" customHeight="1" x14ac:dyDescent="0.25">
      <c r="A181" s="23" t="s">
        <v>29</v>
      </c>
      <c r="B181" s="17" t="s">
        <v>68</v>
      </c>
      <c r="C181" s="37">
        <v>421960.86739000003</v>
      </c>
      <c r="D181" s="25">
        <v>404763.19799000002</v>
      </c>
      <c r="E181" s="26">
        <f t="shared" si="13"/>
        <v>0.95924344950190621</v>
      </c>
      <c r="F181" s="21"/>
      <c r="G181" s="22"/>
    </row>
    <row r="182" spans="1:7" ht="18" customHeight="1" x14ac:dyDescent="0.25">
      <c r="A182" s="23" t="s">
        <v>31</v>
      </c>
      <c r="B182" s="17" t="s">
        <v>69</v>
      </c>
      <c r="C182" s="37">
        <v>717825.13821999996</v>
      </c>
      <c r="D182" s="25">
        <v>730823.69331</v>
      </c>
      <c r="E182" s="26">
        <f t="shared" si="13"/>
        <v>1.0181082472567522</v>
      </c>
      <c r="F182" s="21"/>
      <c r="G182" s="22"/>
    </row>
    <row r="183" spans="1:7" ht="18" customHeight="1" x14ac:dyDescent="0.25">
      <c r="A183" s="23" t="s">
        <v>33</v>
      </c>
      <c r="B183" s="17" t="s">
        <v>70</v>
      </c>
      <c r="C183" s="37">
        <v>93986.677790000002</v>
      </c>
      <c r="D183" s="25">
        <v>100698.78817</v>
      </c>
      <c r="E183" s="26">
        <f t="shared" si="13"/>
        <v>1.0714155509890164</v>
      </c>
      <c r="F183" s="21"/>
      <c r="G183" s="22"/>
    </row>
    <row r="184" spans="1:7" ht="18" customHeight="1" x14ac:dyDescent="0.25">
      <c r="A184" s="23" t="s">
        <v>35</v>
      </c>
      <c r="B184" s="17" t="s">
        <v>71</v>
      </c>
      <c r="C184" s="37">
        <v>672361.68504000001</v>
      </c>
      <c r="D184" s="25">
        <v>957340.28050999995</v>
      </c>
      <c r="E184" s="26">
        <f t="shared" si="13"/>
        <v>1.4238471670988302</v>
      </c>
      <c r="F184" s="21"/>
      <c r="G184" s="22"/>
    </row>
    <row r="185" spans="1:7" ht="18" customHeight="1" x14ac:dyDescent="0.25">
      <c r="A185" s="23" t="s">
        <v>37</v>
      </c>
      <c r="B185" s="17" t="s">
        <v>72</v>
      </c>
      <c r="C185" s="37">
        <v>30334.287209999999</v>
      </c>
      <c r="D185" s="25">
        <v>41461.503980000001</v>
      </c>
      <c r="E185" s="26">
        <f t="shared" si="13"/>
        <v>1.3668197868955301</v>
      </c>
      <c r="F185" s="21"/>
      <c r="G185" s="22"/>
    </row>
    <row r="186" spans="1:7" ht="18" customHeight="1" x14ac:dyDescent="0.25">
      <c r="A186" s="23" t="s">
        <v>39</v>
      </c>
      <c r="B186" s="17" t="s">
        <v>73</v>
      </c>
      <c r="C186" s="37">
        <v>347771.07354000001</v>
      </c>
      <c r="D186" s="25">
        <v>362970.18445</v>
      </c>
      <c r="E186" s="26">
        <f t="shared" si="13"/>
        <v>1.0437043563033768</v>
      </c>
      <c r="F186" s="21"/>
      <c r="G186" s="22"/>
    </row>
    <row r="187" spans="1:7" ht="18" customHeight="1" x14ac:dyDescent="0.25">
      <c r="A187" s="23" t="s">
        <v>40</v>
      </c>
      <c r="B187" s="17" t="s">
        <v>74</v>
      </c>
      <c r="C187" s="37">
        <v>2070.9454000000001</v>
      </c>
      <c r="D187" s="25">
        <v>1368.84241</v>
      </c>
      <c r="E187" s="26">
        <f t="shared" si="13"/>
        <v>0.66097464954894514</v>
      </c>
      <c r="F187" s="21"/>
      <c r="G187" s="22"/>
    </row>
    <row r="188" spans="1:7" ht="18" customHeight="1" x14ac:dyDescent="0.25">
      <c r="A188" s="23" t="s">
        <v>42</v>
      </c>
      <c r="B188" s="17" t="s">
        <v>75</v>
      </c>
      <c r="C188" s="37">
        <v>6118.4970999999996</v>
      </c>
      <c r="D188" s="25">
        <v>12989.68874</v>
      </c>
      <c r="E188" s="26">
        <f t="shared" si="13"/>
        <v>2.1230195140568098</v>
      </c>
      <c r="F188" s="21"/>
      <c r="G188" s="22"/>
    </row>
    <row r="189" spans="1:7" ht="18" customHeight="1" x14ac:dyDescent="0.25">
      <c r="A189" s="23" t="s">
        <v>44</v>
      </c>
      <c r="B189" s="17" t="s">
        <v>76</v>
      </c>
      <c r="C189" s="37">
        <v>1227.51261</v>
      </c>
      <c r="D189" s="25">
        <v>677.29402000000005</v>
      </c>
      <c r="E189" s="26">
        <f t="shared" si="13"/>
        <v>0.55176135420718819</v>
      </c>
      <c r="F189" s="21"/>
      <c r="G189" s="22"/>
    </row>
    <row r="190" spans="1:7" ht="18" customHeight="1" x14ac:dyDescent="0.25">
      <c r="A190" s="23" t="s">
        <v>46</v>
      </c>
      <c r="B190" s="17" t="s">
        <v>77</v>
      </c>
      <c r="C190" s="37">
        <v>91066.007119999995</v>
      </c>
      <c r="D190" s="25">
        <v>151007.23282</v>
      </c>
      <c r="E190" s="26">
        <f t="shared" si="13"/>
        <v>1.6582173480057596</v>
      </c>
      <c r="F190" s="21"/>
      <c r="G190" s="22"/>
    </row>
    <row r="191" spans="1:7" ht="18" customHeight="1" x14ac:dyDescent="0.25">
      <c r="A191" s="23" t="s">
        <v>48</v>
      </c>
      <c r="B191" s="17" t="s">
        <v>78</v>
      </c>
      <c r="C191" s="37">
        <v>118786.15138</v>
      </c>
      <c r="D191" s="25">
        <v>117457.26519000001</v>
      </c>
      <c r="E191" s="26">
        <f t="shared" si="13"/>
        <v>0.98881278520634242</v>
      </c>
      <c r="F191" s="21"/>
      <c r="G191" s="22"/>
    </row>
    <row r="192" spans="1:7" ht="18" customHeight="1" x14ac:dyDescent="0.25">
      <c r="A192" s="23" t="s">
        <v>50</v>
      </c>
      <c r="B192" s="17" t="s">
        <v>79</v>
      </c>
      <c r="C192" s="37">
        <v>26042.2772</v>
      </c>
      <c r="D192" s="25">
        <v>29519.587179999999</v>
      </c>
      <c r="E192" s="26">
        <f t="shared" si="13"/>
        <v>1.1335255727943792</v>
      </c>
      <c r="F192" s="21"/>
      <c r="G192" s="22"/>
    </row>
    <row r="193" spans="1:7" ht="18" customHeight="1" x14ac:dyDescent="0.25">
      <c r="A193" s="23" t="s">
        <v>52</v>
      </c>
      <c r="B193" s="17" t="s">
        <v>80</v>
      </c>
      <c r="C193" s="37">
        <v>265810.52976</v>
      </c>
      <c r="D193" s="25">
        <v>307503.81021000003</v>
      </c>
      <c r="E193" s="26">
        <f t="shared" si="13"/>
        <v>1.1568533815708686</v>
      </c>
      <c r="F193" s="21"/>
      <c r="G193" s="22"/>
    </row>
    <row r="194" spans="1:7" ht="18" customHeight="1" x14ac:dyDescent="0.25">
      <c r="A194" s="23" t="s">
        <v>54</v>
      </c>
      <c r="B194" s="17" t="s">
        <v>81</v>
      </c>
      <c r="C194" s="37">
        <v>12085601.22813</v>
      </c>
      <c r="D194" s="25">
        <v>12303090.591539999</v>
      </c>
      <c r="E194" s="26">
        <f t="shared" si="13"/>
        <v>1.0179957421484154</v>
      </c>
      <c r="F194" s="21"/>
      <c r="G194" s="22"/>
    </row>
    <row r="195" spans="1:7" ht="18" customHeight="1" x14ac:dyDescent="0.25">
      <c r="A195" s="23" t="s">
        <v>56</v>
      </c>
      <c r="B195" s="94" t="s">
        <v>82</v>
      </c>
      <c r="C195" s="37">
        <v>37958.49538</v>
      </c>
      <c r="D195" s="25">
        <v>63942.798430000003</v>
      </c>
      <c r="E195" s="26">
        <f t="shared" si="13"/>
        <v>1.6845451272468219</v>
      </c>
      <c r="F195" s="21"/>
      <c r="G195" s="22"/>
    </row>
    <row r="196" spans="1:7" ht="18" customHeight="1" x14ac:dyDescent="0.25">
      <c r="A196" s="23" t="s">
        <v>83</v>
      </c>
      <c r="B196" s="94" t="s">
        <v>84</v>
      </c>
      <c r="C196" s="37">
        <v>178500.75049000001</v>
      </c>
      <c r="D196" s="25">
        <v>185908.89976999999</v>
      </c>
      <c r="E196" s="26">
        <f t="shared" si="13"/>
        <v>1.0415020623704045</v>
      </c>
      <c r="F196" s="21"/>
      <c r="G196" s="22"/>
    </row>
    <row r="197" spans="1:7" ht="18" customHeight="1" x14ac:dyDescent="0.25">
      <c r="A197" s="23" t="s">
        <v>85</v>
      </c>
      <c r="B197" s="94" t="s">
        <v>86</v>
      </c>
      <c r="C197" s="37">
        <v>162478.79337999999</v>
      </c>
      <c r="D197" s="25">
        <v>148172.81150000001</v>
      </c>
      <c r="E197" s="26">
        <f t="shared" si="13"/>
        <v>0.91195169792686959</v>
      </c>
      <c r="F197" s="21"/>
      <c r="G197" s="22"/>
    </row>
    <row r="198" spans="1:7" ht="18" customHeight="1" x14ac:dyDescent="0.25">
      <c r="A198" s="23" t="s">
        <v>87</v>
      </c>
      <c r="B198" s="94" t="s">
        <v>88</v>
      </c>
      <c r="C198" s="37">
        <v>49550.095540000002</v>
      </c>
      <c r="D198" s="25">
        <v>53241.530359999997</v>
      </c>
      <c r="E198" s="26">
        <f t="shared" si="13"/>
        <v>1.0744990454563308</v>
      </c>
      <c r="F198" s="21"/>
      <c r="G198" s="22"/>
    </row>
    <row r="199" spans="1:7" ht="18" customHeight="1" x14ac:dyDescent="0.25">
      <c r="A199" s="23" t="s">
        <v>89</v>
      </c>
      <c r="B199" s="17" t="s">
        <v>90</v>
      </c>
      <c r="C199" s="37">
        <v>276256.36544000002</v>
      </c>
      <c r="D199" s="25">
        <v>261894.20850000001</v>
      </c>
      <c r="E199" s="26">
        <f t="shared" si="13"/>
        <v>0.94801148955563408</v>
      </c>
      <c r="F199" s="21"/>
      <c r="G199" s="22"/>
    </row>
    <row r="200" spans="1:7" ht="18" customHeight="1" x14ac:dyDescent="0.25">
      <c r="A200" s="23" t="s">
        <v>91</v>
      </c>
      <c r="B200" s="17" t="s">
        <v>92</v>
      </c>
      <c r="C200" s="37">
        <v>81948.912859999997</v>
      </c>
      <c r="D200" s="25">
        <v>103762.12423</v>
      </c>
      <c r="E200" s="26">
        <f t="shared" si="13"/>
        <v>1.2661806070236135</v>
      </c>
      <c r="F200" s="21"/>
      <c r="G200" s="22"/>
    </row>
    <row r="201" spans="1:7" ht="18" customHeight="1" x14ac:dyDescent="0.25">
      <c r="A201" s="23" t="s">
        <v>93</v>
      </c>
      <c r="B201" s="17" t="s">
        <v>94</v>
      </c>
      <c r="C201" s="37">
        <v>625977.44374999998</v>
      </c>
      <c r="D201" s="25">
        <v>630640.79223999998</v>
      </c>
      <c r="E201" s="26">
        <f t="shared" si="13"/>
        <v>1.0074497069128618</v>
      </c>
      <c r="F201" s="21"/>
      <c r="G201" s="22"/>
    </row>
    <row r="202" spans="1:7" ht="18" customHeight="1" x14ac:dyDescent="0.25">
      <c r="A202" s="23" t="s">
        <v>95</v>
      </c>
      <c r="B202" s="17" t="s">
        <v>96</v>
      </c>
      <c r="C202" s="37">
        <v>5211876.9158699997</v>
      </c>
      <c r="D202" s="25">
        <v>5403053.0359399999</v>
      </c>
      <c r="E202" s="26">
        <f t="shared" si="13"/>
        <v>1.0366808585766627</v>
      </c>
      <c r="F202" s="21"/>
      <c r="G202" s="22"/>
    </row>
    <row r="203" spans="1:7" ht="18" customHeight="1" x14ac:dyDescent="0.25">
      <c r="A203" s="23" t="s">
        <v>97</v>
      </c>
      <c r="B203" s="17" t="s">
        <v>98</v>
      </c>
      <c r="C203" s="37">
        <v>394884.94487000001</v>
      </c>
      <c r="D203" s="25">
        <v>601852.58374000003</v>
      </c>
      <c r="E203" s="26">
        <f t="shared" si="13"/>
        <v>1.5241213714494377</v>
      </c>
      <c r="F203" s="21"/>
      <c r="G203" s="22"/>
    </row>
    <row r="204" spans="1:7" ht="18" customHeight="1" thickBot="1" x14ac:dyDescent="0.3">
      <c r="A204" s="23" t="s">
        <v>99</v>
      </c>
      <c r="B204" s="17" t="s">
        <v>100</v>
      </c>
      <c r="C204" s="37">
        <v>53068.97062</v>
      </c>
      <c r="D204" s="25">
        <v>67841.93591</v>
      </c>
      <c r="E204" s="26">
        <f t="shared" si="13"/>
        <v>1.278372938412198</v>
      </c>
      <c r="F204" s="21"/>
      <c r="G204" s="22"/>
    </row>
    <row r="205" spans="1:7" ht="18" customHeight="1" thickBot="1" x14ac:dyDescent="0.3">
      <c r="A205" s="27"/>
      <c r="B205" s="40" t="s">
        <v>10</v>
      </c>
      <c r="C205" s="29">
        <f>SUM(C171:C204)</f>
        <v>31872524.049959991</v>
      </c>
      <c r="D205" s="29">
        <f>SUM(D171:D204)</f>
        <v>33596373.627220005</v>
      </c>
      <c r="E205" s="30">
        <f>+D205/C205</f>
        <v>1.0540857565769781</v>
      </c>
      <c r="F205" s="21"/>
      <c r="G205" s="22"/>
    </row>
    <row r="206" spans="1:7" ht="13" x14ac:dyDescent="0.25">
      <c r="C206" s="22"/>
      <c r="D206" s="22"/>
    </row>
    <row r="207" spans="1:7" x14ac:dyDescent="0.25">
      <c r="C207" s="370" t="b">
        <v>1</v>
      </c>
      <c r="D207" s="371" t="b">
        <v>1</v>
      </c>
    </row>
  </sheetData>
  <mergeCells count="18">
    <mergeCell ref="A128:E128"/>
    <mergeCell ref="A136:E136"/>
    <mergeCell ref="A167:E167"/>
    <mergeCell ref="F83:G84"/>
    <mergeCell ref="A98:E98"/>
    <mergeCell ref="A100:A102"/>
    <mergeCell ref="B100:B102"/>
    <mergeCell ref="C100:D101"/>
    <mergeCell ref="E100:E101"/>
    <mergeCell ref="F100:G101"/>
    <mergeCell ref="A2:E2"/>
    <mergeCell ref="A10:E10"/>
    <mergeCell ref="A41:E41"/>
    <mergeCell ref="A81:E81"/>
    <mergeCell ref="A83:A85"/>
    <mergeCell ref="B83:B85"/>
    <mergeCell ref="C83:D84"/>
    <mergeCell ref="E83:E84"/>
  </mergeCells>
  <conditionalFormatting sqref="I86:I122 H87:H122 C206:D206 G132:G134 G6:G8 G45:G79 G18:G39 G140:G165 G171:G205">
    <cfRule type="cellIs" dxfId="14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5" fitToHeight="10" orientation="portrait" r:id="rId1"/>
  <headerFooter alignWithMargins="0"/>
  <rowBreaks count="3" manualBreakCount="3">
    <brk id="40" max="6" man="1"/>
    <brk id="96" max="6" man="1"/>
    <brk id="135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E4102-A7FF-4B72-A5C9-4DB94C1E121C}">
  <dimension ref="A1:F598"/>
  <sheetViews>
    <sheetView workbookViewId="0">
      <selection sqref="A1:E1"/>
    </sheetView>
  </sheetViews>
  <sheetFormatPr defaultColWidth="9.1796875" defaultRowHeight="12.5" x14ac:dyDescent="0.25"/>
  <cols>
    <col min="1" max="1" width="3.54296875" style="117" customWidth="1"/>
    <col min="2" max="2" width="34.26953125" style="117" customWidth="1"/>
    <col min="3" max="3" width="16.453125" style="117" customWidth="1"/>
    <col min="4" max="4" width="15.26953125" style="117" customWidth="1"/>
    <col min="5" max="5" width="14.26953125" style="117" customWidth="1"/>
    <col min="6" max="16384" width="9.1796875" style="117"/>
  </cols>
  <sheetData>
    <row r="1" spans="1:6" ht="20.149999999999999" customHeight="1" x14ac:dyDescent="0.25">
      <c r="A1" s="488" t="s">
        <v>266</v>
      </c>
      <c r="B1" s="488"/>
      <c r="C1" s="488"/>
      <c r="D1" s="488"/>
      <c r="E1" s="488"/>
    </row>
    <row r="2" spans="1:6" ht="20.149999999999999" customHeight="1" thickBot="1" x14ac:dyDescent="0.3">
      <c r="A2" s="302"/>
      <c r="B2" s="302"/>
      <c r="C2" s="302"/>
      <c r="D2" s="302"/>
      <c r="E2" s="302"/>
    </row>
    <row r="3" spans="1:6" ht="20.149999999999999" customHeight="1" thickBot="1" x14ac:dyDescent="0.3">
      <c r="A3" s="144" t="s">
        <v>1</v>
      </c>
      <c r="B3" s="151" t="s">
        <v>2</v>
      </c>
      <c r="C3" s="512" t="s">
        <v>266</v>
      </c>
      <c r="D3" s="513"/>
      <c r="E3" s="514"/>
    </row>
    <row r="4" spans="1:6" ht="20.149999999999999" customHeight="1" thickBot="1" x14ac:dyDescent="0.3">
      <c r="A4" s="163"/>
      <c r="B4" s="286"/>
      <c r="C4" s="36">
        <f>+[1]Retencja!C5</f>
        <v>2018</v>
      </c>
      <c r="D4" s="36">
        <f>+[1]Retencja!D5</f>
        <v>2019</v>
      </c>
      <c r="E4" s="16" t="s">
        <v>188</v>
      </c>
    </row>
    <row r="5" spans="1:6" ht="20.149999999999999" customHeight="1" x14ac:dyDescent="0.25">
      <c r="A5" s="169" t="s">
        <v>6</v>
      </c>
      <c r="B5" s="161" t="s">
        <v>7</v>
      </c>
      <c r="C5" s="296">
        <f>+C38</f>
        <v>0.99399999999999999</v>
      </c>
      <c r="D5" s="296">
        <f t="shared" ref="D5" si="0">+D38</f>
        <v>0.872</v>
      </c>
      <c r="E5" s="267">
        <f t="shared" ref="E5:E7" si="1">+(D5-C5)*100</f>
        <v>-12.2</v>
      </c>
      <c r="F5" s="289"/>
    </row>
    <row r="6" spans="1:6" ht="20.149999999999999" customHeight="1" thickBot="1" x14ac:dyDescent="0.3">
      <c r="A6" s="172" t="s">
        <v>8</v>
      </c>
      <c r="B6" s="158" t="s">
        <v>9</v>
      </c>
      <c r="C6" s="293">
        <f>+C78</f>
        <v>0.60899999999999999</v>
      </c>
      <c r="D6" s="293">
        <f t="shared" ref="D6" si="2">+D78</f>
        <v>0.60799999999999998</v>
      </c>
      <c r="E6" s="267">
        <f t="shared" si="1"/>
        <v>-0.10000000000000009</v>
      </c>
      <c r="F6" s="289"/>
    </row>
    <row r="7" spans="1:6" ht="20.149999999999999" customHeight="1" thickBot="1" x14ac:dyDescent="0.3">
      <c r="A7" s="110"/>
      <c r="B7" s="292" t="s">
        <v>10</v>
      </c>
      <c r="C7" s="230">
        <v>0.748</v>
      </c>
      <c r="D7" s="230">
        <v>0.69899999999999995</v>
      </c>
      <c r="E7" s="268">
        <f t="shared" si="1"/>
        <v>-4.9000000000000039</v>
      </c>
      <c r="F7" s="289"/>
    </row>
    <row r="8" spans="1:6" ht="20.149999999999999" customHeight="1" x14ac:dyDescent="0.25">
      <c r="C8" s="424"/>
    </row>
    <row r="9" spans="1:6" ht="20.149999999999999" customHeight="1" x14ac:dyDescent="0.25">
      <c r="A9" s="155" t="s">
        <v>267</v>
      </c>
      <c r="B9" s="155"/>
      <c r="C9" s="155"/>
      <c r="D9" s="155"/>
      <c r="E9" s="155"/>
    </row>
    <row r="10" spans="1:6" ht="20.149999999999999" customHeight="1" thickBot="1" x14ac:dyDescent="0.3">
      <c r="A10" s="148"/>
      <c r="B10" s="153"/>
      <c r="C10" s="153"/>
      <c r="D10" s="153"/>
      <c r="E10" s="153"/>
    </row>
    <row r="11" spans="1:6" ht="20.149999999999999" customHeight="1" thickBot="1" x14ac:dyDescent="0.3">
      <c r="A11" s="144" t="s">
        <v>1</v>
      </c>
      <c r="B11" s="151" t="s">
        <v>12</v>
      </c>
      <c r="C11" s="512" t="s">
        <v>266</v>
      </c>
      <c r="D11" s="513"/>
      <c r="E11" s="514"/>
    </row>
    <row r="12" spans="1:6" ht="20.149999999999999" customHeight="1" thickBot="1" x14ac:dyDescent="0.3">
      <c r="A12" s="163"/>
      <c r="B12" s="286"/>
      <c r="C12" s="36">
        <f>+C4</f>
        <v>2018</v>
      </c>
      <c r="D12" s="36">
        <f>+D4</f>
        <v>2019</v>
      </c>
      <c r="E12" s="16" t="s">
        <v>188</v>
      </c>
    </row>
    <row r="13" spans="1:6" ht="20.149999999999999" customHeight="1" x14ac:dyDescent="0.25">
      <c r="A13" s="422" t="s">
        <v>6</v>
      </c>
      <c r="B13" s="17" t="s">
        <v>13</v>
      </c>
      <c r="C13" s="310">
        <v>1.802</v>
      </c>
      <c r="D13" s="310">
        <v>1.5229999999999999</v>
      </c>
      <c r="E13" s="267">
        <f>+(D13-C13)*100</f>
        <v>-27.900000000000013</v>
      </c>
      <c r="F13" s="80"/>
    </row>
    <row r="14" spans="1:6" ht="20.149999999999999" customHeight="1" x14ac:dyDescent="0.25">
      <c r="A14" s="423" t="s">
        <v>8</v>
      </c>
      <c r="B14" s="117" t="s">
        <v>250</v>
      </c>
      <c r="C14" s="310">
        <v>0.9</v>
      </c>
      <c r="D14" s="310">
        <v>0.88700000000000001</v>
      </c>
      <c r="E14" s="267">
        <f>+(D14-C14)*100</f>
        <v>-1.3000000000000012</v>
      </c>
      <c r="F14" s="80"/>
    </row>
    <row r="15" spans="1:6" ht="20.149999999999999" customHeight="1" x14ac:dyDescent="0.25">
      <c r="A15" s="423" t="s">
        <v>14</v>
      </c>
      <c r="B15" s="17" t="s">
        <v>15</v>
      </c>
      <c r="C15" s="310">
        <v>0.69099999999999995</v>
      </c>
      <c r="D15" s="310">
        <v>0.77100000000000002</v>
      </c>
      <c r="E15" s="267">
        <f>+(D15-C15)*100</f>
        <v>8.0000000000000071</v>
      </c>
      <c r="F15" s="80"/>
    </row>
    <row r="16" spans="1:6" ht="20.149999999999999" customHeight="1" x14ac:dyDescent="0.25">
      <c r="A16" s="423" t="s">
        <v>16</v>
      </c>
      <c r="B16" s="17" t="s">
        <v>17</v>
      </c>
      <c r="C16" s="310">
        <v>1.4419999999999999</v>
      </c>
      <c r="D16" s="310">
        <v>1.323</v>
      </c>
      <c r="E16" s="267">
        <f t="shared" ref="E16:E38" si="3">+(D16-C16)*100</f>
        <v>-11.899999999999999</v>
      </c>
      <c r="F16" s="80"/>
    </row>
    <row r="17" spans="1:6" ht="20.149999999999999" customHeight="1" x14ac:dyDescent="0.25">
      <c r="A17" s="423" t="s">
        <v>18</v>
      </c>
      <c r="B17" s="17" t="s">
        <v>19</v>
      </c>
      <c r="C17" s="310">
        <v>0.16800000000000001</v>
      </c>
      <c r="D17" s="310">
        <v>0.126</v>
      </c>
      <c r="E17" s="267">
        <f t="shared" si="3"/>
        <v>-4.2000000000000011</v>
      </c>
      <c r="F17" s="80"/>
    </row>
    <row r="18" spans="1:6" ht="20.149999999999999" customHeight="1" x14ac:dyDescent="0.25">
      <c r="A18" s="423" t="s">
        <v>20</v>
      </c>
      <c r="B18" s="17" t="s">
        <v>21</v>
      </c>
      <c r="C18" s="310">
        <v>0.79100000000000004</v>
      </c>
      <c r="D18" s="310">
        <v>0.81200000000000006</v>
      </c>
      <c r="E18" s="267">
        <f t="shared" si="3"/>
        <v>2.1000000000000019</v>
      </c>
      <c r="F18" s="80"/>
    </row>
    <row r="19" spans="1:6" ht="20.149999999999999" customHeight="1" x14ac:dyDescent="0.25">
      <c r="A19" s="423" t="s">
        <v>22</v>
      </c>
      <c r="B19" s="17" t="s">
        <v>23</v>
      </c>
      <c r="C19" s="310">
        <v>2.8690000000000002</v>
      </c>
      <c r="D19" s="310">
        <v>1.8169999999999999</v>
      </c>
      <c r="E19" s="267">
        <f t="shared" si="3"/>
        <v>-105.20000000000003</v>
      </c>
      <c r="F19" s="80"/>
    </row>
    <row r="20" spans="1:6" ht="20.149999999999999" customHeight="1" x14ac:dyDescent="0.25">
      <c r="A20" s="423" t="s">
        <v>24</v>
      </c>
      <c r="B20" s="17" t="s">
        <v>25</v>
      </c>
      <c r="C20" s="310">
        <v>1.306</v>
      </c>
      <c r="D20" s="310">
        <v>1.1339999999999999</v>
      </c>
      <c r="E20" s="267">
        <f t="shared" si="3"/>
        <v>-17.200000000000017</v>
      </c>
      <c r="F20" s="80"/>
    </row>
    <row r="21" spans="1:6" ht="20.149999999999999" customHeight="1" x14ac:dyDescent="0.25">
      <c r="A21" s="423" t="s">
        <v>26</v>
      </c>
      <c r="B21" s="17" t="s">
        <v>27</v>
      </c>
      <c r="C21" s="310">
        <v>0.877</v>
      </c>
      <c r="D21" s="310">
        <v>1.161</v>
      </c>
      <c r="E21" s="267">
        <f t="shared" si="3"/>
        <v>28.400000000000002</v>
      </c>
      <c r="F21" s="80"/>
    </row>
    <row r="22" spans="1:6" ht="20.149999999999999" customHeight="1" x14ac:dyDescent="0.25">
      <c r="A22" s="423" t="s">
        <v>28</v>
      </c>
      <c r="B22" s="17" t="s">
        <v>253</v>
      </c>
      <c r="C22" s="310">
        <v>0.83299999999999996</v>
      </c>
      <c r="D22" s="310">
        <v>0.78500000000000003</v>
      </c>
      <c r="E22" s="267">
        <f t="shared" si="3"/>
        <v>-4.7999999999999936</v>
      </c>
      <c r="F22" s="80"/>
    </row>
    <row r="23" spans="1:6" ht="20.149999999999999" customHeight="1" x14ac:dyDescent="0.25">
      <c r="A23" s="423" t="s">
        <v>29</v>
      </c>
      <c r="B23" s="17" t="s">
        <v>30</v>
      </c>
      <c r="C23" s="310">
        <v>0.36599999999999999</v>
      </c>
      <c r="D23" s="310">
        <v>0.432</v>
      </c>
      <c r="E23" s="267">
        <f t="shared" si="3"/>
        <v>6.6000000000000005</v>
      </c>
      <c r="F23" s="80"/>
    </row>
    <row r="24" spans="1:6" ht="20.149999999999999" customHeight="1" x14ac:dyDescent="0.25">
      <c r="A24" s="423" t="s">
        <v>31</v>
      </c>
      <c r="B24" s="17" t="s">
        <v>32</v>
      </c>
      <c r="C24" s="310">
        <v>0.96099999999999997</v>
      </c>
      <c r="D24" s="310">
        <v>1.0880000000000001</v>
      </c>
      <c r="E24" s="267">
        <f t="shared" si="3"/>
        <v>12.700000000000012</v>
      </c>
      <c r="F24" s="80"/>
    </row>
    <row r="25" spans="1:6" ht="20.149999999999999" customHeight="1" x14ac:dyDescent="0.25">
      <c r="A25" s="423" t="s">
        <v>33</v>
      </c>
      <c r="B25" s="17" t="s">
        <v>34</v>
      </c>
      <c r="C25" s="310">
        <v>0.71899999999999997</v>
      </c>
      <c r="D25" s="310">
        <v>0.73799999999999999</v>
      </c>
      <c r="E25" s="267">
        <f t="shared" si="3"/>
        <v>1.9000000000000017</v>
      </c>
      <c r="F25" s="80"/>
    </row>
    <row r="26" spans="1:6" ht="20.149999999999999" customHeight="1" x14ac:dyDescent="0.25">
      <c r="A26" s="423" t="s">
        <v>35</v>
      </c>
      <c r="B26" s="17" t="s">
        <v>36</v>
      </c>
      <c r="C26" s="310">
        <v>1.847</v>
      </c>
      <c r="D26" s="310">
        <v>1.5209999999999999</v>
      </c>
      <c r="E26" s="267">
        <f t="shared" si="3"/>
        <v>-32.600000000000009</v>
      </c>
      <c r="F26" s="80"/>
    </row>
    <row r="27" spans="1:6" ht="20.149999999999999" customHeight="1" x14ac:dyDescent="0.25">
      <c r="A27" s="423" t="s">
        <v>37</v>
      </c>
      <c r="B27" s="17" t="s">
        <v>38</v>
      </c>
      <c r="C27" s="310">
        <v>0.70199999999999996</v>
      </c>
      <c r="D27" s="310">
        <v>0.56499999999999995</v>
      </c>
      <c r="E27" s="267">
        <f t="shared" si="3"/>
        <v>-13.700000000000001</v>
      </c>
      <c r="F27" s="80"/>
    </row>
    <row r="28" spans="1:6" ht="20.149999999999999" customHeight="1" x14ac:dyDescent="0.25">
      <c r="A28" s="423" t="s">
        <v>39</v>
      </c>
      <c r="B28" s="17" t="s">
        <v>268</v>
      </c>
      <c r="C28" s="310">
        <v>0.54</v>
      </c>
      <c r="D28" s="310">
        <v>0.51700000000000002</v>
      </c>
      <c r="E28" s="267">
        <f t="shared" si="3"/>
        <v>-2.300000000000002</v>
      </c>
      <c r="F28" s="80"/>
    </row>
    <row r="29" spans="1:6" ht="20.149999999999999" customHeight="1" x14ac:dyDescent="0.25">
      <c r="A29" s="423" t="s">
        <v>40</v>
      </c>
      <c r="B29" s="17" t="s">
        <v>41</v>
      </c>
      <c r="C29" s="310">
        <v>0.754</v>
      </c>
      <c r="D29" s="310">
        <v>0.73699999999999999</v>
      </c>
      <c r="E29" s="267">
        <f t="shared" si="3"/>
        <v>-1.7000000000000015</v>
      </c>
      <c r="F29" s="80"/>
    </row>
    <row r="30" spans="1:6" ht="20.149999999999999" customHeight="1" x14ac:dyDescent="0.25">
      <c r="A30" s="423" t="s">
        <v>42</v>
      </c>
      <c r="B30" s="17" t="s">
        <v>43</v>
      </c>
      <c r="C30" s="310">
        <v>0.56200000000000006</v>
      </c>
      <c r="D30" s="310">
        <v>0.58499999999999996</v>
      </c>
      <c r="E30" s="267">
        <f t="shared" si="3"/>
        <v>2.2999999999999909</v>
      </c>
      <c r="F30" s="80"/>
    </row>
    <row r="31" spans="1:6" ht="20.149999999999999" customHeight="1" x14ac:dyDescent="0.25">
      <c r="A31" s="423" t="s">
        <v>44</v>
      </c>
      <c r="B31" s="17" t="s">
        <v>45</v>
      </c>
      <c r="C31" s="310">
        <v>0.35899999999999999</v>
      </c>
      <c r="D31" s="310">
        <v>0.23499999999999999</v>
      </c>
      <c r="E31" s="267">
        <f t="shared" si="3"/>
        <v>-12.4</v>
      </c>
      <c r="F31" s="80"/>
    </row>
    <row r="32" spans="1:6" ht="20.149999999999999" customHeight="1" x14ac:dyDescent="0.25">
      <c r="A32" s="423" t="s">
        <v>46</v>
      </c>
      <c r="B32" s="17" t="s">
        <v>47</v>
      </c>
      <c r="C32" s="310">
        <v>0.497</v>
      </c>
      <c r="D32" s="310">
        <v>0.192</v>
      </c>
      <c r="E32" s="267">
        <f t="shared" si="3"/>
        <v>-30.5</v>
      </c>
      <c r="F32" s="80"/>
    </row>
    <row r="33" spans="1:6" ht="20.149999999999999" customHeight="1" x14ac:dyDescent="0.25">
      <c r="A33" s="423" t="s">
        <v>48</v>
      </c>
      <c r="B33" s="17" t="s">
        <v>49</v>
      </c>
      <c r="C33" s="310">
        <v>0.505</v>
      </c>
      <c r="D33" s="310">
        <v>0.49</v>
      </c>
      <c r="E33" s="267">
        <f t="shared" si="3"/>
        <v>-1.5000000000000013</v>
      </c>
      <c r="F33" s="80"/>
    </row>
    <row r="34" spans="1:6" ht="20.149999999999999" customHeight="1" x14ac:dyDescent="0.25">
      <c r="A34" s="423" t="s">
        <v>50</v>
      </c>
      <c r="B34" s="17" t="s">
        <v>51</v>
      </c>
      <c r="C34" s="310">
        <v>3.7509999999999999</v>
      </c>
      <c r="D34" s="310">
        <v>1.871</v>
      </c>
      <c r="E34" s="267">
        <f t="shared" si="3"/>
        <v>-188</v>
      </c>
      <c r="F34" s="80"/>
    </row>
    <row r="35" spans="1:6" ht="20.149999999999999" customHeight="1" x14ac:dyDescent="0.25">
      <c r="A35" s="423" t="s">
        <v>52</v>
      </c>
      <c r="B35" s="17" t="s">
        <v>53</v>
      </c>
      <c r="C35" s="310">
        <v>0.34899999999999998</v>
      </c>
      <c r="D35" s="310">
        <v>0.39100000000000001</v>
      </c>
      <c r="E35" s="267">
        <f t="shared" si="3"/>
        <v>4.2000000000000037</v>
      </c>
      <c r="F35" s="80"/>
    </row>
    <row r="36" spans="1:6" ht="20.149999999999999" customHeight="1" x14ac:dyDescent="0.25">
      <c r="A36" s="423" t="s">
        <v>54</v>
      </c>
      <c r="B36" s="17" t="s">
        <v>55</v>
      </c>
      <c r="C36" s="310">
        <v>2.7909999999999999</v>
      </c>
      <c r="D36" s="310">
        <v>1.655</v>
      </c>
      <c r="E36" s="267">
        <f t="shared" si="3"/>
        <v>-113.6</v>
      </c>
      <c r="F36" s="80"/>
    </row>
    <row r="37" spans="1:6" ht="20.149999999999999" customHeight="1" thickBot="1" x14ac:dyDescent="0.3">
      <c r="A37" s="423" t="s">
        <v>56</v>
      </c>
      <c r="B37" s="17" t="s">
        <v>57</v>
      </c>
      <c r="C37" s="310">
        <v>1.181</v>
      </c>
      <c r="D37" s="310">
        <v>0.84</v>
      </c>
      <c r="E37" s="267">
        <f t="shared" si="3"/>
        <v>-34.100000000000009</v>
      </c>
      <c r="F37" s="80"/>
    </row>
    <row r="38" spans="1:6" ht="20.149999999999999" customHeight="1" thickBot="1" x14ac:dyDescent="0.3">
      <c r="A38" s="134"/>
      <c r="B38" s="135" t="s">
        <v>10</v>
      </c>
      <c r="C38" s="175">
        <v>0.99399999999999999</v>
      </c>
      <c r="D38" s="175">
        <v>0.872</v>
      </c>
      <c r="E38" s="268">
        <f t="shared" si="3"/>
        <v>-12.2</v>
      </c>
      <c r="F38" s="80"/>
    </row>
    <row r="39" spans="1:6" ht="20.149999999999999" customHeight="1" x14ac:dyDescent="0.25">
      <c r="C39" s="294"/>
      <c r="D39" s="294"/>
      <c r="E39" s="294"/>
    </row>
    <row r="40" spans="1:6" ht="20.149999999999999" customHeight="1" x14ac:dyDescent="0.25">
      <c r="A40" s="488" t="s">
        <v>269</v>
      </c>
      <c r="B40" s="488"/>
      <c r="C40" s="488"/>
      <c r="D40" s="488"/>
      <c r="E40" s="488"/>
    </row>
    <row r="41" spans="1:6" ht="20.149999999999999" customHeight="1" thickBot="1" x14ac:dyDescent="0.3">
      <c r="A41" s="148"/>
      <c r="B41" s="153"/>
      <c r="C41" s="153"/>
      <c r="D41" s="153"/>
      <c r="E41" s="153"/>
    </row>
    <row r="42" spans="1:6" ht="20.149999999999999" customHeight="1" thickBot="1" x14ac:dyDescent="0.3">
      <c r="A42" s="144" t="s">
        <v>1</v>
      </c>
      <c r="B42" s="151" t="s">
        <v>12</v>
      </c>
      <c r="C42" s="512" t="s">
        <v>266</v>
      </c>
      <c r="D42" s="513"/>
      <c r="E42" s="514"/>
    </row>
    <row r="43" spans="1:6" ht="20.149999999999999" customHeight="1" thickBot="1" x14ac:dyDescent="0.3">
      <c r="A43" s="163"/>
      <c r="B43" s="286"/>
      <c r="C43" s="36">
        <f>+C4</f>
        <v>2018</v>
      </c>
      <c r="D43" s="36">
        <v>2018</v>
      </c>
      <c r="E43" s="16" t="s">
        <v>188</v>
      </c>
    </row>
    <row r="44" spans="1:6" ht="20.149999999999999" customHeight="1" x14ac:dyDescent="0.25">
      <c r="A44" s="422" t="s">
        <v>6</v>
      </c>
      <c r="B44" s="17" t="s">
        <v>59</v>
      </c>
      <c r="C44" s="310">
        <v>0.58199999999999996</v>
      </c>
      <c r="D44" s="310">
        <v>0.68100000000000005</v>
      </c>
      <c r="E44" s="267">
        <f>+(D44-C44)*100</f>
        <v>9.9000000000000092</v>
      </c>
      <c r="F44" s="289"/>
    </row>
    <row r="45" spans="1:6" ht="20.149999999999999" customHeight="1" x14ac:dyDescent="0.25">
      <c r="A45" s="423" t="s">
        <v>8</v>
      </c>
      <c r="B45" s="17" t="s">
        <v>254</v>
      </c>
      <c r="C45" s="310">
        <v>0.46300000000000002</v>
      </c>
      <c r="D45" s="310">
        <v>0.54100000000000004</v>
      </c>
      <c r="E45" s="267">
        <f t="shared" ref="E45:E78" si="4">+(D45-C45)*100</f>
        <v>7.8000000000000016</v>
      </c>
      <c r="F45" s="289"/>
    </row>
    <row r="46" spans="1:6" ht="20.149999999999999" customHeight="1" x14ac:dyDescent="0.25">
      <c r="A46" s="423" t="s">
        <v>14</v>
      </c>
      <c r="B46" s="17" t="s">
        <v>60</v>
      </c>
      <c r="C46" s="310">
        <v>0.64300000000000002</v>
      </c>
      <c r="D46" s="310">
        <v>0.56200000000000006</v>
      </c>
      <c r="E46" s="267">
        <f t="shared" si="4"/>
        <v>-8.0999999999999961</v>
      </c>
      <c r="F46" s="289"/>
    </row>
    <row r="47" spans="1:6" ht="20.149999999999999" customHeight="1" x14ac:dyDescent="0.25">
      <c r="A47" s="423" t="s">
        <v>16</v>
      </c>
      <c r="B47" s="17" t="s">
        <v>61</v>
      </c>
      <c r="C47" s="310">
        <v>0.64300000000000002</v>
      </c>
      <c r="D47" s="310">
        <v>0.62</v>
      </c>
      <c r="E47" s="267">
        <f t="shared" si="4"/>
        <v>-2.300000000000002</v>
      </c>
      <c r="F47" s="289"/>
    </row>
    <row r="48" spans="1:6" ht="20.149999999999999" customHeight="1" x14ac:dyDescent="0.25">
      <c r="A48" s="423" t="s">
        <v>18</v>
      </c>
      <c r="B48" s="17" t="s">
        <v>62</v>
      </c>
      <c r="C48" s="310">
        <v>0.38600000000000001</v>
      </c>
      <c r="D48" s="310">
        <v>0.504</v>
      </c>
      <c r="E48" s="267">
        <f t="shared" si="4"/>
        <v>11.799999999999999</v>
      </c>
      <c r="F48" s="289"/>
    </row>
    <row r="49" spans="1:6" ht="20.149999999999999" customHeight="1" x14ac:dyDescent="0.25">
      <c r="A49" s="423" t="s">
        <v>20</v>
      </c>
      <c r="B49" s="17" t="s">
        <v>63</v>
      </c>
      <c r="C49" s="310">
        <v>0.125</v>
      </c>
      <c r="D49" s="310">
        <v>0.13600000000000001</v>
      </c>
      <c r="E49" s="267">
        <f t="shared" si="4"/>
        <v>1.100000000000001</v>
      </c>
      <c r="F49" s="289"/>
    </row>
    <row r="50" spans="1:6" ht="20.149999999999999" customHeight="1" x14ac:dyDescent="0.25">
      <c r="A50" s="423" t="s">
        <v>22</v>
      </c>
      <c r="B50" s="17" t="s">
        <v>64</v>
      </c>
      <c r="C50" s="310">
        <v>0.25800000000000001</v>
      </c>
      <c r="D50" s="310">
        <v>0.39100000000000001</v>
      </c>
      <c r="E50" s="267">
        <f t="shared" si="4"/>
        <v>13.3</v>
      </c>
      <c r="F50" s="289"/>
    </row>
    <row r="51" spans="1:6" ht="20.149999999999999" customHeight="1" x14ac:dyDescent="0.25">
      <c r="A51" s="423" t="s">
        <v>24</v>
      </c>
      <c r="B51" s="17" t="s">
        <v>65</v>
      </c>
      <c r="C51" s="310">
        <v>0.185</v>
      </c>
      <c r="D51" s="310">
        <v>0.33300000000000002</v>
      </c>
      <c r="E51" s="267">
        <f t="shared" si="4"/>
        <v>14.800000000000002</v>
      </c>
      <c r="F51" s="289"/>
    </row>
    <row r="52" spans="1:6" ht="20.149999999999999" customHeight="1" x14ac:dyDescent="0.25">
      <c r="A52" s="423" t="s">
        <v>26</v>
      </c>
      <c r="B52" s="17" t="s">
        <v>66</v>
      </c>
      <c r="C52" s="310">
        <v>0.60399999999999998</v>
      </c>
      <c r="D52" s="310">
        <v>0.624</v>
      </c>
      <c r="E52" s="267">
        <f t="shared" si="4"/>
        <v>2.0000000000000018</v>
      </c>
      <c r="F52" s="289"/>
    </row>
    <row r="53" spans="1:6" ht="20.149999999999999" customHeight="1" x14ac:dyDescent="0.25">
      <c r="A53" s="423" t="s">
        <v>28</v>
      </c>
      <c r="B53" s="17" t="s">
        <v>67</v>
      </c>
      <c r="C53" s="310">
        <v>0.51800000000000002</v>
      </c>
      <c r="D53" s="310">
        <v>0.38900000000000001</v>
      </c>
      <c r="E53" s="267">
        <f t="shared" si="4"/>
        <v>-12.9</v>
      </c>
      <c r="F53" s="289"/>
    </row>
    <row r="54" spans="1:6" ht="20.149999999999999" customHeight="1" x14ac:dyDescent="0.25">
      <c r="A54" s="423" t="s">
        <v>29</v>
      </c>
      <c r="B54" s="17" t="s">
        <v>68</v>
      </c>
      <c r="C54" s="310">
        <v>0.17100000000000001</v>
      </c>
      <c r="D54" s="310">
        <v>0.20499999999999999</v>
      </c>
      <c r="E54" s="267">
        <f t="shared" si="4"/>
        <v>3.3999999999999977</v>
      </c>
      <c r="F54" s="289"/>
    </row>
    <row r="55" spans="1:6" ht="20.149999999999999" customHeight="1" x14ac:dyDescent="0.25">
      <c r="A55" s="423" t="s">
        <v>31</v>
      </c>
      <c r="B55" s="17" t="s">
        <v>69</v>
      </c>
      <c r="C55" s="310">
        <v>0.70199999999999996</v>
      </c>
      <c r="D55" s="310">
        <v>0.61599999999999999</v>
      </c>
      <c r="E55" s="267">
        <f t="shared" si="4"/>
        <v>-8.5999999999999961</v>
      </c>
      <c r="F55" s="289"/>
    </row>
    <row r="56" spans="1:6" ht="20.149999999999999" customHeight="1" x14ac:dyDescent="0.25">
      <c r="A56" s="423" t="s">
        <v>33</v>
      </c>
      <c r="B56" s="17" t="s">
        <v>70</v>
      </c>
      <c r="C56" s="310">
        <v>0.52700000000000002</v>
      </c>
      <c r="D56" s="310">
        <v>0.497</v>
      </c>
      <c r="E56" s="267">
        <f t="shared" si="4"/>
        <v>-3.0000000000000027</v>
      </c>
      <c r="F56" s="289"/>
    </row>
    <row r="57" spans="1:6" ht="20.149999999999999" customHeight="1" x14ac:dyDescent="0.25">
      <c r="A57" s="423" t="s">
        <v>35</v>
      </c>
      <c r="B57" s="17" t="s">
        <v>71</v>
      </c>
      <c r="C57" s="310">
        <v>0.61199999999999999</v>
      </c>
      <c r="D57" s="310">
        <v>0.66900000000000004</v>
      </c>
      <c r="E57" s="267">
        <f t="shared" si="4"/>
        <v>5.7000000000000046</v>
      </c>
      <c r="F57" s="289"/>
    </row>
    <row r="58" spans="1:6" ht="20.149999999999999" customHeight="1" x14ac:dyDescent="0.25">
      <c r="A58" s="423" t="s">
        <v>37</v>
      </c>
      <c r="B58" s="17" t="s">
        <v>72</v>
      </c>
      <c r="C58" s="310">
        <v>0.72</v>
      </c>
      <c r="D58" s="310">
        <v>0.72799999999999998</v>
      </c>
      <c r="E58" s="267">
        <f t="shared" si="4"/>
        <v>0.80000000000000071</v>
      </c>
      <c r="F58" s="289"/>
    </row>
    <row r="59" spans="1:6" ht="20.149999999999999" customHeight="1" x14ac:dyDescent="0.25">
      <c r="A59" s="423" t="s">
        <v>39</v>
      </c>
      <c r="B59" s="17" t="s">
        <v>73</v>
      </c>
      <c r="C59" s="310">
        <v>0.69599999999999995</v>
      </c>
      <c r="D59" s="310">
        <v>0.70799999999999996</v>
      </c>
      <c r="E59" s="267">
        <f t="shared" si="4"/>
        <v>1.2000000000000011</v>
      </c>
      <c r="F59" s="289"/>
    </row>
    <row r="60" spans="1:6" ht="20.149999999999999" customHeight="1" x14ac:dyDescent="0.25">
      <c r="A60" s="423" t="s">
        <v>40</v>
      </c>
      <c r="B60" s="17" t="s">
        <v>74</v>
      </c>
      <c r="C60" s="310">
        <v>0.379</v>
      </c>
      <c r="D60" s="310">
        <v>1.103</v>
      </c>
      <c r="E60" s="267">
        <f t="shared" si="4"/>
        <v>72.399999999999991</v>
      </c>
      <c r="F60" s="289"/>
    </row>
    <row r="61" spans="1:6" ht="20.149999999999999" customHeight="1" x14ac:dyDescent="0.25">
      <c r="A61" s="423" t="s">
        <v>42</v>
      </c>
      <c r="B61" s="17" t="s">
        <v>75</v>
      </c>
      <c r="C61" s="310">
        <v>0.14399999999999999</v>
      </c>
      <c r="D61" s="310">
        <v>0.191</v>
      </c>
      <c r="E61" s="267">
        <f t="shared" si="4"/>
        <v>4.7000000000000011</v>
      </c>
      <c r="F61" s="289"/>
    </row>
    <row r="62" spans="1:6" ht="20.149999999999999" customHeight="1" x14ac:dyDescent="0.25">
      <c r="A62" s="423" t="s">
        <v>44</v>
      </c>
      <c r="B62" s="17" t="s">
        <v>76</v>
      </c>
      <c r="C62" s="310">
        <v>0.749</v>
      </c>
      <c r="D62" s="310">
        <v>-0.99</v>
      </c>
      <c r="E62" s="267">
        <f t="shared" si="4"/>
        <v>-173.89999999999998</v>
      </c>
      <c r="F62" s="289"/>
    </row>
    <row r="63" spans="1:6" ht="20.149999999999999" customHeight="1" x14ac:dyDescent="0.25">
      <c r="A63" s="423" t="s">
        <v>46</v>
      </c>
      <c r="B63" s="17" t="s">
        <v>77</v>
      </c>
      <c r="C63" s="310">
        <v>0.10299999999999999</v>
      </c>
      <c r="D63" s="310">
        <v>0.13600000000000001</v>
      </c>
      <c r="E63" s="267">
        <f t="shared" si="4"/>
        <v>3.3000000000000016</v>
      </c>
      <c r="F63" s="289"/>
    </row>
    <row r="64" spans="1:6" ht="20.149999999999999" customHeight="1" x14ac:dyDescent="0.25">
      <c r="A64" s="423" t="s">
        <v>48</v>
      </c>
      <c r="B64" s="117" t="s">
        <v>270</v>
      </c>
      <c r="C64" s="310">
        <v>0.61699999999999999</v>
      </c>
      <c r="D64" s="310">
        <v>0.53800000000000003</v>
      </c>
      <c r="E64" s="267">
        <f t="shared" si="4"/>
        <v>-7.8999999999999959</v>
      </c>
      <c r="F64" s="289"/>
    </row>
    <row r="65" spans="1:6" ht="20.149999999999999" customHeight="1" x14ac:dyDescent="0.25">
      <c r="A65" s="423" t="s">
        <v>50</v>
      </c>
      <c r="B65" s="17" t="s">
        <v>79</v>
      </c>
      <c r="C65" s="310">
        <v>0.436</v>
      </c>
      <c r="D65" s="310">
        <v>0.48399999999999999</v>
      </c>
      <c r="E65" s="267">
        <f t="shared" si="4"/>
        <v>4.7999999999999989</v>
      </c>
      <c r="F65" s="289"/>
    </row>
    <row r="66" spans="1:6" ht="20.149999999999999" customHeight="1" x14ac:dyDescent="0.25">
      <c r="A66" s="423" t="s">
        <v>52</v>
      </c>
      <c r="B66" s="17" t="s">
        <v>80</v>
      </c>
      <c r="C66" s="310">
        <v>0.67300000000000004</v>
      </c>
      <c r="D66" s="310">
        <v>0.74</v>
      </c>
      <c r="E66" s="267">
        <f t="shared" si="4"/>
        <v>6.6999999999999948</v>
      </c>
      <c r="F66" s="289"/>
    </row>
    <row r="67" spans="1:6" ht="20.149999999999999" customHeight="1" x14ac:dyDescent="0.25">
      <c r="A67" s="423" t="s">
        <v>54</v>
      </c>
      <c r="B67" s="17" t="s">
        <v>81</v>
      </c>
      <c r="C67" s="310">
        <v>0.624</v>
      </c>
      <c r="D67" s="310">
        <v>0.625</v>
      </c>
      <c r="E67" s="267">
        <f t="shared" si="4"/>
        <v>0.10000000000000009</v>
      </c>
      <c r="F67" s="289"/>
    </row>
    <row r="68" spans="1:6" ht="19.5" customHeight="1" x14ac:dyDescent="0.25">
      <c r="A68" s="423" t="s">
        <v>56</v>
      </c>
      <c r="B68" s="17" t="s">
        <v>82</v>
      </c>
      <c r="C68" s="310">
        <v>0.374</v>
      </c>
      <c r="D68" s="310">
        <v>0.51</v>
      </c>
      <c r="E68" s="267">
        <f t="shared" si="4"/>
        <v>13.600000000000001</v>
      </c>
      <c r="F68" s="289"/>
    </row>
    <row r="69" spans="1:6" ht="20.149999999999999" customHeight="1" x14ac:dyDescent="0.25">
      <c r="A69" s="423" t="s">
        <v>83</v>
      </c>
      <c r="B69" s="17" t="s">
        <v>84</v>
      </c>
      <c r="C69" s="310">
        <v>0.14499999999999999</v>
      </c>
      <c r="D69" s="310">
        <v>0.17399999999999999</v>
      </c>
      <c r="E69" s="267">
        <f t="shared" si="4"/>
        <v>2.9</v>
      </c>
      <c r="F69" s="289"/>
    </row>
    <row r="70" spans="1:6" ht="20.149999999999999" customHeight="1" x14ac:dyDescent="0.25">
      <c r="A70" s="423" t="s">
        <v>85</v>
      </c>
      <c r="B70" s="17" t="s">
        <v>86</v>
      </c>
      <c r="C70" s="310">
        <v>7.3999999999999996E-2</v>
      </c>
      <c r="D70" s="310">
        <v>9.9000000000000005E-2</v>
      </c>
      <c r="E70" s="267">
        <f t="shared" si="4"/>
        <v>2.5000000000000009</v>
      </c>
      <c r="F70" s="289"/>
    </row>
    <row r="71" spans="1:6" ht="20.149999999999999" customHeight="1" x14ac:dyDescent="0.25">
      <c r="A71" s="423" t="s">
        <v>87</v>
      </c>
      <c r="B71" s="17" t="s">
        <v>88</v>
      </c>
      <c r="C71" s="310">
        <v>0.53400000000000003</v>
      </c>
      <c r="D71" s="310">
        <v>0.56699999999999995</v>
      </c>
      <c r="E71" s="267">
        <f t="shared" si="4"/>
        <v>3.2999999999999918</v>
      </c>
      <c r="F71" s="289"/>
    </row>
    <row r="72" spans="1:6" ht="20.149999999999999" customHeight="1" x14ac:dyDescent="0.25">
      <c r="A72" s="423" t="s">
        <v>89</v>
      </c>
      <c r="B72" s="17" t="s">
        <v>90</v>
      </c>
      <c r="C72" s="310">
        <v>0.68400000000000005</v>
      </c>
      <c r="D72" s="310">
        <v>0.623</v>
      </c>
      <c r="E72" s="267">
        <f t="shared" si="4"/>
        <v>-6.100000000000005</v>
      </c>
      <c r="F72" s="289"/>
    </row>
    <row r="73" spans="1:6" ht="20.149999999999999" customHeight="1" x14ac:dyDescent="0.25">
      <c r="A73" s="423" t="s">
        <v>91</v>
      </c>
      <c r="B73" s="17" t="s">
        <v>92</v>
      </c>
      <c r="C73" s="310">
        <v>0.52700000000000002</v>
      </c>
      <c r="D73" s="310">
        <v>0.52600000000000002</v>
      </c>
      <c r="E73" s="267">
        <f t="shared" si="4"/>
        <v>-0.10000000000000009</v>
      </c>
      <c r="F73" s="289"/>
    </row>
    <row r="74" spans="1:6" ht="20.149999999999999" customHeight="1" x14ac:dyDescent="0.25">
      <c r="A74" s="423" t="s">
        <v>93</v>
      </c>
      <c r="B74" s="17" t="s">
        <v>94</v>
      </c>
      <c r="C74" s="310">
        <v>0.63</v>
      </c>
      <c r="D74" s="310">
        <v>0.627</v>
      </c>
      <c r="E74" s="267">
        <f t="shared" si="4"/>
        <v>-0.30000000000000027</v>
      </c>
      <c r="F74" s="289"/>
    </row>
    <row r="75" spans="1:6" ht="20.149999999999999" customHeight="1" x14ac:dyDescent="0.25">
      <c r="A75" s="423" t="s">
        <v>95</v>
      </c>
      <c r="B75" s="17" t="s">
        <v>96</v>
      </c>
      <c r="C75" s="310">
        <v>0.67400000000000004</v>
      </c>
      <c r="D75" s="310">
        <v>0.63200000000000001</v>
      </c>
      <c r="E75" s="267">
        <f t="shared" si="4"/>
        <v>-4.2000000000000037</v>
      </c>
      <c r="F75" s="289"/>
    </row>
    <row r="76" spans="1:6" ht="20.149999999999999" customHeight="1" x14ac:dyDescent="0.25">
      <c r="A76" s="423" t="s">
        <v>97</v>
      </c>
      <c r="B76" s="17" t="s">
        <v>98</v>
      </c>
      <c r="C76" s="310">
        <v>0.59699999999999998</v>
      </c>
      <c r="D76" s="310">
        <v>0.64600000000000002</v>
      </c>
      <c r="E76" s="267">
        <f t="shared" si="4"/>
        <v>4.9000000000000039</v>
      </c>
      <c r="F76" s="289"/>
    </row>
    <row r="77" spans="1:6" ht="20.149999999999999" customHeight="1" thickBot="1" x14ac:dyDescent="0.3">
      <c r="A77" s="423" t="s">
        <v>99</v>
      </c>
      <c r="B77" s="17" t="s">
        <v>100</v>
      </c>
      <c r="C77" s="310">
        <v>0.753</v>
      </c>
      <c r="D77" s="310">
        <v>0.75600000000000001</v>
      </c>
      <c r="E77" s="267">
        <f t="shared" si="4"/>
        <v>0.30000000000000027</v>
      </c>
      <c r="F77" s="289"/>
    </row>
    <row r="78" spans="1:6" ht="20.149999999999999" customHeight="1" thickBot="1" x14ac:dyDescent="0.3">
      <c r="A78" s="27"/>
      <c r="B78" s="40" t="s">
        <v>10</v>
      </c>
      <c r="C78" s="175">
        <v>0.60899999999999999</v>
      </c>
      <c r="D78" s="175">
        <v>0.60799999999999998</v>
      </c>
      <c r="E78" s="268">
        <f t="shared" si="4"/>
        <v>-0.10000000000000009</v>
      </c>
      <c r="F78" s="289"/>
    </row>
    <row r="79" spans="1:6" ht="20.149999999999999" customHeight="1" x14ac:dyDescent="0.25">
      <c r="C79" s="294"/>
      <c r="D79" s="294"/>
      <c r="E79" s="294"/>
    </row>
    <row r="80" spans="1:6" ht="20.149999999999999" customHeight="1" x14ac:dyDescent="0.25">
      <c r="A80" s="488" t="s">
        <v>271</v>
      </c>
      <c r="B80" s="488"/>
      <c r="C80" s="488"/>
      <c r="D80" s="488"/>
      <c r="E80" s="488"/>
    </row>
    <row r="81" spans="1:6" ht="20.149999999999999" customHeight="1" thickBot="1" x14ac:dyDescent="0.3">
      <c r="A81" s="302"/>
      <c r="B81" s="302"/>
      <c r="C81" s="302"/>
      <c r="D81" s="302"/>
      <c r="E81" s="302"/>
    </row>
    <row r="82" spans="1:6" ht="20.149999999999999" customHeight="1" thickBot="1" x14ac:dyDescent="0.3">
      <c r="A82" s="144" t="s">
        <v>1</v>
      </c>
      <c r="B82" s="151" t="s">
        <v>272</v>
      </c>
      <c r="C82" s="491" t="s">
        <v>271</v>
      </c>
      <c r="D82" s="515"/>
      <c r="E82" s="492"/>
    </row>
    <row r="83" spans="1:6" ht="20.149999999999999" customHeight="1" thickBot="1" x14ac:dyDescent="0.3">
      <c r="A83" s="163"/>
      <c r="B83" s="286"/>
      <c r="C83" s="36">
        <f>+C4</f>
        <v>2018</v>
      </c>
      <c r="D83" s="36">
        <f>+D4</f>
        <v>2019</v>
      </c>
      <c r="E83" s="16" t="s">
        <v>188</v>
      </c>
    </row>
    <row r="84" spans="1:6" ht="20.149999999999999" customHeight="1" x14ac:dyDescent="0.25">
      <c r="A84" s="169" t="s">
        <v>6</v>
      </c>
      <c r="B84" s="161" t="s">
        <v>7</v>
      </c>
      <c r="C84" s="288">
        <f>+C117</f>
        <v>1.004</v>
      </c>
      <c r="D84" s="288">
        <f>+D117</f>
        <v>0.876</v>
      </c>
      <c r="E84" s="267">
        <f t="shared" ref="E84:E86" si="5">+(D84-C84)*100</f>
        <v>-12.8</v>
      </c>
      <c r="F84" s="289"/>
    </row>
    <row r="85" spans="1:6" ht="20.149999999999999" customHeight="1" thickBot="1" x14ac:dyDescent="0.3">
      <c r="A85" s="172" t="s">
        <v>8</v>
      </c>
      <c r="B85" s="158" t="s">
        <v>9</v>
      </c>
      <c r="C85" s="291">
        <f>+C157</f>
        <v>0.61199999999999999</v>
      </c>
      <c r="D85" s="291">
        <f>+D157</f>
        <v>0.60699999999999998</v>
      </c>
      <c r="E85" s="267">
        <f t="shared" si="5"/>
        <v>-0.50000000000000044</v>
      </c>
      <c r="F85" s="289"/>
    </row>
    <row r="86" spans="1:6" ht="20.149999999999999" customHeight="1" thickBot="1" x14ac:dyDescent="0.3">
      <c r="A86" s="110"/>
      <c r="B86" s="40" t="s">
        <v>10</v>
      </c>
      <c r="C86" s="229">
        <v>0.77</v>
      </c>
      <c r="D86" s="230">
        <v>0.71</v>
      </c>
      <c r="E86" s="268">
        <f t="shared" si="5"/>
        <v>-6.0000000000000053</v>
      </c>
      <c r="F86" s="289"/>
    </row>
    <row r="87" spans="1:6" ht="20.149999999999999" customHeight="1" x14ac:dyDescent="0.25"/>
    <row r="88" spans="1:6" ht="20.149999999999999" customHeight="1" x14ac:dyDescent="0.25">
      <c r="A88" s="488" t="s">
        <v>273</v>
      </c>
      <c r="B88" s="488"/>
      <c r="C88" s="488"/>
      <c r="D88" s="488"/>
      <c r="E88" s="488"/>
    </row>
    <row r="89" spans="1:6" ht="20.149999999999999" customHeight="1" thickBot="1" x14ac:dyDescent="0.3">
      <c r="A89" s="148"/>
      <c r="B89" s="153"/>
      <c r="C89" s="153"/>
      <c r="D89" s="153"/>
      <c r="E89" s="153"/>
    </row>
    <row r="90" spans="1:6" ht="20.149999999999999" customHeight="1" thickBot="1" x14ac:dyDescent="0.3">
      <c r="A90" s="144" t="s">
        <v>1</v>
      </c>
      <c r="B90" s="151" t="s">
        <v>12</v>
      </c>
      <c r="C90" s="491" t="s">
        <v>271</v>
      </c>
      <c r="D90" s="515"/>
      <c r="E90" s="492"/>
    </row>
    <row r="91" spans="1:6" ht="20.149999999999999" customHeight="1" thickBot="1" x14ac:dyDescent="0.3">
      <c r="A91" s="163"/>
      <c r="B91" s="286"/>
      <c r="C91" s="36">
        <f>+C4</f>
        <v>2018</v>
      </c>
      <c r="D91" s="36">
        <f>+D4</f>
        <v>2019</v>
      </c>
      <c r="E91" s="16" t="s">
        <v>188</v>
      </c>
    </row>
    <row r="92" spans="1:6" ht="20.149999999999999" customHeight="1" x14ac:dyDescent="0.25">
      <c r="A92" s="422" t="s">
        <v>6</v>
      </c>
      <c r="B92" s="17" t="s">
        <v>13</v>
      </c>
      <c r="C92" s="293">
        <v>1.804</v>
      </c>
      <c r="D92" s="293">
        <v>1.5249999999999999</v>
      </c>
      <c r="E92" s="267">
        <f>+(D92-C92)*100</f>
        <v>-27.900000000000013</v>
      </c>
      <c r="F92" s="289"/>
    </row>
    <row r="93" spans="1:6" ht="20.149999999999999" customHeight="1" x14ac:dyDescent="0.25">
      <c r="A93" s="423" t="s">
        <v>8</v>
      </c>
      <c r="B93" s="17" t="s">
        <v>274</v>
      </c>
      <c r="C93" s="293">
        <v>0.92100000000000004</v>
      </c>
      <c r="D93" s="293">
        <v>0.89800000000000002</v>
      </c>
      <c r="E93" s="267">
        <f t="shared" ref="E93:E117" si="6">+(D93-C93)*100</f>
        <v>-2.300000000000002</v>
      </c>
      <c r="F93" s="289"/>
    </row>
    <row r="94" spans="1:6" ht="20.149999999999999" customHeight="1" x14ac:dyDescent="0.25">
      <c r="A94" s="423" t="s">
        <v>14</v>
      </c>
      <c r="B94" s="17" t="s">
        <v>15</v>
      </c>
      <c r="C94" s="293">
        <v>0.69</v>
      </c>
      <c r="D94" s="293">
        <v>0.77200000000000002</v>
      </c>
      <c r="E94" s="267">
        <f t="shared" si="6"/>
        <v>8.2000000000000064</v>
      </c>
      <c r="F94" s="289"/>
    </row>
    <row r="95" spans="1:6" ht="20.149999999999999" customHeight="1" x14ac:dyDescent="0.25">
      <c r="A95" s="423" t="s">
        <v>16</v>
      </c>
      <c r="B95" s="17" t="s">
        <v>17</v>
      </c>
      <c r="C95" s="293">
        <v>1.4710000000000001</v>
      </c>
      <c r="D95" s="293">
        <v>1.37</v>
      </c>
      <c r="E95" s="267">
        <f t="shared" si="6"/>
        <v>-10.099999999999998</v>
      </c>
      <c r="F95" s="289"/>
    </row>
    <row r="96" spans="1:6" ht="20.149999999999999" customHeight="1" x14ac:dyDescent="0.25">
      <c r="A96" s="423" t="s">
        <v>18</v>
      </c>
      <c r="B96" s="17" t="s">
        <v>19</v>
      </c>
      <c r="C96" s="293">
        <v>0.16700000000000001</v>
      </c>
      <c r="D96" s="293">
        <v>0.126</v>
      </c>
      <c r="E96" s="267">
        <f t="shared" si="6"/>
        <v>-4.1000000000000005</v>
      </c>
      <c r="F96" s="289"/>
    </row>
    <row r="97" spans="1:6" ht="20.149999999999999" customHeight="1" x14ac:dyDescent="0.25">
      <c r="A97" s="423" t="s">
        <v>20</v>
      </c>
      <c r="B97" s="17" t="s">
        <v>21</v>
      </c>
      <c r="C97" s="293">
        <v>0.81200000000000006</v>
      </c>
      <c r="D97" s="293">
        <v>0.83</v>
      </c>
      <c r="E97" s="267">
        <f t="shared" si="6"/>
        <v>1.7999999999999905</v>
      </c>
      <c r="F97" s="289"/>
    </row>
    <row r="98" spans="1:6" ht="20.149999999999999" customHeight="1" x14ac:dyDescent="0.25">
      <c r="A98" s="423" t="s">
        <v>22</v>
      </c>
      <c r="B98" s="17" t="s">
        <v>23</v>
      </c>
      <c r="C98" s="293">
        <v>2.9969999999999999</v>
      </c>
      <c r="D98" s="293">
        <v>1.9219999999999999</v>
      </c>
      <c r="E98" s="267">
        <f t="shared" si="6"/>
        <v>-107.5</v>
      </c>
      <c r="F98" s="289"/>
    </row>
    <row r="99" spans="1:6" ht="20.149999999999999" customHeight="1" x14ac:dyDescent="0.25">
      <c r="A99" s="423" t="s">
        <v>24</v>
      </c>
      <c r="B99" s="17" t="s">
        <v>25</v>
      </c>
      <c r="C99" s="293">
        <v>1.3109999999999999</v>
      </c>
      <c r="D99" s="293">
        <v>1.1339999999999999</v>
      </c>
      <c r="E99" s="267">
        <f t="shared" si="6"/>
        <v>-17.700000000000003</v>
      </c>
      <c r="F99" s="289"/>
    </row>
    <row r="100" spans="1:6" ht="20.149999999999999" customHeight="1" x14ac:dyDescent="0.25">
      <c r="A100" s="423" t="s">
        <v>26</v>
      </c>
      <c r="B100" s="17" t="s">
        <v>27</v>
      </c>
      <c r="C100" s="293">
        <v>0.89300000000000002</v>
      </c>
      <c r="D100" s="293">
        <v>1.232</v>
      </c>
      <c r="E100" s="267">
        <f t="shared" si="6"/>
        <v>33.9</v>
      </c>
      <c r="F100" s="289"/>
    </row>
    <row r="101" spans="1:6" ht="20.149999999999999" customHeight="1" x14ac:dyDescent="0.25">
      <c r="A101" s="423" t="s">
        <v>28</v>
      </c>
      <c r="B101" s="17" t="s">
        <v>253</v>
      </c>
      <c r="C101" s="293">
        <v>0.85399999999999998</v>
      </c>
      <c r="D101" s="293">
        <v>0.67400000000000004</v>
      </c>
      <c r="E101" s="267">
        <f t="shared" si="6"/>
        <v>-17.999999999999993</v>
      </c>
      <c r="F101" s="289"/>
    </row>
    <row r="102" spans="1:6" ht="20.149999999999999" customHeight="1" x14ac:dyDescent="0.25">
      <c r="A102" s="423" t="s">
        <v>29</v>
      </c>
      <c r="B102" s="17" t="s">
        <v>30</v>
      </c>
      <c r="C102" s="293">
        <v>0.35299999999999998</v>
      </c>
      <c r="D102" s="293">
        <v>0.40799999999999997</v>
      </c>
      <c r="E102" s="267">
        <f t="shared" si="6"/>
        <v>5.4999999999999991</v>
      </c>
      <c r="F102" s="289"/>
    </row>
    <row r="103" spans="1:6" ht="20.149999999999999" customHeight="1" x14ac:dyDescent="0.25">
      <c r="A103" s="423" t="s">
        <v>31</v>
      </c>
      <c r="B103" s="17" t="s">
        <v>32</v>
      </c>
      <c r="C103" s="293">
        <v>1.0569999999999999</v>
      </c>
      <c r="D103" s="293">
        <v>1.143</v>
      </c>
      <c r="E103" s="267">
        <f t="shared" si="6"/>
        <v>8.6000000000000085</v>
      </c>
      <c r="F103" s="289"/>
    </row>
    <row r="104" spans="1:6" ht="20.149999999999999" customHeight="1" x14ac:dyDescent="0.25">
      <c r="A104" s="423" t="s">
        <v>33</v>
      </c>
      <c r="B104" s="17" t="s">
        <v>34</v>
      </c>
      <c r="C104" s="293">
        <v>0.72099999999999997</v>
      </c>
      <c r="D104" s="293">
        <v>0.73199999999999998</v>
      </c>
      <c r="E104" s="267">
        <f t="shared" si="6"/>
        <v>1.100000000000001</v>
      </c>
      <c r="F104" s="289"/>
    </row>
    <row r="105" spans="1:6" ht="20.149999999999999" customHeight="1" x14ac:dyDescent="0.25">
      <c r="A105" s="423" t="s">
        <v>35</v>
      </c>
      <c r="B105" s="17" t="s">
        <v>36</v>
      </c>
      <c r="C105" s="293">
        <v>1.8480000000000001</v>
      </c>
      <c r="D105" s="293">
        <v>1.522</v>
      </c>
      <c r="E105" s="267">
        <f t="shared" si="6"/>
        <v>-32.600000000000009</v>
      </c>
      <c r="F105" s="289"/>
    </row>
    <row r="106" spans="1:6" ht="20.149999999999999" customHeight="1" x14ac:dyDescent="0.25">
      <c r="A106" s="423" t="s">
        <v>37</v>
      </c>
      <c r="B106" s="17" t="s">
        <v>38</v>
      </c>
      <c r="C106" s="293">
        <v>0.70499999999999996</v>
      </c>
      <c r="D106" s="293">
        <v>0.56799999999999995</v>
      </c>
      <c r="E106" s="267">
        <f t="shared" si="6"/>
        <v>-13.700000000000001</v>
      </c>
      <c r="F106" s="289"/>
    </row>
    <row r="107" spans="1:6" ht="20.149999999999999" customHeight="1" x14ac:dyDescent="0.25">
      <c r="A107" s="423" t="s">
        <v>39</v>
      </c>
      <c r="B107" s="17" t="s">
        <v>268</v>
      </c>
      <c r="C107" s="293">
        <v>0.54100000000000004</v>
      </c>
      <c r="D107" s="293">
        <v>0.52</v>
      </c>
      <c r="E107" s="267">
        <f t="shared" si="6"/>
        <v>-2.1000000000000019</v>
      </c>
      <c r="F107" s="289"/>
    </row>
    <row r="108" spans="1:6" ht="20.149999999999999" customHeight="1" x14ac:dyDescent="0.25">
      <c r="A108" s="423" t="s">
        <v>40</v>
      </c>
      <c r="B108" s="17" t="s">
        <v>41</v>
      </c>
      <c r="C108" s="293">
        <v>0.754</v>
      </c>
      <c r="D108" s="293">
        <v>0.73699999999999999</v>
      </c>
      <c r="E108" s="267">
        <f t="shared" si="6"/>
        <v>-1.7000000000000015</v>
      </c>
      <c r="F108" s="289"/>
    </row>
    <row r="109" spans="1:6" ht="20.149999999999999" customHeight="1" x14ac:dyDescent="0.25">
      <c r="A109" s="423" t="s">
        <v>42</v>
      </c>
      <c r="B109" s="17" t="s">
        <v>43</v>
      </c>
      <c r="C109" s="293">
        <v>0.56200000000000006</v>
      </c>
      <c r="D109" s="293">
        <v>0.58499999999999996</v>
      </c>
      <c r="E109" s="267">
        <f t="shared" si="6"/>
        <v>2.2999999999999909</v>
      </c>
      <c r="F109" s="289"/>
    </row>
    <row r="110" spans="1:6" ht="20.149999999999999" customHeight="1" x14ac:dyDescent="0.25">
      <c r="A110" s="423" t="s">
        <v>44</v>
      </c>
      <c r="B110" s="17" t="s">
        <v>45</v>
      </c>
      <c r="C110" s="293">
        <v>0.35799999999999998</v>
      </c>
      <c r="D110" s="293">
        <v>0.23300000000000001</v>
      </c>
      <c r="E110" s="267">
        <f t="shared" si="6"/>
        <v>-12.499999999999996</v>
      </c>
      <c r="F110" s="289"/>
    </row>
    <row r="111" spans="1:6" ht="20.149999999999999" customHeight="1" x14ac:dyDescent="0.25">
      <c r="A111" s="423" t="s">
        <v>46</v>
      </c>
      <c r="B111" s="17" t="s">
        <v>47</v>
      </c>
      <c r="C111" s="293">
        <v>0.497</v>
      </c>
      <c r="D111" s="293">
        <v>0.186</v>
      </c>
      <c r="E111" s="267">
        <f t="shared" si="6"/>
        <v>-31.1</v>
      </c>
      <c r="F111" s="289"/>
    </row>
    <row r="112" spans="1:6" ht="20.149999999999999" customHeight="1" x14ac:dyDescent="0.25">
      <c r="A112" s="423" t="s">
        <v>48</v>
      </c>
      <c r="B112" s="17" t="s">
        <v>49</v>
      </c>
      <c r="C112" s="293">
        <v>0.50800000000000001</v>
      </c>
      <c r="D112" s="293">
        <v>0.49</v>
      </c>
      <c r="E112" s="267">
        <f t="shared" si="6"/>
        <v>-1.8000000000000016</v>
      </c>
      <c r="F112" s="289"/>
    </row>
    <row r="113" spans="1:6" ht="20.149999999999999" customHeight="1" x14ac:dyDescent="0.25">
      <c r="A113" s="423" t="s">
        <v>50</v>
      </c>
      <c r="B113" s="17" t="s">
        <v>51</v>
      </c>
      <c r="C113" s="293">
        <v>3.8759999999999999</v>
      </c>
      <c r="D113" s="293">
        <v>1.9219999999999999</v>
      </c>
      <c r="E113" s="267">
        <f t="shared" si="6"/>
        <v>-195.4</v>
      </c>
      <c r="F113" s="289"/>
    </row>
    <row r="114" spans="1:6" ht="20.149999999999999" customHeight="1" x14ac:dyDescent="0.25">
      <c r="A114" s="423" t="s">
        <v>52</v>
      </c>
      <c r="B114" s="17" t="s">
        <v>53</v>
      </c>
      <c r="C114" s="293">
        <v>0.34699999999999998</v>
      </c>
      <c r="D114" s="293">
        <v>0.38100000000000001</v>
      </c>
      <c r="E114" s="267">
        <f t="shared" si="6"/>
        <v>3.400000000000003</v>
      </c>
      <c r="F114" s="289"/>
    </row>
    <row r="115" spans="1:6" ht="20.149999999999999" customHeight="1" x14ac:dyDescent="0.25">
      <c r="A115" s="423" t="s">
        <v>54</v>
      </c>
      <c r="B115" s="17" t="s">
        <v>55</v>
      </c>
      <c r="C115" s="293">
        <v>2.8130000000000002</v>
      </c>
      <c r="D115" s="293">
        <v>1.6619999999999999</v>
      </c>
      <c r="E115" s="267">
        <f t="shared" si="6"/>
        <v>-115.10000000000002</v>
      </c>
      <c r="F115" s="289"/>
    </row>
    <row r="116" spans="1:6" ht="20.149999999999999" customHeight="1" thickBot="1" x14ac:dyDescent="0.3">
      <c r="A116" s="423" t="s">
        <v>56</v>
      </c>
      <c r="B116" s="17" t="s">
        <v>57</v>
      </c>
      <c r="C116" s="293">
        <v>1.19</v>
      </c>
      <c r="D116" s="293">
        <v>0.81799999999999995</v>
      </c>
      <c r="E116" s="267">
        <f t="shared" si="6"/>
        <v>-37.200000000000003</v>
      </c>
      <c r="F116" s="289"/>
    </row>
    <row r="117" spans="1:6" ht="20.149999999999999" customHeight="1" thickBot="1" x14ac:dyDescent="0.3">
      <c r="A117" s="134"/>
      <c r="B117" s="135" t="s">
        <v>10</v>
      </c>
      <c r="C117" s="230">
        <v>1.004</v>
      </c>
      <c r="D117" s="230">
        <v>0.876</v>
      </c>
      <c r="E117" s="268">
        <f t="shared" si="6"/>
        <v>-12.8</v>
      </c>
      <c r="F117" s="289"/>
    </row>
    <row r="118" spans="1:6" ht="20.149999999999999" customHeight="1" x14ac:dyDescent="0.25"/>
    <row r="119" spans="1:6" ht="20.149999999999999" customHeight="1" x14ac:dyDescent="0.25">
      <c r="A119" s="488" t="s">
        <v>275</v>
      </c>
      <c r="B119" s="488"/>
      <c r="C119" s="488"/>
      <c r="D119" s="488"/>
      <c r="E119" s="488"/>
    </row>
    <row r="120" spans="1:6" ht="20.149999999999999" customHeight="1" thickBot="1" x14ac:dyDescent="0.3">
      <c r="A120" s="148"/>
      <c r="B120" s="153"/>
      <c r="C120" s="153"/>
      <c r="D120" s="153"/>
      <c r="E120" s="153"/>
    </row>
    <row r="121" spans="1:6" ht="20.149999999999999" customHeight="1" thickBot="1" x14ac:dyDescent="0.3">
      <c r="A121" s="144" t="s">
        <v>1</v>
      </c>
      <c r="B121" s="151" t="s">
        <v>12</v>
      </c>
      <c r="C121" s="491" t="s">
        <v>271</v>
      </c>
      <c r="D121" s="515"/>
      <c r="E121" s="492"/>
    </row>
    <row r="122" spans="1:6" ht="20.149999999999999" customHeight="1" thickBot="1" x14ac:dyDescent="0.3">
      <c r="A122" s="163"/>
      <c r="B122" s="286"/>
      <c r="C122" s="36">
        <f>+C4</f>
        <v>2018</v>
      </c>
      <c r="D122" s="36">
        <f>+D4</f>
        <v>2019</v>
      </c>
      <c r="E122" s="16" t="s">
        <v>188</v>
      </c>
    </row>
    <row r="123" spans="1:6" ht="20.149999999999999" customHeight="1" x14ac:dyDescent="0.25">
      <c r="A123" s="422" t="s">
        <v>6</v>
      </c>
      <c r="B123" s="181" t="s">
        <v>59</v>
      </c>
      <c r="C123" s="293">
        <v>0.61399999999999999</v>
      </c>
      <c r="D123" s="293">
        <v>0.65200000000000002</v>
      </c>
      <c r="E123" s="267">
        <f>+(D123-C123)*100</f>
        <v>3.8000000000000034</v>
      </c>
      <c r="F123" s="289"/>
    </row>
    <row r="124" spans="1:6" ht="20.149999999999999" customHeight="1" x14ac:dyDescent="0.25">
      <c r="A124" s="423" t="s">
        <v>8</v>
      </c>
      <c r="B124" s="181" t="s">
        <v>254</v>
      </c>
      <c r="C124" s="293">
        <v>0.47899999999999998</v>
      </c>
      <c r="D124" s="293">
        <v>0.53300000000000003</v>
      </c>
      <c r="E124" s="267">
        <f t="shared" ref="E124:E141" si="7">+(D124-C124)*100</f>
        <v>5.4000000000000048</v>
      </c>
      <c r="F124" s="289"/>
    </row>
    <row r="125" spans="1:6" ht="20.149999999999999" customHeight="1" x14ac:dyDescent="0.25">
      <c r="A125" s="423" t="s">
        <v>14</v>
      </c>
      <c r="B125" s="181" t="s">
        <v>60</v>
      </c>
      <c r="C125" s="293">
        <v>0.628</v>
      </c>
      <c r="D125" s="293">
        <v>0.55800000000000005</v>
      </c>
      <c r="E125" s="267">
        <f t="shared" si="7"/>
        <v>-6.9999999999999947</v>
      </c>
      <c r="F125" s="289"/>
    </row>
    <row r="126" spans="1:6" ht="20.149999999999999" customHeight="1" x14ac:dyDescent="0.25">
      <c r="A126" s="423" t="s">
        <v>16</v>
      </c>
      <c r="B126" s="181" t="s">
        <v>61</v>
      </c>
      <c r="C126" s="293">
        <v>0.65500000000000003</v>
      </c>
      <c r="D126" s="293">
        <v>0.67</v>
      </c>
      <c r="E126" s="267">
        <f t="shared" si="7"/>
        <v>1.5000000000000013</v>
      </c>
      <c r="F126" s="289"/>
    </row>
    <row r="127" spans="1:6" ht="20.149999999999999" customHeight="1" x14ac:dyDescent="0.25">
      <c r="A127" s="423" t="s">
        <v>18</v>
      </c>
      <c r="B127" s="17" t="s">
        <v>62</v>
      </c>
      <c r="C127" s="293">
        <v>0.47199999999999998</v>
      </c>
      <c r="D127" s="293">
        <v>0.54400000000000004</v>
      </c>
      <c r="E127" s="267">
        <f t="shared" si="7"/>
        <v>7.2000000000000064</v>
      </c>
      <c r="F127" s="289"/>
    </row>
    <row r="128" spans="1:6" ht="20.149999999999999" customHeight="1" x14ac:dyDescent="0.25">
      <c r="A128" s="423" t="s">
        <v>20</v>
      </c>
      <c r="B128" s="181" t="s">
        <v>63</v>
      </c>
      <c r="C128" s="293">
        <v>8.3000000000000004E-2</v>
      </c>
      <c r="D128" s="293">
        <v>0.124</v>
      </c>
      <c r="E128" s="267">
        <f t="shared" si="7"/>
        <v>4.0999999999999996</v>
      </c>
      <c r="F128" s="289"/>
    </row>
    <row r="129" spans="1:6" ht="20.149999999999999" customHeight="1" x14ac:dyDescent="0.25">
      <c r="A129" s="423" t="s">
        <v>22</v>
      </c>
      <c r="B129" s="181" t="s">
        <v>64</v>
      </c>
      <c r="C129" s="293">
        <v>0.26500000000000001</v>
      </c>
      <c r="D129" s="293">
        <v>0.39900000000000002</v>
      </c>
      <c r="E129" s="267">
        <f t="shared" si="7"/>
        <v>13.4</v>
      </c>
      <c r="F129" s="289"/>
    </row>
    <row r="130" spans="1:6" ht="20.149999999999999" customHeight="1" x14ac:dyDescent="0.25">
      <c r="A130" s="423" t="s">
        <v>24</v>
      </c>
      <c r="B130" s="181" t="s">
        <v>65</v>
      </c>
      <c r="C130" s="293">
        <v>0.185</v>
      </c>
      <c r="D130" s="293">
        <v>0.33300000000000002</v>
      </c>
      <c r="E130" s="267">
        <f t="shared" si="7"/>
        <v>14.800000000000002</v>
      </c>
      <c r="F130" s="289"/>
    </row>
    <row r="131" spans="1:6" ht="20.149999999999999" customHeight="1" x14ac:dyDescent="0.25">
      <c r="A131" s="423" t="s">
        <v>26</v>
      </c>
      <c r="B131" s="181" t="s">
        <v>66</v>
      </c>
      <c r="C131" s="293">
        <v>0.60699999999999998</v>
      </c>
      <c r="D131" s="293">
        <v>0.60599999999999998</v>
      </c>
      <c r="E131" s="267">
        <f t="shared" si="7"/>
        <v>-0.10000000000000009</v>
      </c>
      <c r="F131" s="289"/>
    </row>
    <row r="132" spans="1:6" ht="20.149999999999999" customHeight="1" x14ac:dyDescent="0.25">
      <c r="A132" s="423" t="s">
        <v>28</v>
      </c>
      <c r="B132" s="181" t="s">
        <v>67</v>
      </c>
      <c r="C132" s="293">
        <v>0.55700000000000005</v>
      </c>
      <c r="D132" s="293">
        <v>0.35699999999999998</v>
      </c>
      <c r="E132" s="267">
        <f t="shared" si="7"/>
        <v>-20.000000000000007</v>
      </c>
      <c r="F132" s="289"/>
    </row>
    <row r="133" spans="1:6" ht="19.5" customHeight="1" x14ac:dyDescent="0.25">
      <c r="A133" s="423" t="s">
        <v>29</v>
      </c>
      <c r="B133" s="181" t="s">
        <v>68</v>
      </c>
      <c r="C133" s="293">
        <v>0.16700000000000001</v>
      </c>
      <c r="D133" s="293">
        <v>0.20300000000000001</v>
      </c>
      <c r="E133" s="267">
        <f t="shared" si="7"/>
        <v>3.6000000000000005</v>
      </c>
      <c r="F133" s="289"/>
    </row>
    <row r="134" spans="1:6" ht="20.149999999999999" customHeight="1" x14ac:dyDescent="0.25">
      <c r="A134" s="423" t="s">
        <v>31</v>
      </c>
      <c r="B134" s="181" t="s">
        <v>69</v>
      </c>
      <c r="C134" s="293">
        <v>0.69599999999999995</v>
      </c>
      <c r="D134" s="293">
        <v>0.59299999999999997</v>
      </c>
      <c r="E134" s="267">
        <f t="shared" si="7"/>
        <v>-10.299999999999997</v>
      </c>
      <c r="F134" s="289"/>
    </row>
    <row r="135" spans="1:6" ht="20.149999999999999" customHeight="1" x14ac:dyDescent="0.25">
      <c r="A135" s="423" t="s">
        <v>33</v>
      </c>
      <c r="B135" s="181" t="s">
        <v>70</v>
      </c>
      <c r="C135" s="293">
        <v>0.49099999999999999</v>
      </c>
      <c r="D135" s="293">
        <v>0.501</v>
      </c>
      <c r="E135" s="267">
        <f t="shared" si="7"/>
        <v>1.0000000000000009</v>
      </c>
      <c r="F135" s="289"/>
    </row>
    <row r="136" spans="1:6" ht="20.149999999999999" customHeight="1" x14ac:dyDescent="0.25">
      <c r="A136" s="423" t="s">
        <v>35</v>
      </c>
      <c r="B136" s="181" t="s">
        <v>71</v>
      </c>
      <c r="C136" s="293">
        <v>0.63100000000000001</v>
      </c>
      <c r="D136" s="293">
        <v>0.65200000000000002</v>
      </c>
      <c r="E136" s="267">
        <f t="shared" si="7"/>
        <v>2.1000000000000019</v>
      </c>
      <c r="F136" s="289"/>
    </row>
    <row r="137" spans="1:6" ht="20.149999999999999" customHeight="1" x14ac:dyDescent="0.25">
      <c r="A137" s="423" t="s">
        <v>37</v>
      </c>
      <c r="B137" s="181" t="s">
        <v>72</v>
      </c>
      <c r="C137" s="293">
        <v>0.83699999999999997</v>
      </c>
      <c r="D137" s="293">
        <v>0.72699999999999998</v>
      </c>
      <c r="E137" s="267">
        <f t="shared" si="7"/>
        <v>-10.999999999999998</v>
      </c>
      <c r="F137" s="289"/>
    </row>
    <row r="138" spans="1:6" ht="20.149999999999999" customHeight="1" x14ac:dyDescent="0.25">
      <c r="A138" s="423" t="s">
        <v>39</v>
      </c>
      <c r="B138" s="181" t="s">
        <v>73</v>
      </c>
      <c r="C138" s="293">
        <v>0.63900000000000001</v>
      </c>
      <c r="D138" s="293">
        <v>0.64800000000000002</v>
      </c>
      <c r="E138" s="267">
        <f t="shared" si="7"/>
        <v>0.9000000000000008</v>
      </c>
      <c r="F138" s="289"/>
    </row>
    <row r="139" spans="1:6" ht="20.149999999999999" customHeight="1" x14ac:dyDescent="0.25">
      <c r="A139" s="423" t="s">
        <v>40</v>
      </c>
      <c r="B139" s="181" t="s">
        <v>74</v>
      </c>
      <c r="C139" s="293">
        <v>0.44800000000000001</v>
      </c>
      <c r="D139" s="293">
        <v>1.5569999999999999</v>
      </c>
      <c r="E139" s="267">
        <f t="shared" si="7"/>
        <v>110.9</v>
      </c>
      <c r="F139" s="289"/>
    </row>
    <row r="140" spans="1:6" ht="20.149999999999999" customHeight="1" x14ac:dyDescent="0.25">
      <c r="A140" s="423" t="s">
        <v>42</v>
      </c>
      <c r="B140" s="181" t="s">
        <v>75</v>
      </c>
      <c r="C140" s="293">
        <v>0.129</v>
      </c>
      <c r="D140" s="293">
        <v>0.11799999999999999</v>
      </c>
      <c r="E140" s="267">
        <f t="shared" si="7"/>
        <v>-1.100000000000001</v>
      </c>
      <c r="F140" s="289"/>
    </row>
    <row r="141" spans="1:6" ht="20.149999999999999" customHeight="1" x14ac:dyDescent="0.25">
      <c r="A141" s="423" t="s">
        <v>44</v>
      </c>
      <c r="B141" s="181" t="s">
        <v>76</v>
      </c>
      <c r="C141" s="293">
        <v>0.317</v>
      </c>
      <c r="D141" s="293">
        <v>-0.54900000000000004</v>
      </c>
      <c r="E141" s="267">
        <f t="shared" si="7"/>
        <v>-86.600000000000009</v>
      </c>
      <c r="F141" s="289"/>
    </row>
    <row r="142" spans="1:6" ht="20.149999999999999" customHeight="1" x14ac:dyDescent="0.25">
      <c r="A142" s="423" t="s">
        <v>46</v>
      </c>
      <c r="B142" s="181" t="s">
        <v>77</v>
      </c>
      <c r="C142" s="293">
        <v>0.20200000000000001</v>
      </c>
      <c r="D142" s="293">
        <v>0.2</v>
      </c>
      <c r="E142" s="267">
        <f t="shared" ref="E142:E157" si="8">+(D142-C142)*100</f>
        <v>-0.20000000000000018</v>
      </c>
      <c r="F142" s="289"/>
    </row>
    <row r="143" spans="1:6" ht="20.149999999999999" customHeight="1" x14ac:dyDescent="0.25">
      <c r="A143" s="423" t="s">
        <v>48</v>
      </c>
      <c r="B143" s="425" t="s">
        <v>270</v>
      </c>
      <c r="C143" s="293">
        <v>0.60499999999999998</v>
      </c>
      <c r="D143" s="293">
        <v>0.51700000000000002</v>
      </c>
      <c r="E143" s="267">
        <f t="shared" si="8"/>
        <v>-8.7999999999999972</v>
      </c>
      <c r="F143" s="289"/>
    </row>
    <row r="144" spans="1:6" ht="20.149999999999999" customHeight="1" x14ac:dyDescent="0.25">
      <c r="A144" s="423" t="s">
        <v>50</v>
      </c>
      <c r="B144" s="181" t="s">
        <v>79</v>
      </c>
      <c r="C144" s="293">
        <v>0.33800000000000002</v>
      </c>
      <c r="D144" s="293">
        <v>0.496</v>
      </c>
      <c r="E144" s="267">
        <f t="shared" si="8"/>
        <v>15.799999999999997</v>
      </c>
      <c r="F144" s="289"/>
    </row>
    <row r="145" spans="1:6" ht="20.149999999999999" customHeight="1" x14ac:dyDescent="0.25">
      <c r="A145" s="423" t="s">
        <v>52</v>
      </c>
      <c r="B145" s="181" t="s">
        <v>80</v>
      </c>
      <c r="C145" s="293">
        <v>0.69199999999999995</v>
      </c>
      <c r="D145" s="293">
        <v>0.70299999999999996</v>
      </c>
      <c r="E145" s="267">
        <f t="shared" si="8"/>
        <v>1.100000000000001</v>
      </c>
      <c r="F145" s="289"/>
    </row>
    <row r="146" spans="1:6" ht="20.149999999999999" customHeight="1" x14ac:dyDescent="0.25">
      <c r="A146" s="423" t="s">
        <v>54</v>
      </c>
      <c r="B146" s="181" t="s">
        <v>81</v>
      </c>
      <c r="C146" s="293">
        <v>0.622</v>
      </c>
      <c r="D146" s="293">
        <v>0.63100000000000001</v>
      </c>
      <c r="E146" s="267">
        <f t="shared" si="8"/>
        <v>0.9000000000000008</v>
      </c>
      <c r="F146" s="289"/>
    </row>
    <row r="147" spans="1:6" ht="20.149999999999999" customHeight="1" x14ac:dyDescent="0.25">
      <c r="A147" s="423" t="s">
        <v>56</v>
      </c>
      <c r="B147" s="181" t="s">
        <v>82</v>
      </c>
      <c r="C147" s="293">
        <v>0.55200000000000005</v>
      </c>
      <c r="D147" s="293">
        <v>0.46200000000000002</v>
      </c>
      <c r="E147" s="267">
        <f t="shared" si="8"/>
        <v>-9.0000000000000018</v>
      </c>
      <c r="F147" s="289"/>
    </row>
    <row r="148" spans="1:6" ht="20.149999999999999" customHeight="1" x14ac:dyDescent="0.25">
      <c r="A148" s="423" t="s">
        <v>83</v>
      </c>
      <c r="B148" s="181" t="s">
        <v>84</v>
      </c>
      <c r="C148" s="293">
        <v>0.14599999999999999</v>
      </c>
      <c r="D148" s="293">
        <v>0.17399999999999999</v>
      </c>
      <c r="E148" s="267">
        <f t="shared" si="8"/>
        <v>2.8</v>
      </c>
      <c r="F148" s="289"/>
    </row>
    <row r="149" spans="1:6" ht="20.149999999999999" customHeight="1" x14ac:dyDescent="0.25">
      <c r="A149" s="423" t="s">
        <v>85</v>
      </c>
      <c r="B149" s="181" t="s">
        <v>86</v>
      </c>
      <c r="C149" s="293">
        <v>8.5000000000000006E-2</v>
      </c>
      <c r="D149" s="293">
        <v>0.11600000000000001</v>
      </c>
      <c r="E149" s="267">
        <f t="shared" si="8"/>
        <v>3.1</v>
      </c>
      <c r="F149" s="289"/>
    </row>
    <row r="150" spans="1:6" ht="20.149999999999999" customHeight="1" x14ac:dyDescent="0.25">
      <c r="A150" s="423" t="s">
        <v>87</v>
      </c>
      <c r="B150" s="181" t="s">
        <v>88</v>
      </c>
      <c r="C150" s="293">
        <v>0.53700000000000003</v>
      </c>
      <c r="D150" s="293">
        <v>0.57999999999999996</v>
      </c>
      <c r="E150" s="267">
        <f t="shared" si="8"/>
        <v>4.2999999999999927</v>
      </c>
      <c r="F150" s="289"/>
    </row>
    <row r="151" spans="1:6" ht="20.149999999999999" customHeight="1" x14ac:dyDescent="0.25">
      <c r="A151" s="423" t="s">
        <v>89</v>
      </c>
      <c r="B151" s="181" t="s">
        <v>90</v>
      </c>
      <c r="C151" s="293">
        <v>0.72799999999999998</v>
      </c>
      <c r="D151" s="293">
        <v>0.55700000000000005</v>
      </c>
      <c r="E151" s="267">
        <f t="shared" si="8"/>
        <v>-17.099999999999994</v>
      </c>
      <c r="F151" s="289"/>
    </row>
    <row r="152" spans="1:6" ht="20.149999999999999" customHeight="1" x14ac:dyDescent="0.25">
      <c r="A152" s="423" t="s">
        <v>91</v>
      </c>
      <c r="B152" s="181" t="s">
        <v>92</v>
      </c>
      <c r="C152" s="293">
        <v>0.41699999999999998</v>
      </c>
      <c r="D152" s="293">
        <v>0.44400000000000001</v>
      </c>
      <c r="E152" s="267">
        <f t="shared" si="8"/>
        <v>2.7000000000000024</v>
      </c>
      <c r="F152" s="289"/>
    </row>
    <row r="153" spans="1:6" ht="20.149999999999999" customHeight="1" x14ac:dyDescent="0.25">
      <c r="A153" s="423" t="s">
        <v>93</v>
      </c>
      <c r="B153" s="181" t="s">
        <v>94</v>
      </c>
      <c r="C153" s="293">
        <v>0.626</v>
      </c>
      <c r="D153" s="293">
        <v>0.59799999999999998</v>
      </c>
      <c r="E153" s="267">
        <f t="shared" si="8"/>
        <v>-2.8000000000000025</v>
      </c>
      <c r="F153" s="289"/>
    </row>
    <row r="154" spans="1:6" ht="20.149999999999999" customHeight="1" x14ac:dyDescent="0.25">
      <c r="A154" s="423" t="s">
        <v>95</v>
      </c>
      <c r="B154" s="181" t="s">
        <v>96</v>
      </c>
      <c r="C154" s="293">
        <v>0.65700000000000003</v>
      </c>
      <c r="D154" s="293">
        <v>0.621</v>
      </c>
      <c r="E154" s="267">
        <f t="shared" si="8"/>
        <v>-3.6000000000000032</v>
      </c>
      <c r="F154" s="289"/>
    </row>
    <row r="155" spans="1:6" ht="20.149999999999999" customHeight="1" x14ac:dyDescent="0.25">
      <c r="A155" s="423" t="s">
        <v>97</v>
      </c>
      <c r="B155" s="17" t="s">
        <v>98</v>
      </c>
      <c r="C155" s="293">
        <v>0.56499999999999995</v>
      </c>
      <c r="D155" s="293">
        <v>0.60199999999999998</v>
      </c>
      <c r="E155" s="267">
        <f t="shared" si="8"/>
        <v>3.7000000000000033</v>
      </c>
      <c r="F155" s="289"/>
    </row>
    <row r="156" spans="1:6" ht="20.149999999999999" customHeight="1" thickBot="1" x14ac:dyDescent="0.3">
      <c r="A156" s="423" t="s">
        <v>99</v>
      </c>
      <c r="B156" s="181" t="s">
        <v>100</v>
      </c>
      <c r="C156" s="293">
        <v>0.753</v>
      </c>
      <c r="D156" s="293">
        <v>0.75600000000000001</v>
      </c>
      <c r="E156" s="267">
        <f t="shared" si="8"/>
        <v>0.30000000000000027</v>
      </c>
      <c r="F156" s="289"/>
    </row>
    <row r="157" spans="1:6" ht="20.149999999999999" customHeight="1" thickBot="1" x14ac:dyDescent="0.3">
      <c r="A157" s="93"/>
      <c r="B157" s="40" t="s">
        <v>10</v>
      </c>
      <c r="C157" s="230">
        <v>0.61199999999999999</v>
      </c>
      <c r="D157" s="230">
        <v>0.60699999999999998</v>
      </c>
      <c r="E157" s="268">
        <f t="shared" si="8"/>
        <v>-0.50000000000000044</v>
      </c>
      <c r="F157" s="289"/>
    </row>
    <row r="158" spans="1:6" ht="20.149999999999999" customHeight="1" x14ac:dyDescent="0.25"/>
    <row r="159" spans="1:6" ht="20.149999999999999" customHeight="1" x14ac:dyDescent="0.25"/>
    <row r="160" spans="1:6" ht="20.149999999999999" customHeight="1" x14ac:dyDescent="0.25"/>
    <row r="161" ht="20.149999999999999" customHeight="1" x14ac:dyDescent="0.25"/>
    <row r="162" ht="20.149999999999999" customHeight="1" x14ac:dyDescent="0.25"/>
    <row r="163" ht="20.149999999999999" customHeight="1" x14ac:dyDescent="0.25"/>
    <row r="164" ht="20.149999999999999" customHeight="1" x14ac:dyDescent="0.25"/>
    <row r="165" ht="20.149999999999999" customHeight="1" x14ac:dyDescent="0.25"/>
    <row r="166" ht="20.149999999999999" customHeight="1" x14ac:dyDescent="0.25"/>
    <row r="167" ht="20.149999999999999" customHeight="1" x14ac:dyDescent="0.25"/>
    <row r="168" ht="20.149999999999999" customHeight="1" x14ac:dyDescent="0.25"/>
    <row r="169" ht="20.149999999999999" customHeight="1" x14ac:dyDescent="0.25"/>
    <row r="170" ht="20.149999999999999" customHeight="1" x14ac:dyDescent="0.25"/>
    <row r="171" ht="20.149999999999999" customHeight="1" x14ac:dyDescent="0.25"/>
    <row r="172" ht="20.149999999999999" customHeight="1" x14ac:dyDescent="0.25"/>
    <row r="173" ht="20.149999999999999" customHeight="1" x14ac:dyDescent="0.25"/>
    <row r="174" ht="20.149999999999999" customHeight="1" x14ac:dyDescent="0.25"/>
    <row r="175" ht="20.149999999999999" customHeight="1" x14ac:dyDescent="0.25"/>
    <row r="176" ht="20.149999999999999" customHeight="1" x14ac:dyDescent="0.25"/>
    <row r="177" ht="20.149999999999999" customHeight="1" x14ac:dyDescent="0.25"/>
    <row r="178" ht="20.149999999999999" customHeight="1" x14ac:dyDescent="0.25"/>
    <row r="179" ht="20.149999999999999" customHeight="1" x14ac:dyDescent="0.25"/>
    <row r="180" ht="20.149999999999999" customHeight="1" x14ac:dyDescent="0.25"/>
    <row r="181" ht="20.149999999999999" customHeight="1" x14ac:dyDescent="0.25"/>
    <row r="182" ht="20.149999999999999" customHeight="1" x14ac:dyDescent="0.25"/>
    <row r="183" ht="20.149999999999999" customHeight="1" x14ac:dyDescent="0.25"/>
    <row r="184" ht="20.149999999999999" customHeight="1" x14ac:dyDescent="0.25"/>
    <row r="185" ht="20.149999999999999" customHeight="1" x14ac:dyDescent="0.25"/>
    <row r="186" ht="20.149999999999999" customHeight="1" x14ac:dyDescent="0.25"/>
    <row r="187" ht="20.149999999999999" customHeight="1" x14ac:dyDescent="0.25"/>
    <row r="188" ht="20.149999999999999" customHeight="1" x14ac:dyDescent="0.25"/>
    <row r="189" ht="20.149999999999999" customHeight="1" x14ac:dyDescent="0.25"/>
    <row r="190" ht="20.149999999999999" customHeight="1" x14ac:dyDescent="0.25"/>
    <row r="191" ht="20.149999999999999" customHeight="1" x14ac:dyDescent="0.25"/>
    <row r="192" ht="20.149999999999999" customHeight="1" x14ac:dyDescent="0.25"/>
    <row r="193" ht="20.149999999999999" customHeight="1" x14ac:dyDescent="0.25"/>
    <row r="194" ht="20.149999999999999" customHeight="1" x14ac:dyDescent="0.25"/>
    <row r="195" ht="20.149999999999999" customHeight="1" x14ac:dyDescent="0.25"/>
    <row r="196" ht="20.149999999999999" customHeight="1" x14ac:dyDescent="0.25"/>
    <row r="197" ht="20.149999999999999" customHeight="1" x14ac:dyDescent="0.25"/>
    <row r="198" ht="20.149999999999999" customHeight="1" x14ac:dyDescent="0.25"/>
    <row r="199" ht="20.149999999999999" customHeight="1" x14ac:dyDescent="0.25"/>
    <row r="200" ht="20.149999999999999" customHeight="1" x14ac:dyDescent="0.25"/>
    <row r="201" ht="20.149999999999999" customHeight="1" x14ac:dyDescent="0.25"/>
    <row r="202" ht="20.149999999999999" customHeight="1" x14ac:dyDescent="0.25"/>
    <row r="203" ht="20.149999999999999" customHeight="1" x14ac:dyDescent="0.25"/>
    <row r="204" ht="20.149999999999999" customHeight="1" x14ac:dyDescent="0.25"/>
    <row r="205" ht="20.149999999999999" customHeight="1" x14ac:dyDescent="0.25"/>
    <row r="206" ht="20.149999999999999" customHeight="1" x14ac:dyDescent="0.25"/>
    <row r="207" ht="20.149999999999999" customHeight="1" x14ac:dyDescent="0.25"/>
    <row r="208" ht="20.149999999999999" customHeight="1" x14ac:dyDescent="0.25"/>
    <row r="209" ht="20.149999999999999" customHeight="1" x14ac:dyDescent="0.25"/>
    <row r="210" ht="20.149999999999999" customHeight="1" x14ac:dyDescent="0.25"/>
    <row r="211" ht="20.149999999999999" customHeight="1" x14ac:dyDescent="0.25"/>
    <row r="212" ht="20.149999999999999" customHeight="1" x14ac:dyDescent="0.25"/>
    <row r="213" ht="20.149999999999999" customHeight="1" x14ac:dyDescent="0.25"/>
    <row r="214" ht="20.149999999999999" customHeight="1" x14ac:dyDescent="0.25"/>
    <row r="215" ht="20.149999999999999" customHeight="1" x14ac:dyDescent="0.25"/>
    <row r="216" ht="20.149999999999999" customHeight="1" x14ac:dyDescent="0.25"/>
    <row r="217" ht="20.149999999999999" customHeight="1" x14ac:dyDescent="0.25"/>
    <row r="218" ht="20.149999999999999" customHeight="1" x14ac:dyDescent="0.25"/>
    <row r="219" ht="20.149999999999999" customHeight="1" x14ac:dyDescent="0.25"/>
    <row r="220" ht="20.149999999999999" customHeight="1" x14ac:dyDescent="0.25"/>
    <row r="221" ht="20.149999999999999" customHeight="1" x14ac:dyDescent="0.25"/>
    <row r="222" ht="20.149999999999999" customHeight="1" x14ac:dyDescent="0.25"/>
    <row r="223" ht="20.149999999999999" customHeight="1" x14ac:dyDescent="0.25"/>
    <row r="224" ht="20.149999999999999" customHeight="1" x14ac:dyDescent="0.25"/>
    <row r="225" ht="20.149999999999999" customHeight="1" x14ac:dyDescent="0.25"/>
    <row r="226" ht="20.149999999999999" customHeight="1" x14ac:dyDescent="0.25"/>
    <row r="227" ht="20.149999999999999" customHeight="1" x14ac:dyDescent="0.25"/>
    <row r="228" ht="20.149999999999999" customHeight="1" x14ac:dyDescent="0.25"/>
    <row r="229" ht="20.149999999999999" customHeight="1" x14ac:dyDescent="0.25"/>
    <row r="230" ht="20.149999999999999" customHeight="1" x14ac:dyDescent="0.25"/>
    <row r="231" ht="20.149999999999999" customHeight="1" x14ac:dyDescent="0.25"/>
    <row r="232" ht="20.149999999999999" customHeight="1" x14ac:dyDescent="0.25"/>
    <row r="233" ht="20.149999999999999" customHeight="1" x14ac:dyDescent="0.25"/>
    <row r="234" ht="20.149999999999999" customHeight="1" x14ac:dyDescent="0.25"/>
    <row r="235" ht="20.149999999999999" customHeight="1" x14ac:dyDescent="0.25"/>
    <row r="236" ht="20.149999999999999" customHeight="1" x14ac:dyDescent="0.25"/>
    <row r="237" ht="20.149999999999999" customHeight="1" x14ac:dyDescent="0.25"/>
    <row r="238" ht="20.149999999999999" customHeight="1" x14ac:dyDescent="0.25"/>
    <row r="239" ht="20.149999999999999" customHeight="1" x14ac:dyDescent="0.25"/>
    <row r="240" ht="20.149999999999999" customHeight="1" x14ac:dyDescent="0.25"/>
    <row r="241" ht="20.149999999999999" customHeight="1" x14ac:dyDescent="0.25"/>
    <row r="242" ht="20.149999999999999" customHeight="1" x14ac:dyDescent="0.25"/>
    <row r="243" ht="20.149999999999999" customHeight="1" x14ac:dyDescent="0.25"/>
    <row r="244" ht="20.149999999999999" customHeight="1" x14ac:dyDescent="0.25"/>
    <row r="245" ht="20.149999999999999" customHeight="1" x14ac:dyDescent="0.25"/>
    <row r="246" ht="20.149999999999999" customHeight="1" x14ac:dyDescent="0.25"/>
    <row r="247" ht="20.149999999999999" customHeight="1" x14ac:dyDescent="0.25"/>
    <row r="248" ht="20.149999999999999" customHeight="1" x14ac:dyDescent="0.25"/>
    <row r="249" ht="20.149999999999999" customHeight="1" x14ac:dyDescent="0.25"/>
    <row r="250" ht="20.149999999999999" customHeight="1" x14ac:dyDescent="0.25"/>
    <row r="251" ht="20.149999999999999" customHeight="1" x14ac:dyDescent="0.25"/>
    <row r="252" ht="20.149999999999999" customHeight="1" x14ac:dyDescent="0.25"/>
    <row r="253" ht="20.149999999999999" customHeight="1" x14ac:dyDescent="0.25"/>
    <row r="254" ht="20.149999999999999" customHeight="1" x14ac:dyDescent="0.25"/>
    <row r="255" ht="20.149999999999999" customHeight="1" x14ac:dyDescent="0.25"/>
    <row r="256" ht="20.149999999999999" customHeight="1" x14ac:dyDescent="0.25"/>
    <row r="257" ht="20.149999999999999" customHeight="1" x14ac:dyDescent="0.25"/>
    <row r="258" ht="20.149999999999999" customHeight="1" x14ac:dyDescent="0.25"/>
    <row r="259" ht="20.149999999999999" customHeight="1" x14ac:dyDescent="0.25"/>
    <row r="260" ht="20.149999999999999" customHeight="1" x14ac:dyDescent="0.25"/>
    <row r="261" ht="20.149999999999999" customHeight="1" x14ac:dyDescent="0.25"/>
    <row r="262" ht="20.149999999999999" customHeight="1" x14ac:dyDescent="0.25"/>
    <row r="263" ht="20.149999999999999" customHeight="1" x14ac:dyDescent="0.25"/>
    <row r="264" ht="20.149999999999999" customHeight="1" x14ac:dyDescent="0.25"/>
    <row r="265" ht="20.149999999999999" customHeight="1" x14ac:dyDescent="0.25"/>
    <row r="266" ht="20.149999999999999" customHeight="1" x14ac:dyDescent="0.25"/>
    <row r="267" ht="20.149999999999999" customHeight="1" x14ac:dyDescent="0.25"/>
    <row r="268" ht="20.149999999999999" customHeight="1" x14ac:dyDescent="0.25"/>
    <row r="269" ht="20.149999999999999" customHeight="1" x14ac:dyDescent="0.25"/>
    <row r="270" ht="20.149999999999999" customHeight="1" x14ac:dyDescent="0.25"/>
    <row r="271" ht="20.149999999999999" customHeight="1" x14ac:dyDescent="0.25"/>
    <row r="272" ht="20.149999999999999" customHeight="1" x14ac:dyDescent="0.25"/>
    <row r="273" ht="20.149999999999999" customHeight="1" x14ac:dyDescent="0.25"/>
    <row r="274" ht="20.149999999999999" customHeight="1" x14ac:dyDescent="0.25"/>
    <row r="275" ht="20.149999999999999" customHeight="1" x14ac:dyDescent="0.25"/>
    <row r="276" ht="20.149999999999999" customHeight="1" x14ac:dyDescent="0.25"/>
    <row r="277" ht="20.149999999999999" customHeight="1" x14ac:dyDescent="0.25"/>
    <row r="278" ht="20.149999999999999" customHeight="1" x14ac:dyDescent="0.25"/>
    <row r="279" ht="20.149999999999999" customHeight="1" x14ac:dyDescent="0.25"/>
    <row r="280" ht="20.149999999999999" customHeight="1" x14ac:dyDescent="0.25"/>
    <row r="281" ht="20.149999999999999" customHeight="1" x14ac:dyDescent="0.25"/>
    <row r="282" ht="20.149999999999999" customHeight="1" x14ac:dyDescent="0.25"/>
    <row r="283" ht="20.149999999999999" customHeight="1" x14ac:dyDescent="0.25"/>
    <row r="284" ht="20.149999999999999" customHeight="1" x14ac:dyDescent="0.25"/>
    <row r="285" ht="20.149999999999999" customHeight="1" x14ac:dyDescent="0.25"/>
    <row r="286" ht="20.149999999999999" customHeight="1" x14ac:dyDescent="0.25"/>
    <row r="287" ht="20.149999999999999" customHeight="1" x14ac:dyDescent="0.25"/>
    <row r="288" ht="20.149999999999999" customHeight="1" x14ac:dyDescent="0.25"/>
    <row r="289" ht="20.149999999999999" customHeight="1" x14ac:dyDescent="0.25"/>
    <row r="290" ht="20.149999999999999" customHeight="1" x14ac:dyDescent="0.25"/>
    <row r="291" ht="20.149999999999999" customHeight="1" x14ac:dyDescent="0.25"/>
    <row r="292" ht="20.149999999999999" customHeight="1" x14ac:dyDescent="0.25"/>
    <row r="293" ht="20.149999999999999" customHeight="1" x14ac:dyDescent="0.25"/>
    <row r="294" ht="20.149999999999999" customHeight="1" x14ac:dyDescent="0.25"/>
    <row r="295" ht="20.149999999999999" customHeight="1" x14ac:dyDescent="0.25"/>
    <row r="296" ht="20.149999999999999" customHeight="1" x14ac:dyDescent="0.25"/>
    <row r="297" ht="20.149999999999999" customHeight="1" x14ac:dyDescent="0.25"/>
    <row r="298" ht="20.149999999999999" customHeight="1" x14ac:dyDescent="0.25"/>
    <row r="299" ht="20.149999999999999" customHeight="1" x14ac:dyDescent="0.25"/>
    <row r="300" ht="20.149999999999999" customHeight="1" x14ac:dyDescent="0.25"/>
    <row r="301" ht="20.149999999999999" customHeight="1" x14ac:dyDescent="0.25"/>
    <row r="302" ht="20.149999999999999" customHeight="1" x14ac:dyDescent="0.25"/>
    <row r="303" ht="20.149999999999999" customHeight="1" x14ac:dyDescent="0.25"/>
    <row r="304" ht="20.149999999999999" customHeight="1" x14ac:dyDescent="0.25"/>
    <row r="305" ht="20.149999999999999" customHeight="1" x14ac:dyDescent="0.25"/>
    <row r="306" ht="20.149999999999999" customHeight="1" x14ac:dyDescent="0.25"/>
    <row r="307" ht="20.149999999999999" customHeight="1" x14ac:dyDescent="0.25"/>
    <row r="308" ht="20.149999999999999" customHeight="1" x14ac:dyDescent="0.25"/>
    <row r="309" ht="20.149999999999999" customHeight="1" x14ac:dyDescent="0.25"/>
    <row r="310" ht="20.149999999999999" customHeight="1" x14ac:dyDescent="0.25"/>
    <row r="311" ht="20.149999999999999" customHeight="1" x14ac:dyDescent="0.25"/>
    <row r="312" ht="20.149999999999999" customHeight="1" x14ac:dyDescent="0.25"/>
    <row r="313" ht="20.149999999999999" customHeight="1" x14ac:dyDescent="0.25"/>
    <row r="314" ht="20.149999999999999" customHeight="1" x14ac:dyDescent="0.25"/>
    <row r="315" ht="20.149999999999999" customHeight="1" x14ac:dyDescent="0.25"/>
    <row r="316" ht="20.149999999999999" customHeight="1" x14ac:dyDescent="0.25"/>
    <row r="317" ht="20.149999999999999" customHeight="1" x14ac:dyDescent="0.25"/>
    <row r="318" ht="20.149999999999999" customHeight="1" x14ac:dyDescent="0.25"/>
    <row r="319" ht="20.149999999999999" customHeight="1" x14ac:dyDescent="0.25"/>
    <row r="320" ht="20.149999999999999" customHeight="1" x14ac:dyDescent="0.25"/>
    <row r="321" ht="20.149999999999999" customHeight="1" x14ac:dyDescent="0.25"/>
    <row r="322" ht="20.149999999999999" customHeight="1" x14ac:dyDescent="0.25"/>
    <row r="323" ht="20.149999999999999" customHeight="1" x14ac:dyDescent="0.25"/>
    <row r="324" ht="20.149999999999999" customHeight="1" x14ac:dyDescent="0.25"/>
    <row r="325" ht="20.149999999999999" customHeight="1" x14ac:dyDescent="0.25"/>
    <row r="326" ht="20.149999999999999" customHeight="1" x14ac:dyDescent="0.25"/>
    <row r="327" ht="20.149999999999999" customHeight="1" x14ac:dyDescent="0.25"/>
    <row r="328" ht="20.149999999999999" customHeight="1" x14ac:dyDescent="0.25"/>
    <row r="329" ht="20.149999999999999" customHeight="1" x14ac:dyDescent="0.25"/>
    <row r="330" ht="20.149999999999999" customHeight="1" x14ac:dyDescent="0.25"/>
    <row r="331" ht="20.149999999999999" customHeight="1" x14ac:dyDescent="0.25"/>
    <row r="332" ht="20.149999999999999" customHeight="1" x14ac:dyDescent="0.25"/>
    <row r="333" ht="20.149999999999999" customHeight="1" x14ac:dyDescent="0.25"/>
    <row r="334" ht="20.149999999999999" customHeight="1" x14ac:dyDescent="0.25"/>
    <row r="335" ht="20.149999999999999" customHeight="1" x14ac:dyDescent="0.25"/>
    <row r="336" ht="20.149999999999999" customHeight="1" x14ac:dyDescent="0.25"/>
    <row r="337" ht="20.149999999999999" customHeight="1" x14ac:dyDescent="0.25"/>
    <row r="338" ht="20.149999999999999" customHeight="1" x14ac:dyDescent="0.25"/>
    <row r="339" ht="20.149999999999999" customHeight="1" x14ac:dyDescent="0.25"/>
    <row r="340" ht="20.149999999999999" customHeight="1" x14ac:dyDescent="0.25"/>
    <row r="341" ht="20.149999999999999" customHeight="1" x14ac:dyDescent="0.25"/>
    <row r="342" ht="20.149999999999999" customHeight="1" x14ac:dyDescent="0.25"/>
    <row r="343" ht="20.149999999999999" customHeight="1" x14ac:dyDescent="0.25"/>
    <row r="344" ht="20.149999999999999" customHeight="1" x14ac:dyDescent="0.25"/>
    <row r="345" ht="20.149999999999999" customHeight="1" x14ac:dyDescent="0.25"/>
    <row r="346" ht="20.149999999999999" customHeight="1" x14ac:dyDescent="0.25"/>
    <row r="347" ht="20.149999999999999" customHeight="1" x14ac:dyDescent="0.25"/>
    <row r="348" ht="20.149999999999999" customHeight="1" x14ac:dyDescent="0.25"/>
    <row r="349" ht="20.149999999999999" customHeight="1" x14ac:dyDescent="0.25"/>
    <row r="350" ht="20.149999999999999" customHeight="1" x14ac:dyDescent="0.25"/>
    <row r="351" ht="20.149999999999999" customHeight="1" x14ac:dyDescent="0.25"/>
    <row r="352" ht="20.149999999999999" customHeight="1" x14ac:dyDescent="0.25"/>
    <row r="353" ht="20.149999999999999" customHeight="1" x14ac:dyDescent="0.25"/>
    <row r="354" ht="20.149999999999999" customHeight="1" x14ac:dyDescent="0.25"/>
    <row r="355" ht="20.149999999999999" customHeight="1" x14ac:dyDescent="0.25"/>
    <row r="356" ht="20.149999999999999" customHeight="1" x14ac:dyDescent="0.25"/>
    <row r="357" ht="20.149999999999999" customHeight="1" x14ac:dyDescent="0.25"/>
    <row r="358" ht="20.149999999999999" customHeight="1" x14ac:dyDescent="0.25"/>
    <row r="359" ht="20.149999999999999" customHeight="1" x14ac:dyDescent="0.25"/>
    <row r="360" ht="20.149999999999999" customHeight="1" x14ac:dyDescent="0.25"/>
    <row r="361" ht="20.149999999999999" customHeight="1" x14ac:dyDescent="0.25"/>
    <row r="362" ht="20.149999999999999" customHeight="1" x14ac:dyDescent="0.25"/>
    <row r="363" ht="20.149999999999999" customHeight="1" x14ac:dyDescent="0.25"/>
    <row r="364" ht="20.149999999999999" customHeight="1" x14ac:dyDescent="0.25"/>
    <row r="365" ht="20.149999999999999" customHeight="1" x14ac:dyDescent="0.25"/>
    <row r="366" ht="20.149999999999999" customHeight="1" x14ac:dyDescent="0.25"/>
    <row r="367" ht="20.149999999999999" customHeight="1" x14ac:dyDescent="0.25"/>
    <row r="368" ht="20.149999999999999" customHeight="1" x14ac:dyDescent="0.25"/>
    <row r="369" ht="20.149999999999999" customHeight="1" x14ac:dyDescent="0.25"/>
    <row r="370" ht="20.149999999999999" customHeight="1" x14ac:dyDescent="0.25"/>
    <row r="371" ht="20.149999999999999" customHeight="1" x14ac:dyDescent="0.25"/>
    <row r="372" ht="20.149999999999999" customHeight="1" x14ac:dyDescent="0.25"/>
    <row r="373" ht="20.149999999999999" customHeight="1" x14ac:dyDescent="0.25"/>
    <row r="374" ht="20.149999999999999" customHeight="1" x14ac:dyDescent="0.25"/>
    <row r="375" ht="20.149999999999999" customHeight="1" x14ac:dyDescent="0.25"/>
    <row r="376" ht="20.149999999999999" customHeight="1" x14ac:dyDescent="0.25"/>
    <row r="377" ht="20.149999999999999" customHeight="1" x14ac:dyDescent="0.25"/>
    <row r="378" ht="20.149999999999999" customHeight="1" x14ac:dyDescent="0.25"/>
    <row r="379" ht="20.149999999999999" customHeight="1" x14ac:dyDescent="0.25"/>
    <row r="380" ht="20.149999999999999" customHeight="1" x14ac:dyDescent="0.25"/>
    <row r="381" ht="20.149999999999999" customHeight="1" x14ac:dyDescent="0.25"/>
    <row r="382" ht="20.149999999999999" customHeight="1" x14ac:dyDescent="0.25"/>
    <row r="383" ht="20.149999999999999" customHeight="1" x14ac:dyDescent="0.25"/>
    <row r="384" ht="20.149999999999999" customHeight="1" x14ac:dyDescent="0.25"/>
    <row r="385" ht="20.149999999999999" customHeight="1" x14ac:dyDescent="0.25"/>
    <row r="386" ht="20.149999999999999" customHeight="1" x14ac:dyDescent="0.25"/>
    <row r="387" ht="20.149999999999999" customHeight="1" x14ac:dyDescent="0.25"/>
    <row r="388" ht="20.149999999999999" customHeight="1" x14ac:dyDescent="0.25"/>
    <row r="389" ht="20.149999999999999" customHeight="1" x14ac:dyDescent="0.25"/>
    <row r="390" ht="20.149999999999999" customHeight="1" x14ac:dyDescent="0.25"/>
    <row r="391" ht="20.149999999999999" customHeight="1" x14ac:dyDescent="0.25"/>
    <row r="392" ht="20.149999999999999" customHeight="1" x14ac:dyDescent="0.25"/>
    <row r="393" ht="20.149999999999999" customHeight="1" x14ac:dyDescent="0.25"/>
    <row r="394" ht="20.149999999999999" customHeight="1" x14ac:dyDescent="0.25"/>
    <row r="395" ht="20.149999999999999" customHeight="1" x14ac:dyDescent="0.25"/>
    <row r="396" ht="20.149999999999999" customHeight="1" x14ac:dyDescent="0.25"/>
    <row r="397" ht="20.149999999999999" customHeight="1" x14ac:dyDescent="0.25"/>
    <row r="398" ht="20.149999999999999" customHeight="1" x14ac:dyDescent="0.25"/>
    <row r="399" ht="20.149999999999999" customHeight="1" x14ac:dyDescent="0.25"/>
    <row r="400" ht="20.149999999999999" customHeight="1" x14ac:dyDescent="0.25"/>
    <row r="401" ht="20.149999999999999" customHeight="1" x14ac:dyDescent="0.25"/>
    <row r="402" ht="20.149999999999999" customHeight="1" x14ac:dyDescent="0.25"/>
    <row r="403" ht="20.149999999999999" customHeight="1" x14ac:dyDescent="0.25"/>
    <row r="404" ht="20.149999999999999" customHeight="1" x14ac:dyDescent="0.25"/>
    <row r="405" ht="20.149999999999999" customHeight="1" x14ac:dyDescent="0.25"/>
    <row r="406" ht="20.149999999999999" customHeight="1" x14ac:dyDescent="0.25"/>
    <row r="407" ht="20.149999999999999" customHeight="1" x14ac:dyDescent="0.25"/>
    <row r="408" ht="20.149999999999999" customHeight="1" x14ac:dyDescent="0.25"/>
    <row r="409" ht="20.149999999999999" customHeight="1" x14ac:dyDescent="0.25"/>
    <row r="410" ht="20.149999999999999" customHeight="1" x14ac:dyDescent="0.25"/>
    <row r="411" ht="20.149999999999999" customHeight="1" x14ac:dyDescent="0.25"/>
    <row r="412" ht="20.149999999999999" customHeight="1" x14ac:dyDescent="0.25"/>
    <row r="413" ht="20.149999999999999" customHeight="1" x14ac:dyDescent="0.25"/>
    <row r="414" ht="20.149999999999999" customHeight="1" x14ac:dyDescent="0.25"/>
    <row r="415" ht="20.149999999999999" customHeight="1" x14ac:dyDescent="0.25"/>
    <row r="416" ht="20.149999999999999" customHeight="1" x14ac:dyDescent="0.25"/>
    <row r="417" ht="20.149999999999999" customHeight="1" x14ac:dyDescent="0.25"/>
    <row r="418" ht="20.149999999999999" customHeight="1" x14ac:dyDescent="0.25"/>
    <row r="419" ht="20.149999999999999" customHeight="1" x14ac:dyDescent="0.25"/>
    <row r="420" ht="20.149999999999999" customHeight="1" x14ac:dyDescent="0.25"/>
    <row r="421" ht="20.149999999999999" customHeight="1" x14ac:dyDescent="0.25"/>
    <row r="422" ht="20.149999999999999" customHeight="1" x14ac:dyDescent="0.25"/>
    <row r="423" ht="20.149999999999999" customHeight="1" x14ac:dyDescent="0.25"/>
    <row r="424" ht="20.149999999999999" customHeight="1" x14ac:dyDescent="0.25"/>
    <row r="425" ht="20.149999999999999" customHeight="1" x14ac:dyDescent="0.25"/>
    <row r="426" ht="20.149999999999999" customHeight="1" x14ac:dyDescent="0.25"/>
    <row r="427" ht="20.149999999999999" customHeight="1" x14ac:dyDescent="0.25"/>
    <row r="428" ht="20.149999999999999" customHeight="1" x14ac:dyDescent="0.25"/>
    <row r="429" ht="20.149999999999999" customHeight="1" x14ac:dyDescent="0.25"/>
    <row r="430" ht="20.149999999999999" customHeight="1" x14ac:dyDescent="0.25"/>
    <row r="431" ht="20.149999999999999" customHeight="1" x14ac:dyDescent="0.25"/>
    <row r="432" ht="20.149999999999999" customHeight="1" x14ac:dyDescent="0.25"/>
    <row r="433" ht="20.149999999999999" customHeight="1" x14ac:dyDescent="0.25"/>
    <row r="434" ht="20.149999999999999" customHeight="1" x14ac:dyDescent="0.25"/>
    <row r="435" ht="20.149999999999999" customHeight="1" x14ac:dyDescent="0.25"/>
    <row r="436" ht="20.149999999999999" customHeight="1" x14ac:dyDescent="0.25"/>
    <row r="437" ht="20.149999999999999" customHeight="1" x14ac:dyDescent="0.25"/>
    <row r="438" ht="20.149999999999999" customHeight="1" x14ac:dyDescent="0.25"/>
    <row r="439" ht="20.149999999999999" customHeight="1" x14ac:dyDescent="0.25"/>
    <row r="440" ht="20.149999999999999" customHeight="1" x14ac:dyDescent="0.25"/>
    <row r="441" ht="20.149999999999999" customHeight="1" x14ac:dyDescent="0.25"/>
    <row r="442" ht="20.149999999999999" customHeight="1" x14ac:dyDescent="0.25"/>
    <row r="443" ht="20.149999999999999" customHeight="1" x14ac:dyDescent="0.25"/>
    <row r="444" ht="20.149999999999999" customHeight="1" x14ac:dyDescent="0.25"/>
    <row r="445" ht="20.149999999999999" customHeight="1" x14ac:dyDescent="0.25"/>
    <row r="446" ht="20.149999999999999" customHeight="1" x14ac:dyDescent="0.25"/>
    <row r="447" ht="20.149999999999999" customHeight="1" x14ac:dyDescent="0.25"/>
    <row r="448" ht="20.149999999999999" customHeight="1" x14ac:dyDescent="0.25"/>
    <row r="449" ht="20.149999999999999" customHeight="1" x14ac:dyDescent="0.25"/>
    <row r="450" ht="20.149999999999999" customHeight="1" x14ac:dyDescent="0.25"/>
    <row r="451" ht="20.149999999999999" customHeight="1" x14ac:dyDescent="0.25"/>
    <row r="452" ht="20.149999999999999" customHeight="1" x14ac:dyDescent="0.25"/>
    <row r="453" ht="20.149999999999999" customHeight="1" x14ac:dyDescent="0.25"/>
    <row r="454" ht="20.149999999999999" customHeight="1" x14ac:dyDescent="0.25"/>
    <row r="455" ht="20.149999999999999" customHeight="1" x14ac:dyDescent="0.25"/>
    <row r="456" ht="20.149999999999999" customHeight="1" x14ac:dyDescent="0.25"/>
    <row r="457" ht="20.149999999999999" customHeight="1" x14ac:dyDescent="0.25"/>
    <row r="458" ht="20.149999999999999" customHeight="1" x14ac:dyDescent="0.25"/>
    <row r="459" ht="20.149999999999999" customHeight="1" x14ac:dyDescent="0.25"/>
    <row r="460" ht="20.149999999999999" customHeight="1" x14ac:dyDescent="0.25"/>
    <row r="461" ht="20.149999999999999" customHeight="1" x14ac:dyDescent="0.25"/>
    <row r="462" ht="20.149999999999999" customHeight="1" x14ac:dyDescent="0.25"/>
    <row r="463" ht="20.149999999999999" customHeight="1" x14ac:dyDescent="0.25"/>
    <row r="464" ht="20.149999999999999" customHeight="1" x14ac:dyDescent="0.25"/>
    <row r="465" ht="20.149999999999999" customHeight="1" x14ac:dyDescent="0.25"/>
    <row r="466" ht="20.149999999999999" customHeight="1" x14ac:dyDescent="0.25"/>
    <row r="467" ht="20.149999999999999" customHeight="1" x14ac:dyDescent="0.25"/>
    <row r="468" ht="20.149999999999999" customHeight="1" x14ac:dyDescent="0.25"/>
    <row r="469" ht="20.149999999999999" customHeight="1" x14ac:dyDescent="0.25"/>
    <row r="470" ht="20.149999999999999" customHeight="1" x14ac:dyDescent="0.25"/>
    <row r="471" ht="20.149999999999999" customHeight="1" x14ac:dyDescent="0.25"/>
    <row r="472" ht="20.149999999999999" customHeight="1" x14ac:dyDescent="0.25"/>
    <row r="473" ht="20.149999999999999" customHeight="1" x14ac:dyDescent="0.25"/>
    <row r="474" ht="20.149999999999999" customHeight="1" x14ac:dyDescent="0.25"/>
    <row r="475" ht="20.149999999999999" customHeight="1" x14ac:dyDescent="0.25"/>
    <row r="476" ht="20.149999999999999" customHeight="1" x14ac:dyDescent="0.25"/>
    <row r="477" ht="20.149999999999999" customHeight="1" x14ac:dyDescent="0.25"/>
    <row r="478" ht="20.149999999999999" customHeight="1" x14ac:dyDescent="0.25"/>
    <row r="479" ht="20.149999999999999" customHeight="1" x14ac:dyDescent="0.25"/>
    <row r="480" ht="20.149999999999999" customHeight="1" x14ac:dyDescent="0.25"/>
    <row r="481" ht="20.149999999999999" customHeight="1" x14ac:dyDescent="0.25"/>
    <row r="482" ht="20.149999999999999" customHeight="1" x14ac:dyDescent="0.25"/>
    <row r="483" ht="20.149999999999999" customHeight="1" x14ac:dyDescent="0.25"/>
    <row r="484" ht="20.149999999999999" customHeight="1" x14ac:dyDescent="0.25"/>
    <row r="485" ht="20.149999999999999" customHeight="1" x14ac:dyDescent="0.25"/>
    <row r="486" ht="20.149999999999999" customHeight="1" x14ac:dyDescent="0.25"/>
    <row r="487" ht="20.149999999999999" customHeight="1" x14ac:dyDescent="0.25"/>
    <row r="488" ht="20.149999999999999" customHeight="1" x14ac:dyDescent="0.25"/>
    <row r="489" ht="20.149999999999999" customHeight="1" x14ac:dyDescent="0.25"/>
    <row r="490" ht="20.149999999999999" customHeight="1" x14ac:dyDescent="0.25"/>
    <row r="491" ht="20.149999999999999" customHeight="1" x14ac:dyDescent="0.25"/>
    <row r="492" ht="20.149999999999999" customHeight="1" x14ac:dyDescent="0.25"/>
    <row r="493" ht="20.149999999999999" customHeight="1" x14ac:dyDescent="0.25"/>
    <row r="494" ht="20.149999999999999" customHeight="1" x14ac:dyDescent="0.25"/>
    <row r="495" ht="20.149999999999999" customHeight="1" x14ac:dyDescent="0.25"/>
    <row r="496" ht="20.149999999999999" customHeight="1" x14ac:dyDescent="0.25"/>
    <row r="497" ht="20.149999999999999" customHeight="1" x14ac:dyDescent="0.25"/>
    <row r="498" ht="20.149999999999999" customHeight="1" x14ac:dyDescent="0.25"/>
    <row r="499" ht="20.149999999999999" customHeight="1" x14ac:dyDescent="0.25"/>
    <row r="500" ht="20.149999999999999" customHeight="1" x14ac:dyDescent="0.25"/>
    <row r="501" ht="20.149999999999999" customHeight="1" x14ac:dyDescent="0.25"/>
    <row r="502" ht="20.149999999999999" customHeight="1" x14ac:dyDescent="0.25"/>
    <row r="503" ht="20.149999999999999" customHeight="1" x14ac:dyDescent="0.25"/>
    <row r="504" ht="20.149999999999999" customHeight="1" x14ac:dyDescent="0.25"/>
    <row r="505" ht="20.149999999999999" customHeight="1" x14ac:dyDescent="0.25"/>
    <row r="506" ht="20.149999999999999" customHeight="1" x14ac:dyDescent="0.25"/>
    <row r="507" ht="20.149999999999999" customHeight="1" x14ac:dyDescent="0.25"/>
    <row r="508" ht="20.149999999999999" customHeight="1" x14ac:dyDescent="0.25"/>
    <row r="509" ht="20.149999999999999" customHeight="1" x14ac:dyDescent="0.25"/>
    <row r="510" ht="20.149999999999999" customHeight="1" x14ac:dyDescent="0.25"/>
    <row r="511" ht="20.149999999999999" customHeight="1" x14ac:dyDescent="0.25"/>
    <row r="512" ht="20.149999999999999" customHeight="1" x14ac:dyDescent="0.25"/>
    <row r="513" ht="20.149999999999999" customHeight="1" x14ac:dyDescent="0.25"/>
    <row r="514" ht="20.149999999999999" customHeight="1" x14ac:dyDescent="0.25"/>
    <row r="515" ht="20.149999999999999" customHeight="1" x14ac:dyDescent="0.25"/>
    <row r="516" ht="20.149999999999999" customHeight="1" x14ac:dyDescent="0.25"/>
    <row r="517" ht="20.149999999999999" customHeight="1" x14ac:dyDescent="0.25"/>
    <row r="518" ht="20.149999999999999" customHeight="1" x14ac:dyDescent="0.25"/>
    <row r="519" ht="20.149999999999999" customHeight="1" x14ac:dyDescent="0.25"/>
    <row r="520" ht="20.149999999999999" customHeight="1" x14ac:dyDescent="0.25"/>
    <row r="521" ht="20.149999999999999" customHeight="1" x14ac:dyDescent="0.25"/>
    <row r="522" ht="20.149999999999999" customHeight="1" x14ac:dyDescent="0.25"/>
    <row r="523" ht="20.149999999999999" customHeight="1" x14ac:dyDescent="0.25"/>
    <row r="524" ht="20.149999999999999" customHeight="1" x14ac:dyDescent="0.25"/>
    <row r="525" ht="20.149999999999999" customHeight="1" x14ac:dyDescent="0.25"/>
    <row r="526" ht="20.149999999999999" customHeight="1" x14ac:dyDescent="0.25"/>
    <row r="527" ht="20.149999999999999" customHeight="1" x14ac:dyDescent="0.25"/>
    <row r="528" ht="20.149999999999999" customHeight="1" x14ac:dyDescent="0.25"/>
    <row r="529" ht="20.149999999999999" customHeight="1" x14ac:dyDescent="0.25"/>
    <row r="530" ht="20.149999999999999" customHeight="1" x14ac:dyDescent="0.25"/>
    <row r="531" ht="20.149999999999999" customHeight="1" x14ac:dyDescent="0.25"/>
    <row r="532" ht="20.149999999999999" customHeight="1" x14ac:dyDescent="0.25"/>
    <row r="533" ht="20.149999999999999" customHeight="1" x14ac:dyDescent="0.25"/>
    <row r="534" ht="20.149999999999999" customHeight="1" x14ac:dyDescent="0.25"/>
    <row r="535" ht="20.149999999999999" customHeight="1" x14ac:dyDescent="0.25"/>
    <row r="536" ht="20.149999999999999" customHeight="1" x14ac:dyDescent="0.25"/>
    <row r="537" ht="20.149999999999999" customHeight="1" x14ac:dyDescent="0.25"/>
    <row r="538" ht="20.149999999999999" customHeight="1" x14ac:dyDescent="0.25"/>
    <row r="539" ht="20.149999999999999" customHeight="1" x14ac:dyDescent="0.25"/>
    <row r="540" ht="20.149999999999999" customHeight="1" x14ac:dyDescent="0.25"/>
    <row r="541" ht="20.149999999999999" customHeight="1" x14ac:dyDescent="0.25"/>
    <row r="542" ht="20.149999999999999" customHeight="1" x14ac:dyDescent="0.25"/>
    <row r="543" ht="20.149999999999999" customHeight="1" x14ac:dyDescent="0.25"/>
    <row r="544" ht="20.149999999999999" customHeight="1" x14ac:dyDescent="0.25"/>
    <row r="545" ht="20.149999999999999" customHeight="1" x14ac:dyDescent="0.25"/>
    <row r="546" ht="20.149999999999999" customHeight="1" x14ac:dyDescent="0.25"/>
    <row r="547" ht="20.149999999999999" customHeight="1" x14ac:dyDescent="0.25"/>
    <row r="548" ht="20.149999999999999" customHeight="1" x14ac:dyDescent="0.25"/>
    <row r="549" ht="20.149999999999999" customHeight="1" x14ac:dyDescent="0.25"/>
    <row r="550" ht="20.149999999999999" customHeight="1" x14ac:dyDescent="0.25"/>
    <row r="551" ht="20.149999999999999" customHeight="1" x14ac:dyDescent="0.25"/>
    <row r="552" ht="20.149999999999999" customHeight="1" x14ac:dyDescent="0.25"/>
    <row r="553" ht="20.149999999999999" customHeight="1" x14ac:dyDescent="0.25"/>
    <row r="554" ht="20.149999999999999" customHeight="1" x14ac:dyDescent="0.25"/>
    <row r="555" ht="20.149999999999999" customHeight="1" x14ac:dyDescent="0.25"/>
    <row r="556" ht="20.149999999999999" customHeight="1" x14ac:dyDescent="0.25"/>
    <row r="557" ht="20.149999999999999" customHeight="1" x14ac:dyDescent="0.25"/>
    <row r="558" ht="20.149999999999999" customHeight="1" x14ac:dyDescent="0.25"/>
    <row r="559" ht="20.149999999999999" customHeight="1" x14ac:dyDescent="0.25"/>
    <row r="560" ht="20.149999999999999" customHeight="1" x14ac:dyDescent="0.25"/>
    <row r="561" ht="20.149999999999999" customHeight="1" x14ac:dyDescent="0.25"/>
    <row r="562" ht="20.149999999999999" customHeight="1" x14ac:dyDescent="0.25"/>
    <row r="563" ht="20.149999999999999" customHeight="1" x14ac:dyDescent="0.25"/>
    <row r="564" ht="20.149999999999999" customHeight="1" x14ac:dyDescent="0.25"/>
    <row r="565" ht="20.149999999999999" customHeight="1" x14ac:dyDescent="0.25"/>
    <row r="566" ht="20.149999999999999" customHeight="1" x14ac:dyDescent="0.25"/>
    <row r="567" ht="20.149999999999999" customHeight="1" x14ac:dyDescent="0.25"/>
    <row r="568" ht="20.149999999999999" customHeight="1" x14ac:dyDescent="0.25"/>
    <row r="569" ht="20.149999999999999" customHeight="1" x14ac:dyDescent="0.25"/>
    <row r="570" ht="20.149999999999999" customHeight="1" x14ac:dyDescent="0.25"/>
    <row r="571" ht="20.149999999999999" customHeight="1" x14ac:dyDescent="0.25"/>
    <row r="572" ht="20.149999999999999" customHeight="1" x14ac:dyDescent="0.25"/>
    <row r="573" ht="20.149999999999999" customHeight="1" x14ac:dyDescent="0.25"/>
    <row r="574" ht="20.149999999999999" customHeight="1" x14ac:dyDescent="0.25"/>
    <row r="575" ht="20.149999999999999" customHeight="1" x14ac:dyDescent="0.25"/>
    <row r="576" ht="20.149999999999999" customHeight="1" x14ac:dyDescent="0.25"/>
    <row r="577" ht="20.149999999999999" customHeight="1" x14ac:dyDescent="0.25"/>
    <row r="578" ht="20.149999999999999" customHeight="1" x14ac:dyDescent="0.25"/>
    <row r="579" ht="20.149999999999999" customHeight="1" x14ac:dyDescent="0.25"/>
    <row r="580" ht="20.149999999999999" customHeight="1" x14ac:dyDescent="0.25"/>
    <row r="581" ht="20.149999999999999" customHeight="1" x14ac:dyDescent="0.25"/>
    <row r="582" ht="20.149999999999999" customHeight="1" x14ac:dyDescent="0.25"/>
    <row r="583" ht="20.149999999999999" customHeight="1" x14ac:dyDescent="0.25"/>
    <row r="584" ht="20.149999999999999" customHeight="1" x14ac:dyDescent="0.25"/>
    <row r="585" ht="20.149999999999999" customHeight="1" x14ac:dyDescent="0.25"/>
    <row r="586" ht="20.149999999999999" customHeight="1" x14ac:dyDescent="0.25"/>
    <row r="587" ht="20.149999999999999" customHeight="1" x14ac:dyDescent="0.25"/>
    <row r="588" ht="20.149999999999999" customHeight="1" x14ac:dyDescent="0.25"/>
    <row r="589" ht="20.149999999999999" customHeight="1" x14ac:dyDescent="0.25"/>
    <row r="590" ht="20.149999999999999" customHeight="1" x14ac:dyDescent="0.25"/>
    <row r="591" ht="20.149999999999999" customHeight="1" x14ac:dyDescent="0.25"/>
    <row r="592" ht="20.149999999999999" customHeight="1" x14ac:dyDescent="0.25"/>
    <row r="593" ht="20.149999999999999" customHeight="1" x14ac:dyDescent="0.25"/>
    <row r="594" ht="20.149999999999999" customHeight="1" x14ac:dyDescent="0.25"/>
    <row r="595" ht="20.149999999999999" customHeight="1" x14ac:dyDescent="0.25"/>
    <row r="596" ht="20.149999999999999" customHeight="1" x14ac:dyDescent="0.25"/>
    <row r="597" ht="20.149999999999999" customHeight="1" x14ac:dyDescent="0.25"/>
    <row r="598" ht="20.149999999999999" customHeight="1" x14ac:dyDescent="0.25"/>
  </sheetData>
  <mergeCells count="11">
    <mergeCell ref="C82:E82"/>
    <mergeCell ref="A88:E88"/>
    <mergeCell ref="C90:E90"/>
    <mergeCell ref="A119:E119"/>
    <mergeCell ref="C121:E121"/>
    <mergeCell ref="A80:E80"/>
    <mergeCell ref="A1:E1"/>
    <mergeCell ref="C3:E3"/>
    <mergeCell ref="C11:E11"/>
    <mergeCell ref="A40:E40"/>
    <mergeCell ref="C42:E4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A15B9-39A6-4D52-A006-FCD2BC6E1714}">
  <dimension ref="A1:G108"/>
  <sheetViews>
    <sheetView view="pageBreakPreview" topLeftCell="A6" zoomScale="80" zoomScaleNormal="80" zoomScaleSheetLayoutView="80" workbookViewId="0"/>
  </sheetViews>
  <sheetFormatPr defaultColWidth="9.1796875" defaultRowHeight="12.5" x14ac:dyDescent="0.25"/>
  <cols>
    <col min="1" max="1" width="4.81640625" style="117" customWidth="1"/>
    <col min="2" max="2" width="39.1796875" style="117" customWidth="1"/>
    <col min="3" max="4" width="17.54296875" style="117" customWidth="1"/>
    <col min="5" max="5" width="15.7265625" style="117" customWidth="1"/>
    <col min="6" max="16384" width="9.1796875" style="117"/>
  </cols>
  <sheetData>
    <row r="1" spans="1:7" ht="20.149999999999999" customHeight="1" x14ac:dyDescent="0.25">
      <c r="A1" s="301" t="s">
        <v>204</v>
      </c>
      <c r="B1" s="154"/>
      <c r="C1" s="154"/>
      <c r="D1" s="154"/>
      <c r="E1" s="154"/>
    </row>
    <row r="2" spans="1:7" ht="20.149999999999999" customHeight="1" x14ac:dyDescent="0.25">
      <c r="A2" s="301"/>
      <c r="B2" s="154"/>
      <c r="C2" s="154"/>
      <c r="D2" s="154"/>
      <c r="E2" s="154"/>
    </row>
    <row r="3" spans="1:7" ht="20.149999999999999" customHeight="1" thickBot="1" x14ac:dyDescent="0.3">
      <c r="A3" s="302"/>
      <c r="B3" s="302"/>
      <c r="C3" s="302"/>
      <c r="D3" s="302"/>
      <c r="E3" s="302"/>
    </row>
    <row r="4" spans="1:7" ht="20.149999999999999" customHeight="1" thickBot="1" x14ac:dyDescent="0.3">
      <c r="A4" s="144" t="s">
        <v>1</v>
      </c>
      <c r="B4" s="144" t="s">
        <v>2</v>
      </c>
      <c r="C4" s="491" t="s">
        <v>205</v>
      </c>
      <c r="D4" s="515"/>
      <c r="E4" s="492"/>
    </row>
    <row r="5" spans="1:7" ht="20.149999999999999" customHeight="1" thickBot="1" x14ac:dyDescent="0.3">
      <c r="A5" s="163"/>
      <c r="B5" s="143"/>
      <c r="C5" s="36">
        <v>2018</v>
      </c>
      <c r="D5" s="36">
        <v>2019</v>
      </c>
      <c r="E5" s="16" t="s">
        <v>188</v>
      </c>
    </row>
    <row r="6" spans="1:7" ht="20.149999999999999" customHeight="1" x14ac:dyDescent="0.25">
      <c r="A6" s="169" t="s">
        <v>6</v>
      </c>
      <c r="B6" s="170" t="s">
        <v>7</v>
      </c>
      <c r="C6" s="303">
        <f>+C39</f>
        <v>3.7149999999999999</v>
      </c>
      <c r="D6" s="303">
        <f>+D39</f>
        <v>3.7120000000000002</v>
      </c>
      <c r="E6" s="267">
        <f t="shared" ref="E6:E8" si="0">+(D6-C6)*100</f>
        <v>-0.29999999999996696</v>
      </c>
      <c r="F6" s="289"/>
      <c r="G6" s="290"/>
    </row>
    <row r="7" spans="1:7" ht="20.149999999999999" customHeight="1" thickBot="1" x14ac:dyDescent="0.3">
      <c r="A7" s="172" t="s">
        <v>8</v>
      </c>
      <c r="B7" s="173" t="s">
        <v>9</v>
      </c>
      <c r="C7" s="304">
        <f>+C79</f>
        <v>1.631</v>
      </c>
      <c r="D7" s="304">
        <f>+D79</f>
        <v>1.65</v>
      </c>
      <c r="E7" s="267">
        <f t="shared" si="0"/>
        <v>1.8999999999999906</v>
      </c>
      <c r="F7" s="289"/>
      <c r="G7" s="290"/>
    </row>
    <row r="8" spans="1:7" ht="20.149999999999999" customHeight="1" thickBot="1" x14ac:dyDescent="0.3">
      <c r="A8" s="110"/>
      <c r="B8" s="174" t="s">
        <v>10</v>
      </c>
      <c r="C8" s="305">
        <v>2.359</v>
      </c>
      <c r="D8" s="305">
        <v>2.3370000000000002</v>
      </c>
      <c r="E8" s="268">
        <f t="shared" si="0"/>
        <v>-2.1999999999999797</v>
      </c>
      <c r="F8" s="289"/>
      <c r="G8" s="290"/>
    </row>
    <row r="9" spans="1:7" ht="20.149999999999999" customHeight="1" x14ac:dyDescent="0.25">
      <c r="G9" s="290"/>
    </row>
    <row r="10" spans="1:7" ht="20.149999999999999" customHeight="1" x14ac:dyDescent="0.25">
      <c r="A10" s="301" t="s">
        <v>206</v>
      </c>
      <c r="B10" s="301"/>
      <c r="C10" s="301"/>
      <c r="D10" s="301"/>
      <c r="E10" s="301"/>
      <c r="G10" s="290"/>
    </row>
    <row r="11" spans="1:7" ht="20.149999999999999" customHeight="1" thickBot="1" x14ac:dyDescent="0.3">
      <c r="A11" s="302"/>
      <c r="B11" s="302"/>
      <c r="C11" s="302"/>
      <c r="D11" s="302"/>
      <c r="E11" s="302"/>
      <c r="G11" s="290"/>
    </row>
    <row r="12" spans="1:7" ht="20.149999999999999" customHeight="1" thickBot="1" x14ac:dyDescent="0.3">
      <c r="A12" s="144" t="s">
        <v>1</v>
      </c>
      <c r="B12" s="144" t="s">
        <v>12</v>
      </c>
      <c r="C12" s="491" t="s">
        <v>205</v>
      </c>
      <c r="D12" s="515"/>
      <c r="E12" s="492"/>
      <c r="G12" s="290"/>
    </row>
    <row r="13" spans="1:7" ht="20.149999999999999" customHeight="1" thickBot="1" x14ac:dyDescent="0.3">
      <c r="A13" s="163"/>
      <c r="B13" s="179"/>
      <c r="C13" s="36">
        <f>+C5</f>
        <v>2018</v>
      </c>
      <c r="D13" s="36">
        <f>+D5</f>
        <v>2019</v>
      </c>
      <c r="E13" s="16" t="s">
        <v>188</v>
      </c>
      <c r="G13" s="290"/>
    </row>
    <row r="14" spans="1:7" ht="20.149999999999999" customHeight="1" x14ac:dyDescent="0.25">
      <c r="A14" s="197" t="s">
        <v>6</v>
      </c>
      <c r="B14" s="17" t="s">
        <v>13</v>
      </c>
      <c r="C14" s="291">
        <v>7.13</v>
      </c>
      <c r="D14" s="291">
        <v>6.9180000000000001</v>
      </c>
      <c r="E14" s="267">
        <f>+(D14-C14)*100</f>
        <v>-21.199999999999974</v>
      </c>
      <c r="F14" s="289"/>
      <c r="G14" s="290"/>
    </row>
    <row r="15" spans="1:7" ht="20.149999999999999" customHeight="1" x14ac:dyDescent="0.25">
      <c r="A15" s="198" t="s">
        <v>8</v>
      </c>
      <c r="B15" s="17" t="s">
        <v>250</v>
      </c>
      <c r="C15" s="291">
        <v>3.5739999999999998</v>
      </c>
      <c r="D15" s="291">
        <v>3.3820000000000001</v>
      </c>
      <c r="E15" s="267">
        <f t="shared" ref="E15:E39" si="1">+(D15-C15)*100</f>
        <v>-19.199999999999974</v>
      </c>
      <c r="F15" s="289"/>
      <c r="G15" s="290"/>
    </row>
    <row r="16" spans="1:7" ht="20.149999999999999" customHeight="1" x14ac:dyDescent="0.25">
      <c r="A16" s="198" t="s">
        <v>14</v>
      </c>
      <c r="B16" s="17" t="s">
        <v>15</v>
      </c>
      <c r="C16" s="291">
        <v>6.8810000000000002</v>
      </c>
      <c r="D16" s="291">
        <v>6.7939999999999996</v>
      </c>
      <c r="E16" s="267">
        <f t="shared" si="1"/>
        <v>-8.7000000000000632</v>
      </c>
      <c r="F16" s="289"/>
      <c r="G16" s="290"/>
    </row>
    <row r="17" spans="1:7" ht="20.149999999999999" customHeight="1" x14ac:dyDescent="0.25">
      <c r="A17" s="198" t="s">
        <v>16</v>
      </c>
      <c r="B17" s="17" t="s">
        <v>17</v>
      </c>
      <c r="C17" s="291">
        <v>4.6529999999999996</v>
      </c>
      <c r="D17" s="291">
        <v>4.41</v>
      </c>
      <c r="E17" s="267">
        <f t="shared" si="1"/>
        <v>-24.299999999999944</v>
      </c>
      <c r="F17" s="289"/>
      <c r="G17" s="290"/>
    </row>
    <row r="18" spans="1:7" ht="20.149999999999999" customHeight="1" x14ac:dyDescent="0.25">
      <c r="A18" s="198" t="s">
        <v>18</v>
      </c>
      <c r="B18" s="17" t="s">
        <v>19</v>
      </c>
      <c r="C18" s="291">
        <v>2.202</v>
      </c>
      <c r="D18" s="291">
        <v>2.8439999999999999</v>
      </c>
      <c r="E18" s="267">
        <f t="shared" si="1"/>
        <v>64.199999999999989</v>
      </c>
      <c r="F18" s="289"/>
      <c r="G18" s="290"/>
    </row>
    <row r="19" spans="1:7" ht="20.149999999999999" customHeight="1" x14ac:dyDescent="0.25">
      <c r="A19" s="198" t="s">
        <v>20</v>
      </c>
      <c r="B19" s="17" t="s">
        <v>21</v>
      </c>
      <c r="C19" s="291">
        <v>2.0049999999999999</v>
      </c>
      <c r="D19" s="291">
        <v>1.952</v>
      </c>
      <c r="E19" s="267">
        <f t="shared" si="1"/>
        <v>-5.2999999999999936</v>
      </c>
      <c r="F19" s="289"/>
      <c r="G19" s="290"/>
    </row>
    <row r="20" spans="1:7" ht="20.149999999999999" customHeight="1" x14ac:dyDescent="0.25">
      <c r="A20" s="198" t="s">
        <v>22</v>
      </c>
      <c r="B20" s="17" t="s">
        <v>23</v>
      </c>
      <c r="C20" s="291">
        <v>3.2010000000000001</v>
      </c>
      <c r="D20" s="291">
        <v>2.8809999999999998</v>
      </c>
      <c r="E20" s="267">
        <f t="shared" si="1"/>
        <v>-32.000000000000028</v>
      </c>
      <c r="F20" s="289"/>
      <c r="G20" s="290"/>
    </row>
    <row r="21" spans="1:7" ht="20.149999999999999" customHeight="1" x14ac:dyDescent="0.25">
      <c r="A21" s="198" t="s">
        <v>24</v>
      </c>
      <c r="B21" s="17" t="s">
        <v>25</v>
      </c>
      <c r="C21" s="291">
        <v>2.3980000000000001</v>
      </c>
      <c r="D21" s="291">
        <v>3.714</v>
      </c>
      <c r="E21" s="267">
        <f t="shared" si="1"/>
        <v>131.6</v>
      </c>
      <c r="F21" s="289"/>
      <c r="G21" s="290"/>
    </row>
    <row r="22" spans="1:7" ht="20.149999999999999" customHeight="1" x14ac:dyDescent="0.25">
      <c r="A22" s="198" t="s">
        <v>26</v>
      </c>
      <c r="B22" s="17" t="s">
        <v>27</v>
      </c>
      <c r="C22" s="291">
        <v>3.8479999999999999</v>
      </c>
      <c r="D22" s="291">
        <v>4.0830000000000002</v>
      </c>
      <c r="E22" s="267">
        <f t="shared" si="1"/>
        <v>23.500000000000032</v>
      </c>
      <c r="F22" s="289"/>
      <c r="G22" s="290"/>
    </row>
    <row r="23" spans="1:7" ht="20.149999999999999" customHeight="1" x14ac:dyDescent="0.25">
      <c r="A23" s="198" t="s">
        <v>28</v>
      </c>
      <c r="B23" s="17" t="s">
        <v>253</v>
      </c>
      <c r="C23" s="291">
        <v>1.1120000000000001</v>
      </c>
      <c r="D23" s="291">
        <v>1.341</v>
      </c>
      <c r="E23" s="267">
        <f t="shared" si="1"/>
        <v>22.899999999999988</v>
      </c>
      <c r="F23" s="289"/>
      <c r="G23" s="290"/>
    </row>
    <row r="24" spans="1:7" ht="20.149999999999999" customHeight="1" x14ac:dyDescent="0.25">
      <c r="A24" s="198" t="s">
        <v>29</v>
      </c>
      <c r="B24" s="17" t="s">
        <v>30</v>
      </c>
      <c r="C24" s="291">
        <v>0.91600000000000004</v>
      </c>
      <c r="D24" s="291">
        <v>1.0009999999999999</v>
      </c>
      <c r="E24" s="267">
        <f t="shared" si="1"/>
        <v>8.4999999999999858</v>
      </c>
      <c r="F24" s="289"/>
      <c r="G24" s="290"/>
    </row>
    <row r="25" spans="1:7" ht="20.149999999999999" customHeight="1" x14ac:dyDescent="0.25">
      <c r="A25" s="198" t="s">
        <v>31</v>
      </c>
      <c r="B25" s="17" t="s">
        <v>32</v>
      </c>
      <c r="C25" s="291">
        <v>6.1890000000000001</v>
      </c>
      <c r="D25" s="291">
        <v>5.7640000000000002</v>
      </c>
      <c r="E25" s="267">
        <f t="shared" si="1"/>
        <v>-42.499999999999986</v>
      </c>
      <c r="F25" s="289"/>
      <c r="G25" s="290"/>
    </row>
    <row r="26" spans="1:7" ht="20.149999999999999" customHeight="1" x14ac:dyDescent="0.25">
      <c r="A26" s="198" t="s">
        <v>33</v>
      </c>
      <c r="B26" s="17" t="s">
        <v>34</v>
      </c>
      <c r="C26" s="291">
        <v>4.8879999999999999</v>
      </c>
      <c r="D26" s="291">
        <v>4.851</v>
      </c>
      <c r="E26" s="267">
        <f t="shared" si="1"/>
        <v>-3.6999999999999922</v>
      </c>
      <c r="F26" s="289"/>
      <c r="G26" s="290"/>
    </row>
    <row r="27" spans="1:7" ht="20.149999999999999" customHeight="1" x14ac:dyDescent="0.25">
      <c r="A27" s="198" t="s">
        <v>35</v>
      </c>
      <c r="B27" s="17" t="s">
        <v>36</v>
      </c>
      <c r="C27" s="291">
        <v>4.1870000000000003</v>
      </c>
      <c r="D27" s="291">
        <v>5.62</v>
      </c>
      <c r="E27" s="267">
        <f t="shared" si="1"/>
        <v>143.29999999999998</v>
      </c>
      <c r="F27" s="289"/>
      <c r="G27" s="290"/>
    </row>
    <row r="28" spans="1:7" ht="20.149999999999999" customHeight="1" x14ac:dyDescent="0.25">
      <c r="A28" s="198" t="s">
        <v>37</v>
      </c>
      <c r="B28" s="17" t="s">
        <v>38</v>
      </c>
      <c r="C28" s="291">
        <v>4.2380000000000004</v>
      </c>
      <c r="D28" s="291">
        <v>3.931</v>
      </c>
      <c r="E28" s="267">
        <f t="shared" si="1"/>
        <v>-30.700000000000038</v>
      </c>
      <c r="F28" s="289"/>
      <c r="G28" s="290"/>
    </row>
    <row r="29" spans="1:7" ht="20.149999999999999" customHeight="1" x14ac:dyDescent="0.25">
      <c r="A29" s="198" t="s">
        <v>39</v>
      </c>
      <c r="B29" s="17" t="s">
        <v>252</v>
      </c>
      <c r="C29" s="291">
        <v>0.29299999999999998</v>
      </c>
      <c r="D29" s="291">
        <v>0.22700000000000001</v>
      </c>
      <c r="E29" s="267">
        <f t="shared" si="1"/>
        <v>-6.5999999999999979</v>
      </c>
      <c r="F29" s="289"/>
      <c r="G29" s="290"/>
    </row>
    <row r="30" spans="1:7" ht="20.149999999999999" customHeight="1" x14ac:dyDescent="0.25">
      <c r="A30" s="198" t="s">
        <v>40</v>
      </c>
      <c r="B30" s="17" t="s">
        <v>41</v>
      </c>
      <c r="C30" s="291">
        <v>2.6989999999999998</v>
      </c>
      <c r="D30" s="291">
        <v>2.6549999999999998</v>
      </c>
      <c r="E30" s="267">
        <f t="shared" si="1"/>
        <v>-4.4000000000000039</v>
      </c>
      <c r="F30" s="289"/>
      <c r="G30" s="290"/>
    </row>
    <row r="31" spans="1:7" ht="20.149999999999999" customHeight="1" x14ac:dyDescent="0.25">
      <c r="A31" s="198" t="s">
        <v>42</v>
      </c>
      <c r="B31" s="17" t="s">
        <v>43</v>
      </c>
      <c r="C31" s="291">
        <v>16.035</v>
      </c>
      <c r="D31" s="291">
        <v>17.027000000000001</v>
      </c>
      <c r="E31" s="267">
        <f t="shared" si="1"/>
        <v>99.200000000000088</v>
      </c>
      <c r="F31" s="289"/>
      <c r="G31" s="290"/>
    </row>
    <row r="32" spans="1:7" ht="20.149999999999999" customHeight="1" x14ac:dyDescent="0.25">
      <c r="A32" s="198" t="s">
        <v>44</v>
      </c>
      <c r="B32" s="17" t="s">
        <v>45</v>
      </c>
      <c r="C32" s="291">
        <v>2.3359999999999999</v>
      </c>
      <c r="D32" s="291">
        <v>1.585</v>
      </c>
      <c r="E32" s="267">
        <f t="shared" si="1"/>
        <v>-75.099999999999994</v>
      </c>
      <c r="F32" s="289"/>
      <c r="G32" s="290"/>
    </row>
    <row r="33" spans="1:7" ht="20.149999999999999" customHeight="1" x14ac:dyDescent="0.25">
      <c r="A33" s="198" t="s">
        <v>46</v>
      </c>
      <c r="B33" s="17" t="s">
        <v>47</v>
      </c>
      <c r="C33" s="291">
        <v>2.4780000000000002</v>
      </c>
      <c r="D33" s="291">
        <v>2.0870000000000002</v>
      </c>
      <c r="E33" s="267">
        <f t="shared" si="1"/>
        <v>-39.1</v>
      </c>
      <c r="F33" s="289"/>
      <c r="G33" s="290"/>
    </row>
    <row r="34" spans="1:7" ht="20.149999999999999" customHeight="1" x14ac:dyDescent="0.25">
      <c r="A34" s="198" t="s">
        <v>48</v>
      </c>
      <c r="B34" s="17" t="s">
        <v>49</v>
      </c>
      <c r="C34" s="291">
        <v>0.55700000000000005</v>
      </c>
      <c r="D34" s="291">
        <v>0.59099999999999997</v>
      </c>
      <c r="E34" s="267">
        <f t="shared" si="1"/>
        <v>3.3999999999999919</v>
      </c>
      <c r="F34" s="289"/>
      <c r="G34" s="290"/>
    </row>
    <row r="35" spans="1:7" ht="20.149999999999999" customHeight="1" x14ac:dyDescent="0.25">
      <c r="A35" s="198" t="s">
        <v>50</v>
      </c>
      <c r="B35" s="17" t="s">
        <v>51</v>
      </c>
      <c r="C35" s="291">
        <v>3.4380000000000002</v>
      </c>
      <c r="D35" s="291">
        <v>2.92</v>
      </c>
      <c r="E35" s="267">
        <f t="shared" si="1"/>
        <v>-51.800000000000026</v>
      </c>
      <c r="F35" s="289"/>
      <c r="G35" s="290"/>
    </row>
    <row r="36" spans="1:7" ht="20.149999999999999" customHeight="1" x14ac:dyDescent="0.25">
      <c r="A36" s="198" t="s">
        <v>52</v>
      </c>
      <c r="B36" s="17" t="s">
        <v>53</v>
      </c>
      <c r="C36" s="291">
        <v>2.581</v>
      </c>
      <c r="D36" s="291">
        <v>2.5920000000000001</v>
      </c>
      <c r="E36" s="267">
        <f t="shared" si="1"/>
        <v>1.1000000000000121</v>
      </c>
      <c r="F36" s="289"/>
      <c r="G36" s="290"/>
    </row>
    <row r="37" spans="1:7" ht="20.149999999999999" customHeight="1" x14ac:dyDescent="0.25">
      <c r="A37" s="198" t="s">
        <v>54</v>
      </c>
      <c r="B37" s="17" t="s">
        <v>55</v>
      </c>
      <c r="C37" s="291">
        <v>7.3120000000000003</v>
      </c>
      <c r="D37" s="291">
        <v>8.9540000000000006</v>
      </c>
      <c r="E37" s="267">
        <f t="shared" si="1"/>
        <v>164.20000000000005</v>
      </c>
      <c r="F37" s="289"/>
      <c r="G37" s="290"/>
    </row>
    <row r="38" spans="1:7" ht="20.149999999999999" customHeight="1" thickBot="1" x14ac:dyDescent="0.3">
      <c r="A38" s="198" t="s">
        <v>56</v>
      </c>
      <c r="B38" s="17" t="s">
        <v>57</v>
      </c>
      <c r="C38" s="291">
        <v>1.7290000000000001</v>
      </c>
      <c r="D38" s="291">
        <v>1.4139999999999999</v>
      </c>
      <c r="E38" s="267">
        <f t="shared" si="1"/>
        <v>-31.500000000000018</v>
      </c>
      <c r="F38" s="289"/>
      <c r="G38" s="290"/>
    </row>
    <row r="39" spans="1:7" ht="20.149999999999999" customHeight="1" thickBot="1" x14ac:dyDescent="0.3">
      <c r="A39" s="134"/>
      <c r="B39" s="135" t="s">
        <v>10</v>
      </c>
      <c r="C39" s="230">
        <v>3.7149999999999999</v>
      </c>
      <c r="D39" s="230">
        <v>3.7120000000000002</v>
      </c>
      <c r="E39" s="268">
        <f t="shared" si="1"/>
        <v>-0.29999999999996696</v>
      </c>
      <c r="F39" s="289"/>
      <c r="G39" s="290"/>
    </row>
    <row r="40" spans="1:7" ht="20.149999999999999" customHeight="1" x14ac:dyDescent="0.25">
      <c r="G40" s="290"/>
    </row>
    <row r="41" spans="1:7" ht="20.149999999999999" customHeight="1" x14ac:dyDescent="0.25">
      <c r="A41" s="301" t="s">
        <v>207</v>
      </c>
      <c r="B41" s="301"/>
      <c r="C41" s="301"/>
      <c r="D41" s="301"/>
      <c r="E41" s="301"/>
      <c r="G41" s="290"/>
    </row>
    <row r="42" spans="1:7" ht="20.149999999999999" customHeight="1" thickBot="1" x14ac:dyDescent="0.3">
      <c r="A42" s="302"/>
      <c r="B42" s="302"/>
      <c r="C42" s="302"/>
      <c r="D42" s="302"/>
      <c r="E42" s="302"/>
      <c r="G42" s="290"/>
    </row>
    <row r="43" spans="1:7" ht="20.149999999999999" customHeight="1" thickBot="1" x14ac:dyDescent="0.3">
      <c r="A43" s="144" t="s">
        <v>1</v>
      </c>
      <c r="B43" s="151" t="s">
        <v>12</v>
      </c>
      <c r="C43" s="491" t="s">
        <v>205</v>
      </c>
      <c r="D43" s="515"/>
      <c r="E43" s="492"/>
      <c r="G43" s="290"/>
    </row>
    <row r="44" spans="1:7" ht="20.149999999999999" customHeight="1" thickBot="1" x14ac:dyDescent="0.3">
      <c r="A44" s="163"/>
      <c r="B44" s="182"/>
      <c r="C44" s="36">
        <f>+C5</f>
        <v>2018</v>
      </c>
      <c r="D44" s="36">
        <f>+D5</f>
        <v>2019</v>
      </c>
      <c r="E44" s="16" t="s">
        <v>188</v>
      </c>
      <c r="G44" s="290"/>
    </row>
    <row r="45" spans="1:7" ht="18.75" customHeight="1" x14ac:dyDescent="0.25">
      <c r="A45" s="197" t="s">
        <v>6</v>
      </c>
      <c r="B45" s="17" t="s">
        <v>59</v>
      </c>
      <c r="C45" s="291">
        <v>1.353</v>
      </c>
      <c r="D45" s="291">
        <v>1.4119999999999999</v>
      </c>
      <c r="E45" s="267">
        <f>+(D45-C45)*100</f>
        <v>5.8999999999999941</v>
      </c>
      <c r="F45" s="289"/>
      <c r="G45" s="290"/>
    </row>
    <row r="46" spans="1:7" ht="20.149999999999999" customHeight="1" x14ac:dyDescent="0.25">
      <c r="A46" s="198" t="s">
        <v>8</v>
      </c>
      <c r="B46" s="17" t="s">
        <v>254</v>
      </c>
      <c r="C46" s="291">
        <v>1.5680000000000001</v>
      </c>
      <c r="D46" s="291">
        <v>1.607</v>
      </c>
      <c r="E46" s="267">
        <f t="shared" ref="E46:E79" si="2">+(D46-C46)*100</f>
        <v>3.8999999999999924</v>
      </c>
      <c r="F46" s="289"/>
      <c r="G46" s="290"/>
    </row>
    <row r="47" spans="1:7" ht="20.149999999999999" customHeight="1" x14ac:dyDescent="0.25">
      <c r="A47" s="198" t="s">
        <v>14</v>
      </c>
      <c r="B47" s="17" t="s">
        <v>60</v>
      </c>
      <c r="C47" s="291">
        <v>1.4330000000000001</v>
      </c>
      <c r="D47" s="291">
        <v>1.542</v>
      </c>
      <c r="E47" s="267">
        <f t="shared" si="2"/>
        <v>10.899999999999999</v>
      </c>
      <c r="F47" s="289"/>
      <c r="G47" s="290"/>
    </row>
    <row r="48" spans="1:7" ht="20.149999999999999" customHeight="1" x14ac:dyDescent="0.25">
      <c r="A48" s="198" t="s">
        <v>16</v>
      </c>
      <c r="B48" s="17" t="s">
        <v>61</v>
      </c>
      <c r="C48" s="291">
        <v>1.2649999999999999</v>
      </c>
      <c r="D48" s="291">
        <v>1.1850000000000001</v>
      </c>
      <c r="E48" s="267">
        <f t="shared" si="2"/>
        <v>-7.9999999999999849</v>
      </c>
      <c r="F48" s="289"/>
      <c r="G48" s="290"/>
    </row>
    <row r="49" spans="1:7" ht="20.149999999999999" customHeight="1" x14ac:dyDescent="0.25">
      <c r="A49" s="198" t="s">
        <v>18</v>
      </c>
      <c r="B49" s="17" t="s">
        <v>62</v>
      </c>
      <c r="C49" s="291">
        <v>1.1100000000000001</v>
      </c>
      <c r="D49" s="291">
        <v>1.101</v>
      </c>
      <c r="E49" s="267">
        <f t="shared" si="2"/>
        <v>-0.9000000000000119</v>
      </c>
      <c r="F49" s="289"/>
      <c r="G49" s="290"/>
    </row>
    <row r="50" spans="1:7" ht="20.149999999999999" customHeight="1" x14ac:dyDescent="0.25">
      <c r="A50" s="198" t="s">
        <v>20</v>
      </c>
      <c r="B50" s="17" t="s">
        <v>63</v>
      </c>
      <c r="C50" s="291">
        <v>0.63700000000000001</v>
      </c>
      <c r="D50" s="291">
        <v>0.76800000000000002</v>
      </c>
      <c r="E50" s="267">
        <f t="shared" si="2"/>
        <v>13.100000000000001</v>
      </c>
      <c r="F50" s="289"/>
      <c r="G50" s="290"/>
    </row>
    <row r="51" spans="1:7" ht="20.149999999999999" customHeight="1" x14ac:dyDescent="0.25">
      <c r="A51" s="198" t="s">
        <v>22</v>
      </c>
      <c r="B51" s="17" t="s">
        <v>64</v>
      </c>
      <c r="C51" s="291">
        <v>0.39</v>
      </c>
      <c r="D51" s="291">
        <v>0.309</v>
      </c>
      <c r="E51" s="267">
        <f t="shared" si="2"/>
        <v>-8.1000000000000014</v>
      </c>
      <c r="F51" s="289"/>
      <c r="G51" s="290"/>
    </row>
    <row r="52" spans="1:7" ht="20.149999999999999" customHeight="1" x14ac:dyDescent="0.25">
      <c r="A52" s="198" t="s">
        <v>24</v>
      </c>
      <c r="B52" s="17" t="s">
        <v>65</v>
      </c>
      <c r="C52" s="291">
        <v>0.89800000000000002</v>
      </c>
      <c r="D52" s="291">
        <v>1.2969999999999999</v>
      </c>
      <c r="E52" s="267">
        <f t="shared" si="2"/>
        <v>39.899999999999991</v>
      </c>
      <c r="F52" s="289"/>
      <c r="G52" s="290"/>
    </row>
    <row r="53" spans="1:7" ht="20.149999999999999" customHeight="1" x14ac:dyDescent="0.25">
      <c r="A53" s="198" t="s">
        <v>26</v>
      </c>
      <c r="B53" s="17" t="s">
        <v>66</v>
      </c>
      <c r="C53" s="291">
        <v>1.4690000000000001</v>
      </c>
      <c r="D53" s="291">
        <v>1.5349999999999999</v>
      </c>
      <c r="E53" s="267">
        <f t="shared" si="2"/>
        <v>6.5999999999999837</v>
      </c>
      <c r="F53" s="289"/>
      <c r="G53" s="290"/>
    </row>
    <row r="54" spans="1:7" ht="20.149999999999999" customHeight="1" x14ac:dyDescent="0.25">
      <c r="A54" s="198" t="s">
        <v>28</v>
      </c>
      <c r="B54" s="17" t="s">
        <v>67</v>
      </c>
      <c r="C54" s="291">
        <v>1.617</v>
      </c>
      <c r="D54" s="291">
        <v>1.399</v>
      </c>
      <c r="E54" s="267">
        <f t="shared" si="2"/>
        <v>-21.799999999999997</v>
      </c>
      <c r="F54" s="289"/>
      <c r="G54" s="290"/>
    </row>
    <row r="55" spans="1:7" ht="20.149999999999999" customHeight="1" x14ac:dyDescent="0.25">
      <c r="A55" s="198" t="s">
        <v>29</v>
      </c>
      <c r="B55" s="17" t="s">
        <v>68</v>
      </c>
      <c r="C55" s="291">
        <v>3.0819999999999999</v>
      </c>
      <c r="D55" s="291">
        <v>2.33</v>
      </c>
      <c r="E55" s="267">
        <f t="shared" si="2"/>
        <v>-75.199999999999974</v>
      </c>
      <c r="F55" s="289"/>
      <c r="G55" s="290"/>
    </row>
    <row r="56" spans="1:7" ht="20.149999999999999" customHeight="1" x14ac:dyDescent="0.25">
      <c r="A56" s="198" t="s">
        <v>31</v>
      </c>
      <c r="B56" s="17" t="s">
        <v>69</v>
      </c>
      <c r="C56" s="291">
        <v>2.5670000000000002</v>
      </c>
      <c r="D56" s="291">
        <v>2.44</v>
      </c>
      <c r="E56" s="267">
        <f t="shared" si="2"/>
        <v>-12.700000000000022</v>
      </c>
      <c r="F56" s="289"/>
      <c r="G56" s="290"/>
    </row>
    <row r="57" spans="1:7" ht="20.149999999999999" customHeight="1" x14ac:dyDescent="0.25">
      <c r="A57" s="198" t="s">
        <v>33</v>
      </c>
      <c r="B57" s="17" t="s">
        <v>70</v>
      </c>
      <c r="C57" s="291">
        <v>2.2200000000000002</v>
      </c>
      <c r="D57" s="291">
        <v>2.282</v>
      </c>
      <c r="E57" s="267">
        <f t="shared" si="2"/>
        <v>6.1999999999999833</v>
      </c>
      <c r="F57" s="289"/>
      <c r="G57" s="290"/>
    </row>
    <row r="58" spans="1:7" ht="20.149999999999999" customHeight="1" x14ac:dyDescent="0.25">
      <c r="A58" s="198" t="s">
        <v>35</v>
      </c>
      <c r="B58" s="17" t="s">
        <v>71</v>
      </c>
      <c r="C58" s="291">
        <v>1.548</v>
      </c>
      <c r="D58" s="291">
        <v>1.397</v>
      </c>
      <c r="E58" s="267">
        <f t="shared" si="2"/>
        <v>-15.100000000000001</v>
      </c>
      <c r="F58" s="289"/>
      <c r="G58" s="290"/>
    </row>
    <row r="59" spans="1:7" ht="20.149999999999999" customHeight="1" x14ac:dyDescent="0.25">
      <c r="A59" s="198" t="s">
        <v>37</v>
      </c>
      <c r="B59" s="17" t="s">
        <v>72</v>
      </c>
      <c r="C59" s="291">
        <v>1.4650000000000001</v>
      </c>
      <c r="D59" s="291">
        <v>1.3129999999999999</v>
      </c>
      <c r="E59" s="267">
        <f t="shared" si="2"/>
        <v>-15.200000000000014</v>
      </c>
      <c r="F59" s="289"/>
      <c r="G59" s="290"/>
    </row>
    <row r="60" spans="1:7" ht="20.149999999999999" customHeight="1" x14ac:dyDescent="0.25">
      <c r="A60" s="198" t="s">
        <v>39</v>
      </c>
      <c r="B60" s="17" t="s">
        <v>73</v>
      </c>
      <c r="C60" s="291">
        <v>1.286</v>
      </c>
      <c r="D60" s="291">
        <v>1.4379999999999999</v>
      </c>
      <c r="E60" s="267">
        <f t="shared" si="2"/>
        <v>15.199999999999992</v>
      </c>
      <c r="F60" s="289"/>
      <c r="G60" s="290"/>
    </row>
    <row r="61" spans="1:7" ht="20.149999999999999" customHeight="1" x14ac:dyDescent="0.25">
      <c r="A61" s="198" t="s">
        <v>40</v>
      </c>
      <c r="B61" s="17" t="s">
        <v>74</v>
      </c>
      <c r="C61" s="291">
        <v>1.103</v>
      </c>
      <c r="D61" s="291">
        <v>1.7549999999999999</v>
      </c>
      <c r="E61" s="267">
        <f t="shared" si="2"/>
        <v>65.199999999999989</v>
      </c>
      <c r="F61" s="289"/>
      <c r="G61" s="290"/>
    </row>
    <row r="62" spans="1:7" ht="20.149999999999999" customHeight="1" x14ac:dyDescent="0.25">
      <c r="A62" s="198" t="s">
        <v>42</v>
      </c>
      <c r="B62" s="17" t="s">
        <v>75</v>
      </c>
      <c r="C62" s="291">
        <v>1.0960000000000001</v>
      </c>
      <c r="D62" s="291">
        <v>1.621</v>
      </c>
      <c r="E62" s="267">
        <f t="shared" si="2"/>
        <v>52.499999999999993</v>
      </c>
      <c r="F62" s="289"/>
      <c r="G62" s="290"/>
    </row>
    <row r="63" spans="1:7" ht="20.149999999999999" customHeight="1" x14ac:dyDescent="0.25">
      <c r="A63" s="198" t="s">
        <v>44</v>
      </c>
      <c r="B63" s="17" t="s">
        <v>76</v>
      </c>
      <c r="C63" s="291">
        <v>6.7270000000000003</v>
      </c>
      <c r="D63" s="291">
        <v>4.9560000000000004</v>
      </c>
      <c r="E63" s="267">
        <f t="shared" si="2"/>
        <v>-177.1</v>
      </c>
      <c r="F63" s="289"/>
      <c r="G63" s="290"/>
    </row>
    <row r="64" spans="1:7" ht="20.149999999999999" customHeight="1" x14ac:dyDescent="0.25">
      <c r="A64" s="198" t="s">
        <v>46</v>
      </c>
      <c r="B64" s="17" t="s">
        <v>77</v>
      </c>
      <c r="C64" s="291">
        <v>1.681</v>
      </c>
      <c r="D64" s="291">
        <v>1.9079999999999999</v>
      </c>
      <c r="E64" s="267">
        <f t="shared" si="2"/>
        <v>22.699999999999989</v>
      </c>
      <c r="F64" s="289"/>
      <c r="G64" s="290"/>
    </row>
    <row r="65" spans="1:7" ht="20.149999999999999" customHeight="1" x14ac:dyDescent="0.25">
      <c r="A65" s="198" t="s">
        <v>48</v>
      </c>
      <c r="B65" s="17" t="s">
        <v>78</v>
      </c>
      <c r="C65" s="291">
        <v>1.758</v>
      </c>
      <c r="D65" s="291">
        <v>1.349</v>
      </c>
      <c r="E65" s="267">
        <f t="shared" si="2"/>
        <v>-40.900000000000006</v>
      </c>
      <c r="F65" s="289"/>
      <c r="G65" s="290"/>
    </row>
    <row r="66" spans="1:7" ht="20.149999999999999" customHeight="1" x14ac:dyDescent="0.25">
      <c r="A66" s="198" t="s">
        <v>50</v>
      </c>
      <c r="B66" s="17" t="s">
        <v>79</v>
      </c>
      <c r="C66" s="291">
        <v>1.833</v>
      </c>
      <c r="D66" s="291">
        <v>1.7669999999999999</v>
      </c>
      <c r="E66" s="267">
        <f t="shared" si="2"/>
        <v>-6.6000000000000059</v>
      </c>
      <c r="F66" s="289"/>
      <c r="G66" s="290"/>
    </row>
    <row r="67" spans="1:7" ht="20.149999999999999" customHeight="1" x14ac:dyDescent="0.25">
      <c r="A67" s="198" t="s">
        <v>52</v>
      </c>
      <c r="B67" s="17" t="s">
        <v>80</v>
      </c>
      <c r="C67" s="291">
        <v>2.387</v>
      </c>
      <c r="D67" s="291">
        <v>1.748</v>
      </c>
      <c r="E67" s="267">
        <f t="shared" si="2"/>
        <v>-63.9</v>
      </c>
      <c r="F67" s="289"/>
      <c r="G67" s="290"/>
    </row>
    <row r="68" spans="1:7" ht="20.149999999999999" customHeight="1" x14ac:dyDescent="0.25">
      <c r="A68" s="198" t="s">
        <v>54</v>
      </c>
      <c r="B68" s="17" t="s">
        <v>81</v>
      </c>
      <c r="C68" s="291">
        <v>1.726</v>
      </c>
      <c r="D68" s="291">
        <v>1.7729999999999999</v>
      </c>
      <c r="E68" s="267">
        <f t="shared" si="2"/>
        <v>4.6999999999999931</v>
      </c>
      <c r="F68" s="289"/>
      <c r="G68" s="290"/>
    </row>
    <row r="69" spans="1:7" ht="20.149999999999999" customHeight="1" x14ac:dyDescent="0.25">
      <c r="A69" s="198" t="s">
        <v>56</v>
      </c>
      <c r="B69" s="17" t="s">
        <v>82</v>
      </c>
      <c r="C69" s="291">
        <v>1.21</v>
      </c>
      <c r="D69" s="291">
        <v>1.3149999999999999</v>
      </c>
      <c r="E69" s="267">
        <f t="shared" si="2"/>
        <v>10.499999999999998</v>
      </c>
      <c r="F69" s="289"/>
      <c r="G69" s="290"/>
    </row>
    <row r="70" spans="1:7" ht="20.149999999999999" customHeight="1" x14ac:dyDescent="0.25">
      <c r="A70" s="198" t="s">
        <v>83</v>
      </c>
      <c r="B70" s="17" t="s">
        <v>84</v>
      </c>
      <c r="C70" s="291">
        <v>3.0110000000000001</v>
      </c>
      <c r="D70" s="291">
        <v>2.4129999999999998</v>
      </c>
      <c r="E70" s="267">
        <f t="shared" si="2"/>
        <v>-59.800000000000033</v>
      </c>
      <c r="F70" s="289"/>
      <c r="G70" s="290"/>
    </row>
    <row r="71" spans="1:7" ht="20.149999999999999" customHeight="1" x14ac:dyDescent="0.25">
      <c r="A71" s="198" t="s">
        <v>85</v>
      </c>
      <c r="B71" s="17" t="s">
        <v>86</v>
      </c>
      <c r="C71" s="291">
        <v>2.319</v>
      </c>
      <c r="D71" s="291">
        <v>1.77</v>
      </c>
      <c r="E71" s="267">
        <f t="shared" si="2"/>
        <v>-54.899999999999991</v>
      </c>
      <c r="F71" s="289"/>
      <c r="G71" s="290"/>
    </row>
    <row r="72" spans="1:7" ht="20.149999999999999" customHeight="1" x14ac:dyDescent="0.25">
      <c r="A72" s="198" t="s">
        <v>87</v>
      </c>
      <c r="B72" s="17" t="s">
        <v>88</v>
      </c>
      <c r="C72" s="291">
        <v>0.63100000000000001</v>
      </c>
      <c r="D72" s="291">
        <v>0.62</v>
      </c>
      <c r="E72" s="267">
        <f t="shared" si="2"/>
        <v>-1.100000000000001</v>
      </c>
      <c r="F72" s="289"/>
      <c r="G72" s="290"/>
    </row>
    <row r="73" spans="1:7" ht="20.149999999999999" customHeight="1" x14ac:dyDescent="0.25">
      <c r="A73" s="198" t="s">
        <v>89</v>
      </c>
      <c r="B73" s="17" t="s">
        <v>90</v>
      </c>
      <c r="C73" s="291">
        <v>1.508</v>
      </c>
      <c r="D73" s="291">
        <v>1.607</v>
      </c>
      <c r="E73" s="267">
        <f t="shared" si="2"/>
        <v>9.8999999999999986</v>
      </c>
      <c r="F73" s="289"/>
      <c r="G73" s="290"/>
    </row>
    <row r="74" spans="1:7" ht="20.149999999999999" customHeight="1" x14ac:dyDescent="0.25">
      <c r="A74" s="198" t="s">
        <v>91</v>
      </c>
      <c r="B74" s="17" t="s">
        <v>92</v>
      </c>
      <c r="C74" s="291">
        <v>2.3519999999999999</v>
      </c>
      <c r="D74" s="291">
        <v>1.8939999999999999</v>
      </c>
      <c r="E74" s="267">
        <f t="shared" si="2"/>
        <v>-45.8</v>
      </c>
      <c r="F74" s="289"/>
      <c r="G74" s="290"/>
    </row>
    <row r="75" spans="1:7" ht="20.149999999999999" customHeight="1" x14ac:dyDescent="0.25">
      <c r="A75" s="198" t="s">
        <v>93</v>
      </c>
      <c r="B75" s="17" t="s">
        <v>94</v>
      </c>
      <c r="C75" s="291">
        <v>1.5409999999999999</v>
      </c>
      <c r="D75" s="291">
        <v>1.621</v>
      </c>
      <c r="E75" s="267">
        <f t="shared" si="2"/>
        <v>8.0000000000000071</v>
      </c>
      <c r="F75" s="289"/>
      <c r="G75" s="290"/>
    </row>
    <row r="76" spans="1:7" ht="20.149999999999999" customHeight="1" x14ac:dyDescent="0.25">
      <c r="A76" s="198" t="s">
        <v>95</v>
      </c>
      <c r="B76" s="17" t="s">
        <v>96</v>
      </c>
      <c r="C76" s="291">
        <v>1.667</v>
      </c>
      <c r="D76" s="291">
        <v>1.694</v>
      </c>
      <c r="E76" s="267">
        <f t="shared" si="2"/>
        <v>2.6999999999999913</v>
      </c>
      <c r="F76" s="289"/>
      <c r="G76" s="290"/>
    </row>
    <row r="77" spans="1:7" ht="20.149999999999999" customHeight="1" x14ac:dyDescent="0.25">
      <c r="A77" s="198" t="s">
        <v>97</v>
      </c>
      <c r="B77" s="17" t="s">
        <v>98</v>
      </c>
      <c r="C77" s="291">
        <v>1.446</v>
      </c>
      <c r="D77" s="291">
        <v>1.492</v>
      </c>
      <c r="E77" s="267">
        <f t="shared" si="2"/>
        <v>4.6000000000000041</v>
      </c>
      <c r="F77" s="289"/>
      <c r="G77" s="290"/>
    </row>
    <row r="78" spans="1:7" ht="20.149999999999999" customHeight="1" thickBot="1" x14ac:dyDescent="0.3">
      <c r="A78" s="198" t="s">
        <v>99</v>
      </c>
      <c r="B78" s="17" t="s">
        <v>100</v>
      </c>
      <c r="C78" s="291">
        <v>0.83799999999999997</v>
      </c>
      <c r="D78" s="291">
        <v>1.0129999999999999</v>
      </c>
      <c r="E78" s="267">
        <f t="shared" si="2"/>
        <v>17.499999999999993</v>
      </c>
      <c r="F78" s="289"/>
      <c r="G78" s="290"/>
    </row>
    <row r="79" spans="1:7" ht="20.149999999999999" customHeight="1" thickBot="1" x14ac:dyDescent="0.3">
      <c r="A79" s="93"/>
      <c r="B79" s="40" t="s">
        <v>10</v>
      </c>
      <c r="C79" s="230">
        <v>1.631</v>
      </c>
      <c r="D79" s="230">
        <v>1.65</v>
      </c>
      <c r="E79" s="268">
        <f t="shared" si="2"/>
        <v>1.8999999999999906</v>
      </c>
      <c r="F79" s="289"/>
      <c r="G79" s="290"/>
    </row>
    <row r="80" spans="1:7" ht="20.149999999999999" customHeight="1" x14ac:dyDescent="0.25"/>
    <row r="81" ht="20.149999999999999" customHeight="1" x14ac:dyDescent="0.25"/>
    <row r="82" ht="20.149999999999999" customHeight="1" x14ac:dyDescent="0.25"/>
    <row r="83" ht="20.149999999999999" customHeight="1" x14ac:dyDescent="0.25"/>
    <row r="84" ht="20.149999999999999" customHeight="1" x14ac:dyDescent="0.25"/>
    <row r="85" ht="20.149999999999999" customHeight="1" x14ac:dyDescent="0.25"/>
    <row r="86" ht="20.149999999999999" customHeight="1" x14ac:dyDescent="0.25"/>
    <row r="87" ht="20.149999999999999" customHeight="1" x14ac:dyDescent="0.25"/>
    <row r="88" ht="20.149999999999999" customHeight="1" x14ac:dyDescent="0.25"/>
    <row r="89" ht="20.149999999999999" customHeight="1" x14ac:dyDescent="0.25"/>
    <row r="90" ht="20.149999999999999" customHeight="1" x14ac:dyDescent="0.25"/>
    <row r="91" ht="20.149999999999999" customHeight="1" x14ac:dyDescent="0.25"/>
    <row r="92" ht="20.149999999999999" customHeight="1" x14ac:dyDescent="0.25"/>
    <row r="93" ht="20.149999999999999" customHeight="1" x14ac:dyDescent="0.25"/>
    <row r="94" ht="20.149999999999999" customHeight="1" x14ac:dyDescent="0.25"/>
    <row r="95" ht="20.149999999999999" customHeight="1" x14ac:dyDescent="0.25"/>
    <row r="96" ht="20.149999999999999" customHeight="1" x14ac:dyDescent="0.25"/>
    <row r="97" ht="20.149999999999999" customHeight="1" x14ac:dyDescent="0.25"/>
    <row r="98" ht="20.149999999999999" customHeight="1" x14ac:dyDescent="0.25"/>
    <row r="99" ht="20.149999999999999" customHeight="1" x14ac:dyDescent="0.25"/>
    <row r="100" ht="20.149999999999999" customHeight="1" x14ac:dyDescent="0.25"/>
    <row r="101" ht="20.149999999999999" customHeight="1" x14ac:dyDescent="0.25"/>
    <row r="102" ht="20.149999999999999" customHeight="1" x14ac:dyDescent="0.25"/>
    <row r="103" ht="20.149999999999999" customHeight="1" x14ac:dyDescent="0.25"/>
    <row r="104" ht="20.149999999999999" customHeight="1" x14ac:dyDescent="0.25"/>
    <row r="105" ht="20.149999999999999" customHeight="1" x14ac:dyDescent="0.25"/>
    <row r="106" ht="20.149999999999999" customHeight="1" x14ac:dyDescent="0.25"/>
    <row r="107" ht="20.149999999999999" customHeight="1" x14ac:dyDescent="0.25"/>
    <row r="108" ht="20.149999999999999" customHeight="1" x14ac:dyDescent="0.25"/>
  </sheetData>
  <mergeCells count="3">
    <mergeCell ref="C4:E4"/>
    <mergeCell ref="C12:E12"/>
    <mergeCell ref="C43:E43"/>
  </mergeCells>
  <conditionalFormatting sqref="G6:G79">
    <cfRule type="cellIs" dxfId="2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5" fitToHeight="5" orientation="portrait" r:id="rId1"/>
  <headerFooter alignWithMargins="0"/>
  <rowBreaks count="1" manualBreakCount="1">
    <brk id="4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7B547-A812-46BC-9050-C0A9F70EE15C}">
  <dimension ref="A1:G217"/>
  <sheetViews>
    <sheetView view="pageBreakPreview" zoomScale="80" zoomScaleNormal="85" zoomScaleSheetLayoutView="80" workbookViewId="0">
      <selection sqref="A1:E1"/>
    </sheetView>
  </sheetViews>
  <sheetFormatPr defaultColWidth="9.1796875" defaultRowHeight="12.5" x14ac:dyDescent="0.25"/>
  <cols>
    <col min="1" max="1" width="4.1796875" style="117" customWidth="1"/>
    <col min="2" max="2" width="36" style="117" customWidth="1"/>
    <col min="3" max="3" width="17.453125" style="117" customWidth="1"/>
    <col min="4" max="4" width="17.26953125" style="117" customWidth="1"/>
    <col min="5" max="5" width="17" style="117" customWidth="1"/>
    <col min="6" max="7" width="9.1796875" style="117"/>
    <col min="8" max="8" width="37.1796875" style="117" bestFit="1" customWidth="1"/>
    <col min="9" max="16384" width="9.1796875" style="117"/>
  </cols>
  <sheetData>
    <row r="1" spans="1:7" ht="20.149999999999999" customHeight="1" x14ac:dyDescent="0.25">
      <c r="A1" s="488" t="s">
        <v>208</v>
      </c>
      <c r="B1" s="488"/>
      <c r="C1" s="488"/>
      <c r="D1" s="488"/>
      <c r="E1" s="488"/>
    </row>
    <row r="2" spans="1:7" ht="20.149999999999999" customHeight="1" x14ac:dyDescent="0.25">
      <c r="A2" s="300"/>
      <c r="B2" s="300"/>
      <c r="C2" s="300"/>
      <c r="D2" s="300"/>
      <c r="E2" s="300"/>
    </row>
    <row r="3" spans="1:7" ht="20.149999999999999" customHeight="1" thickBot="1" x14ac:dyDescent="0.3">
      <c r="A3" s="145"/>
      <c r="B3" s="145"/>
      <c r="C3" s="145"/>
      <c r="D3" s="145"/>
      <c r="E3" s="145"/>
    </row>
    <row r="4" spans="1:7" ht="20.149999999999999" customHeight="1" thickBot="1" x14ac:dyDescent="0.3">
      <c r="A4" s="144" t="s">
        <v>1</v>
      </c>
      <c r="B4" s="151" t="s">
        <v>2</v>
      </c>
      <c r="C4" s="491" t="s">
        <v>208</v>
      </c>
      <c r="D4" s="515"/>
      <c r="E4" s="492"/>
    </row>
    <row r="5" spans="1:7" ht="20.149999999999999" customHeight="1" thickBot="1" x14ac:dyDescent="0.3">
      <c r="A5" s="163"/>
      <c r="B5" s="286"/>
      <c r="C5" s="36">
        <v>2018</v>
      </c>
      <c r="D5" s="36">
        <v>2019</v>
      </c>
      <c r="E5" s="16" t="s">
        <v>188</v>
      </c>
    </row>
    <row r="6" spans="1:7" ht="20.149999999999999" customHeight="1" x14ac:dyDescent="0.25">
      <c r="A6" s="169" t="s">
        <v>6</v>
      </c>
      <c r="B6" s="161" t="s">
        <v>7</v>
      </c>
      <c r="C6" s="296">
        <f>+C39</f>
        <v>0.214</v>
      </c>
      <c r="D6" s="296">
        <f>+D39</f>
        <v>0.22500000000000001</v>
      </c>
      <c r="E6" s="267">
        <f t="shared" ref="E6:E8" si="0">+(D6-C6)*100</f>
        <v>1.100000000000001</v>
      </c>
      <c r="F6" s="289"/>
      <c r="G6" s="22"/>
    </row>
    <row r="7" spans="1:7" ht="20.149999999999999" customHeight="1" thickBot="1" x14ac:dyDescent="0.3">
      <c r="A7" s="172" t="s">
        <v>8</v>
      </c>
      <c r="B7" s="158" t="s">
        <v>9</v>
      </c>
      <c r="C7" s="293">
        <f>+C79</f>
        <v>0.16200000000000001</v>
      </c>
      <c r="D7" s="293">
        <f>+D79</f>
        <v>0.16200000000000001</v>
      </c>
      <c r="E7" s="267">
        <f t="shared" si="0"/>
        <v>0</v>
      </c>
      <c r="F7" s="289"/>
      <c r="G7" s="22"/>
    </row>
    <row r="8" spans="1:7" ht="20.149999999999999" customHeight="1" thickBot="1" x14ac:dyDescent="0.3">
      <c r="A8" s="110"/>
      <c r="B8" s="292" t="s">
        <v>136</v>
      </c>
      <c r="C8" s="230">
        <v>8.3000000000000004E-2</v>
      </c>
      <c r="D8" s="230">
        <v>0.186</v>
      </c>
      <c r="E8" s="268">
        <f t="shared" si="0"/>
        <v>10.299999999999999</v>
      </c>
      <c r="F8" s="289"/>
      <c r="G8" s="41"/>
    </row>
    <row r="9" spans="1:7" ht="20.149999999999999" customHeight="1" x14ac:dyDescent="0.25">
      <c r="A9" s="139"/>
      <c r="B9" s="138"/>
      <c r="G9" s="22"/>
    </row>
    <row r="10" spans="1:7" ht="20.149999999999999" customHeight="1" x14ac:dyDescent="0.25">
      <c r="A10" s="488" t="s">
        <v>209</v>
      </c>
      <c r="B10" s="488"/>
      <c r="C10" s="488"/>
      <c r="D10" s="488"/>
      <c r="E10" s="488"/>
      <c r="G10" s="22"/>
    </row>
    <row r="11" spans="1:7" ht="20.149999999999999" customHeight="1" thickBot="1" x14ac:dyDescent="0.3">
      <c r="A11" s="145"/>
      <c r="B11" s="145"/>
      <c r="C11" s="145"/>
      <c r="D11" s="145"/>
      <c r="E11" s="145"/>
      <c r="G11" s="22"/>
    </row>
    <row r="12" spans="1:7" ht="20.149999999999999" customHeight="1" thickBot="1" x14ac:dyDescent="0.3">
      <c r="A12" s="144" t="s">
        <v>1</v>
      </c>
      <c r="B12" s="151" t="s">
        <v>12</v>
      </c>
      <c r="C12" s="491" t="s">
        <v>208</v>
      </c>
      <c r="D12" s="515"/>
      <c r="E12" s="492"/>
      <c r="G12" s="22"/>
    </row>
    <row r="13" spans="1:7" ht="20.149999999999999" customHeight="1" thickBot="1" x14ac:dyDescent="0.3">
      <c r="A13" s="163"/>
      <c r="B13" s="286"/>
      <c r="C13" s="36">
        <f>+C5</f>
        <v>2018</v>
      </c>
      <c r="D13" s="36">
        <f>+D5</f>
        <v>2019</v>
      </c>
      <c r="E13" s="16" t="s">
        <v>188</v>
      </c>
      <c r="G13" s="22"/>
    </row>
    <row r="14" spans="1:7" ht="20.149999999999999" customHeight="1" x14ac:dyDescent="0.25">
      <c r="A14" s="298" t="s">
        <v>6</v>
      </c>
      <c r="B14" s="17" t="s">
        <v>13</v>
      </c>
      <c r="C14" s="309">
        <v>-0.40799999999999997</v>
      </c>
      <c r="D14" s="310">
        <v>-7.8E-2</v>
      </c>
      <c r="E14" s="267">
        <f>+(D14-C14)*100</f>
        <v>32.999999999999993</v>
      </c>
      <c r="F14" s="289"/>
      <c r="G14" s="22"/>
    </row>
    <row r="15" spans="1:7" ht="20.149999999999999" customHeight="1" x14ac:dyDescent="0.25">
      <c r="A15" s="299" t="s">
        <v>8</v>
      </c>
      <c r="B15" s="17" t="s">
        <v>250</v>
      </c>
      <c r="C15" s="309">
        <v>0.123</v>
      </c>
      <c r="D15" s="310">
        <v>0.16400000000000001</v>
      </c>
      <c r="E15" s="267">
        <f t="shared" ref="E15:E39" si="1">+(D15-C15)*100</f>
        <v>4.1000000000000005</v>
      </c>
      <c r="F15" s="289"/>
      <c r="G15" s="22"/>
    </row>
    <row r="16" spans="1:7" ht="20.149999999999999" customHeight="1" x14ac:dyDescent="0.25">
      <c r="A16" s="299" t="s">
        <v>14</v>
      </c>
      <c r="B16" s="17" t="s">
        <v>15</v>
      </c>
      <c r="C16" s="309">
        <v>0.437</v>
      </c>
      <c r="D16" s="310">
        <v>0.48899999999999999</v>
      </c>
      <c r="E16" s="267">
        <f t="shared" si="1"/>
        <v>5.1999999999999993</v>
      </c>
      <c r="F16" s="289"/>
      <c r="G16" s="22"/>
    </row>
    <row r="17" spans="1:7" ht="20.149999999999999" customHeight="1" x14ac:dyDescent="0.25">
      <c r="A17" s="299" t="s">
        <v>16</v>
      </c>
      <c r="B17" s="17" t="s">
        <v>17</v>
      </c>
      <c r="C17" s="309">
        <v>-0.01</v>
      </c>
      <c r="D17" s="310">
        <v>-0.06</v>
      </c>
      <c r="E17" s="267">
        <f t="shared" si="1"/>
        <v>-5</v>
      </c>
      <c r="F17" s="289"/>
      <c r="G17" s="22"/>
    </row>
    <row r="18" spans="1:7" ht="20.149999999999999" customHeight="1" x14ac:dyDescent="0.25">
      <c r="A18" s="299" t="s">
        <v>18</v>
      </c>
      <c r="B18" s="17" t="s">
        <v>19</v>
      </c>
      <c r="C18" s="309">
        <v>0.124</v>
      </c>
      <c r="D18" s="310">
        <v>6.0999999999999999E-2</v>
      </c>
      <c r="E18" s="267">
        <f t="shared" si="1"/>
        <v>-6.3</v>
      </c>
      <c r="F18" s="289"/>
      <c r="G18" s="22"/>
    </row>
    <row r="19" spans="1:7" ht="20.149999999999999" customHeight="1" x14ac:dyDescent="0.25">
      <c r="A19" s="299" t="s">
        <v>20</v>
      </c>
      <c r="B19" s="17" t="s">
        <v>21</v>
      </c>
      <c r="C19" s="309">
        <v>5.1999999999999998E-2</v>
      </c>
      <c r="D19" s="310">
        <v>0.157</v>
      </c>
      <c r="E19" s="267">
        <f t="shared" si="1"/>
        <v>10.500000000000002</v>
      </c>
      <c r="F19" s="289"/>
      <c r="G19" s="22"/>
    </row>
    <row r="20" spans="1:7" ht="20.149999999999999" customHeight="1" x14ac:dyDescent="0.25">
      <c r="A20" s="299" t="s">
        <v>22</v>
      </c>
      <c r="B20" s="17" t="s">
        <v>23</v>
      </c>
      <c r="C20" s="309">
        <v>9.1999999999999998E-2</v>
      </c>
      <c r="D20" s="310">
        <v>0.153</v>
      </c>
      <c r="E20" s="267">
        <f t="shared" si="1"/>
        <v>6.1</v>
      </c>
      <c r="F20" s="289"/>
      <c r="G20" s="22"/>
    </row>
    <row r="21" spans="1:7" ht="20.149999999999999" customHeight="1" x14ac:dyDescent="0.25">
      <c r="A21" s="299" t="s">
        <v>24</v>
      </c>
      <c r="B21" s="17" t="s">
        <v>25</v>
      </c>
      <c r="C21" s="309">
        <v>4.0000000000000001E-3</v>
      </c>
      <c r="D21" s="310">
        <v>2.7E-2</v>
      </c>
      <c r="E21" s="267">
        <f t="shared" si="1"/>
        <v>2.2999999999999998</v>
      </c>
      <c r="F21" s="289"/>
      <c r="G21" s="22"/>
    </row>
    <row r="22" spans="1:7" ht="20.149999999999999" customHeight="1" x14ac:dyDescent="0.25">
      <c r="A22" s="299" t="s">
        <v>26</v>
      </c>
      <c r="B22" s="17" t="s">
        <v>27</v>
      </c>
      <c r="C22" s="309">
        <v>9.7000000000000003E-2</v>
      </c>
      <c r="D22" s="310">
        <v>0.113</v>
      </c>
      <c r="E22" s="267">
        <f t="shared" si="1"/>
        <v>1.6</v>
      </c>
      <c r="F22" s="289"/>
      <c r="G22" s="22"/>
    </row>
    <row r="23" spans="1:7" ht="20.149999999999999" customHeight="1" x14ac:dyDescent="0.25">
      <c r="A23" s="299" t="s">
        <v>28</v>
      </c>
      <c r="B23" s="17" t="s">
        <v>253</v>
      </c>
      <c r="C23" s="309">
        <v>-5.5E-2</v>
      </c>
      <c r="D23" s="310">
        <v>-7.0000000000000001E-3</v>
      </c>
      <c r="E23" s="267">
        <f t="shared" si="1"/>
        <v>4.8</v>
      </c>
      <c r="F23" s="289"/>
      <c r="G23" s="22"/>
    </row>
    <row r="24" spans="1:7" ht="20.149999999999999" customHeight="1" x14ac:dyDescent="0.25">
      <c r="A24" s="299" t="s">
        <v>29</v>
      </c>
      <c r="B24" s="17" t="s">
        <v>30</v>
      </c>
      <c r="C24" s="309">
        <v>-3.6999999999999998E-2</v>
      </c>
      <c r="D24" s="310">
        <v>-0.123</v>
      </c>
      <c r="E24" s="267">
        <f t="shared" si="1"/>
        <v>-8.6</v>
      </c>
      <c r="F24" s="289"/>
      <c r="G24" s="22"/>
    </row>
    <row r="25" spans="1:7" ht="20.149999999999999" customHeight="1" x14ac:dyDescent="0.25">
      <c r="A25" s="299" t="s">
        <v>31</v>
      </c>
      <c r="B25" s="17" t="s">
        <v>32</v>
      </c>
      <c r="C25" s="309">
        <v>0.20699999999999999</v>
      </c>
      <c r="D25" s="310">
        <v>0.218</v>
      </c>
      <c r="E25" s="267">
        <f t="shared" si="1"/>
        <v>1.100000000000001</v>
      </c>
      <c r="F25" s="289"/>
      <c r="G25" s="22"/>
    </row>
    <row r="26" spans="1:7" ht="20.149999999999999" customHeight="1" x14ac:dyDescent="0.25">
      <c r="A26" s="299" t="s">
        <v>33</v>
      </c>
      <c r="B26" s="17" t="s">
        <v>34</v>
      </c>
      <c r="C26" s="309">
        <v>0.159</v>
      </c>
      <c r="D26" s="310">
        <v>0.17499999999999999</v>
      </c>
      <c r="E26" s="267">
        <f t="shared" si="1"/>
        <v>1.5999999999999988</v>
      </c>
      <c r="F26" s="289"/>
      <c r="G26" s="22"/>
    </row>
    <row r="27" spans="1:7" ht="20.149999999999999" customHeight="1" x14ac:dyDescent="0.25">
      <c r="A27" s="299" t="s">
        <v>35</v>
      </c>
      <c r="B27" s="17" t="s">
        <v>36</v>
      </c>
      <c r="C27" s="309">
        <v>7.5999999999999998E-2</v>
      </c>
      <c r="D27" s="310">
        <v>4.2999999999999997E-2</v>
      </c>
      <c r="E27" s="267">
        <f t="shared" si="1"/>
        <v>-3.3000000000000003</v>
      </c>
      <c r="F27" s="289"/>
      <c r="G27" s="22"/>
    </row>
    <row r="28" spans="1:7" ht="20.149999999999999" customHeight="1" x14ac:dyDescent="0.25">
      <c r="A28" s="299" t="s">
        <v>37</v>
      </c>
      <c r="B28" s="17" t="s">
        <v>38</v>
      </c>
      <c r="C28" s="309">
        <v>0.123</v>
      </c>
      <c r="D28" s="310">
        <v>0.14899999999999999</v>
      </c>
      <c r="E28" s="267">
        <f t="shared" si="1"/>
        <v>2.5999999999999996</v>
      </c>
      <c r="F28" s="289"/>
      <c r="G28" s="22"/>
    </row>
    <row r="29" spans="1:7" ht="20.149999999999999" customHeight="1" x14ac:dyDescent="0.25">
      <c r="A29" s="299" t="s">
        <v>39</v>
      </c>
      <c r="B29" s="17" t="s">
        <v>252</v>
      </c>
      <c r="C29" s="309">
        <v>8.2000000000000003E-2</v>
      </c>
      <c r="D29" s="310">
        <v>0.112</v>
      </c>
      <c r="E29" s="267">
        <f t="shared" si="1"/>
        <v>3</v>
      </c>
      <c r="F29" s="289"/>
      <c r="G29" s="22"/>
    </row>
    <row r="30" spans="1:7" ht="20.149999999999999" customHeight="1" x14ac:dyDescent="0.25">
      <c r="A30" s="299" t="s">
        <v>40</v>
      </c>
      <c r="B30" s="17" t="s">
        <v>41</v>
      </c>
      <c r="C30" s="309">
        <v>0.3</v>
      </c>
      <c r="D30" s="310">
        <v>0.29499999999999998</v>
      </c>
      <c r="E30" s="267">
        <f t="shared" si="1"/>
        <v>-0.50000000000000044</v>
      </c>
      <c r="F30" s="289"/>
      <c r="G30" s="22"/>
    </row>
    <row r="31" spans="1:7" ht="20.149999999999999" customHeight="1" x14ac:dyDescent="0.25">
      <c r="A31" s="299" t="s">
        <v>42</v>
      </c>
      <c r="B31" s="17" t="s">
        <v>43</v>
      </c>
      <c r="C31" s="309">
        <v>4.3999999999999997E-2</v>
      </c>
      <c r="D31" s="310">
        <v>5.0999999999999997E-2</v>
      </c>
      <c r="E31" s="267">
        <f t="shared" si="1"/>
        <v>0.7</v>
      </c>
      <c r="F31" s="289"/>
      <c r="G31" s="22"/>
    </row>
    <row r="32" spans="1:7" ht="20.149999999999999" customHeight="1" x14ac:dyDescent="0.25">
      <c r="A32" s="299" t="s">
        <v>44</v>
      </c>
      <c r="B32" s="17" t="s">
        <v>45</v>
      </c>
      <c r="C32" s="309">
        <v>0.05</v>
      </c>
      <c r="D32" s="310">
        <v>2E-3</v>
      </c>
      <c r="E32" s="267">
        <f t="shared" si="1"/>
        <v>-4.8</v>
      </c>
      <c r="F32" s="289"/>
      <c r="G32" s="22"/>
    </row>
    <row r="33" spans="1:7" ht="20.149999999999999" customHeight="1" x14ac:dyDescent="0.25">
      <c r="A33" s="299" t="s">
        <v>46</v>
      </c>
      <c r="B33" s="17" t="s">
        <v>47</v>
      </c>
      <c r="C33" s="309">
        <v>0.46800000000000003</v>
      </c>
      <c r="D33" s="310">
        <v>0.56599999999999995</v>
      </c>
      <c r="E33" s="267">
        <f t="shared" si="1"/>
        <v>9.7999999999999918</v>
      </c>
      <c r="F33" s="289"/>
      <c r="G33" s="22"/>
    </row>
    <row r="34" spans="1:7" ht="20.149999999999999" customHeight="1" x14ac:dyDescent="0.25">
      <c r="A34" s="299" t="s">
        <v>48</v>
      </c>
      <c r="B34" s="17" t="s">
        <v>49</v>
      </c>
      <c r="C34" s="309">
        <v>-2.3E-2</v>
      </c>
      <c r="D34" s="310">
        <v>-4.9000000000000002E-2</v>
      </c>
      <c r="E34" s="267">
        <f t="shared" si="1"/>
        <v>-2.6</v>
      </c>
      <c r="F34" s="289"/>
      <c r="G34" s="22"/>
    </row>
    <row r="35" spans="1:7" ht="20.149999999999999" customHeight="1" x14ac:dyDescent="0.25">
      <c r="A35" s="299" t="s">
        <v>50</v>
      </c>
      <c r="B35" s="17" t="s">
        <v>51</v>
      </c>
      <c r="C35" s="309">
        <v>9.0999999999999998E-2</v>
      </c>
      <c r="D35" s="310">
        <v>0.114</v>
      </c>
      <c r="E35" s="267">
        <f t="shared" si="1"/>
        <v>2.3000000000000007</v>
      </c>
      <c r="F35" s="289"/>
      <c r="G35" s="22"/>
    </row>
    <row r="36" spans="1:7" ht="20.149999999999999" customHeight="1" x14ac:dyDescent="0.25">
      <c r="A36" s="299" t="s">
        <v>52</v>
      </c>
      <c r="B36" s="17" t="s">
        <v>53</v>
      </c>
      <c r="C36" s="309">
        <v>8.5999999999999993E-2</v>
      </c>
      <c r="D36" s="310">
        <v>4.2000000000000003E-2</v>
      </c>
      <c r="E36" s="267">
        <f t="shared" si="1"/>
        <v>-4.3999999999999995</v>
      </c>
      <c r="F36" s="289"/>
      <c r="G36" s="22"/>
    </row>
    <row r="37" spans="1:7" ht="20.149999999999999" customHeight="1" x14ac:dyDescent="0.25">
      <c r="A37" s="299" t="s">
        <v>54</v>
      </c>
      <c r="B37" s="17" t="s">
        <v>55</v>
      </c>
      <c r="C37" s="309">
        <v>-2.653</v>
      </c>
      <c r="D37" s="310">
        <v>0.87</v>
      </c>
      <c r="E37" s="267">
        <f t="shared" si="1"/>
        <v>352.3</v>
      </c>
      <c r="F37" s="289"/>
      <c r="G37" s="22"/>
    </row>
    <row r="38" spans="1:7" ht="20.149999999999999" customHeight="1" thickBot="1" x14ac:dyDescent="0.3">
      <c r="A38" s="299" t="s">
        <v>56</v>
      </c>
      <c r="B38" s="17" t="s">
        <v>57</v>
      </c>
      <c r="C38" s="309">
        <v>9.2999999999999999E-2</v>
      </c>
      <c r="D38" s="310">
        <v>8.5000000000000006E-2</v>
      </c>
      <c r="E38" s="267">
        <f t="shared" si="1"/>
        <v>-0.79999999999999938</v>
      </c>
      <c r="F38" s="289"/>
      <c r="G38" s="22"/>
    </row>
    <row r="39" spans="1:7" ht="20.149999999999999" customHeight="1" thickBot="1" x14ac:dyDescent="0.3">
      <c r="A39" s="134"/>
      <c r="B39" s="135" t="s">
        <v>10</v>
      </c>
      <c r="C39" s="175">
        <v>0.214</v>
      </c>
      <c r="D39" s="175">
        <v>0.22500000000000001</v>
      </c>
      <c r="E39" s="268">
        <f t="shared" si="1"/>
        <v>1.100000000000001</v>
      </c>
      <c r="F39" s="289"/>
      <c r="G39" s="22"/>
    </row>
    <row r="40" spans="1:7" ht="20.149999999999999" customHeight="1" x14ac:dyDescent="0.25">
      <c r="G40" s="22"/>
    </row>
    <row r="41" spans="1:7" ht="20.149999999999999" customHeight="1" x14ac:dyDescent="0.25">
      <c r="A41" s="488" t="s">
        <v>210</v>
      </c>
      <c r="B41" s="488"/>
      <c r="C41" s="488"/>
      <c r="D41" s="488"/>
      <c r="E41" s="488"/>
      <c r="G41" s="22"/>
    </row>
    <row r="42" spans="1:7" ht="20.149999999999999" customHeight="1" thickBot="1" x14ac:dyDescent="0.3">
      <c r="A42" s="145"/>
      <c r="B42" s="145"/>
      <c r="C42" s="145"/>
      <c r="D42" s="145"/>
      <c r="E42" s="145"/>
      <c r="G42" s="22"/>
    </row>
    <row r="43" spans="1:7" ht="20.149999999999999" customHeight="1" thickBot="1" x14ac:dyDescent="0.3">
      <c r="A43" s="144" t="s">
        <v>1</v>
      </c>
      <c r="B43" s="151" t="s">
        <v>12</v>
      </c>
      <c r="C43" s="491" t="s">
        <v>208</v>
      </c>
      <c r="D43" s="515"/>
      <c r="E43" s="492"/>
      <c r="G43" s="22"/>
    </row>
    <row r="44" spans="1:7" ht="20.149999999999999" customHeight="1" thickBot="1" x14ac:dyDescent="0.3">
      <c r="A44" s="163"/>
      <c r="B44" s="286"/>
      <c r="C44" s="36">
        <f>+C5</f>
        <v>2018</v>
      </c>
      <c r="D44" s="36">
        <f>+D5</f>
        <v>2019</v>
      </c>
      <c r="E44" s="16" t="s">
        <v>188</v>
      </c>
      <c r="G44" s="22"/>
    </row>
    <row r="45" spans="1:7" ht="20.149999999999999" customHeight="1" x14ac:dyDescent="0.25">
      <c r="A45" s="298" t="s">
        <v>6</v>
      </c>
      <c r="B45" s="17" t="s">
        <v>59</v>
      </c>
      <c r="C45" s="309">
        <v>8.5000000000000006E-2</v>
      </c>
      <c r="D45" s="309">
        <v>0.13800000000000001</v>
      </c>
      <c r="E45" s="267">
        <f>+(D45-C45)*100</f>
        <v>5.3000000000000007</v>
      </c>
      <c r="F45" s="289"/>
      <c r="G45" s="22"/>
    </row>
    <row r="46" spans="1:7" ht="20.149999999999999" customHeight="1" x14ac:dyDescent="0.25">
      <c r="A46" s="299" t="s">
        <v>8</v>
      </c>
      <c r="B46" s="17" t="s">
        <v>254</v>
      </c>
      <c r="C46" s="309">
        <v>0.122</v>
      </c>
      <c r="D46" s="309">
        <v>0.189</v>
      </c>
      <c r="E46" s="267">
        <f t="shared" ref="E46:E79" si="2">+(D46-C46)*100</f>
        <v>6.7</v>
      </c>
      <c r="F46" s="289"/>
      <c r="G46" s="22"/>
    </row>
    <row r="47" spans="1:7" ht="20.149999999999999" customHeight="1" x14ac:dyDescent="0.25">
      <c r="A47" s="299" t="s">
        <v>14</v>
      </c>
      <c r="B47" s="17" t="s">
        <v>60</v>
      </c>
      <c r="C47" s="309">
        <v>4.3999999999999997E-2</v>
      </c>
      <c r="D47" s="309">
        <v>0.158</v>
      </c>
      <c r="E47" s="267">
        <f t="shared" si="2"/>
        <v>11.4</v>
      </c>
      <c r="F47" s="289"/>
      <c r="G47" s="22"/>
    </row>
    <row r="48" spans="1:7" ht="20.149999999999999" customHeight="1" x14ac:dyDescent="0.25">
      <c r="A48" s="299" t="s">
        <v>16</v>
      </c>
      <c r="B48" s="17" t="s">
        <v>61</v>
      </c>
      <c r="C48" s="309">
        <v>0.154</v>
      </c>
      <c r="D48" s="309">
        <v>0.187</v>
      </c>
      <c r="E48" s="267">
        <f t="shared" si="2"/>
        <v>3.3000000000000003</v>
      </c>
      <c r="F48" s="289"/>
      <c r="G48" s="22"/>
    </row>
    <row r="49" spans="1:7" ht="20.149999999999999" customHeight="1" x14ac:dyDescent="0.25">
      <c r="A49" s="299" t="s">
        <v>18</v>
      </c>
      <c r="B49" s="17" t="s">
        <v>62</v>
      </c>
      <c r="C49" s="309">
        <v>0.19700000000000001</v>
      </c>
      <c r="D49" s="309">
        <v>0.155</v>
      </c>
      <c r="E49" s="267">
        <f t="shared" si="2"/>
        <v>-4.2000000000000011</v>
      </c>
      <c r="F49" s="289"/>
      <c r="G49" s="22"/>
    </row>
    <row r="50" spans="1:7" ht="20.149999999999999" customHeight="1" x14ac:dyDescent="0.25">
      <c r="A50" s="299" t="s">
        <v>20</v>
      </c>
      <c r="B50" s="17" t="s">
        <v>63</v>
      </c>
      <c r="C50" s="309">
        <v>-0.10100000000000001</v>
      </c>
      <c r="D50" s="309">
        <v>-6.7000000000000004E-2</v>
      </c>
      <c r="E50" s="267">
        <f t="shared" si="2"/>
        <v>3.4000000000000004</v>
      </c>
      <c r="F50" s="289"/>
      <c r="G50" s="22"/>
    </row>
    <row r="51" spans="1:7" ht="20.149999999999999" customHeight="1" x14ac:dyDescent="0.25">
      <c r="A51" s="299" t="s">
        <v>22</v>
      </c>
      <c r="B51" s="17" t="s">
        <v>64</v>
      </c>
      <c r="C51" s="309">
        <v>5.7000000000000002E-2</v>
      </c>
      <c r="D51" s="309">
        <v>0.09</v>
      </c>
      <c r="E51" s="267">
        <f t="shared" si="2"/>
        <v>3.2999999999999994</v>
      </c>
      <c r="F51" s="289"/>
      <c r="G51" s="22"/>
    </row>
    <row r="52" spans="1:7" ht="20.149999999999999" customHeight="1" x14ac:dyDescent="0.25">
      <c r="A52" s="299" t="s">
        <v>24</v>
      </c>
      <c r="B52" s="17" t="s">
        <v>65</v>
      </c>
      <c r="C52" s="309">
        <v>-9.1999999999999998E-2</v>
      </c>
      <c r="D52" s="309">
        <v>-0.41699999999999998</v>
      </c>
      <c r="E52" s="267">
        <f t="shared" si="2"/>
        <v>-32.499999999999993</v>
      </c>
      <c r="F52" s="289"/>
      <c r="G52" s="22"/>
    </row>
    <row r="53" spans="1:7" ht="20.149999999999999" customHeight="1" x14ac:dyDescent="0.25">
      <c r="A53" s="299" t="s">
        <v>26</v>
      </c>
      <c r="B53" s="17" t="s">
        <v>66</v>
      </c>
      <c r="C53" s="309">
        <v>0.17499999999999999</v>
      </c>
      <c r="D53" s="309">
        <v>0.124</v>
      </c>
      <c r="E53" s="267">
        <f t="shared" si="2"/>
        <v>-5.0999999999999988</v>
      </c>
      <c r="F53" s="289"/>
      <c r="G53" s="22"/>
    </row>
    <row r="54" spans="1:7" ht="20.149999999999999" customHeight="1" x14ac:dyDescent="0.25">
      <c r="A54" s="299" t="s">
        <v>28</v>
      </c>
      <c r="B54" s="17" t="s">
        <v>67</v>
      </c>
      <c r="C54" s="309">
        <v>3.0000000000000001E-3</v>
      </c>
      <c r="D54" s="309">
        <v>0.13700000000000001</v>
      </c>
      <c r="E54" s="267">
        <f t="shared" si="2"/>
        <v>13.4</v>
      </c>
      <c r="F54" s="289"/>
      <c r="G54" s="22"/>
    </row>
    <row r="55" spans="1:7" ht="20.149999999999999" customHeight="1" x14ac:dyDescent="0.25">
      <c r="A55" s="299" t="s">
        <v>29</v>
      </c>
      <c r="B55" s="17" t="s">
        <v>68</v>
      </c>
      <c r="C55" s="309">
        <v>9.9000000000000005E-2</v>
      </c>
      <c r="D55" s="309">
        <v>5.7000000000000002E-2</v>
      </c>
      <c r="E55" s="267">
        <f t="shared" si="2"/>
        <v>-4.2</v>
      </c>
      <c r="F55" s="289"/>
      <c r="G55" s="22"/>
    </row>
    <row r="56" spans="1:7" ht="20.149999999999999" customHeight="1" x14ac:dyDescent="0.25">
      <c r="A56" s="299" t="s">
        <v>31</v>
      </c>
      <c r="B56" s="17" t="s">
        <v>69</v>
      </c>
      <c r="C56" s="309">
        <v>0.10299999999999999</v>
      </c>
      <c r="D56" s="309">
        <v>0.17100000000000001</v>
      </c>
      <c r="E56" s="267">
        <f t="shared" si="2"/>
        <v>6.8000000000000016</v>
      </c>
      <c r="F56" s="289"/>
      <c r="G56" s="22"/>
    </row>
    <row r="57" spans="1:7" ht="20.149999999999999" customHeight="1" x14ac:dyDescent="0.25">
      <c r="A57" s="299" t="s">
        <v>33</v>
      </c>
      <c r="B57" s="17" t="s">
        <v>70</v>
      </c>
      <c r="C57" s="309">
        <v>8.6999999999999994E-2</v>
      </c>
      <c r="D57" s="309">
        <v>8.2000000000000003E-2</v>
      </c>
      <c r="E57" s="267">
        <f t="shared" si="2"/>
        <v>-0.49999999999999906</v>
      </c>
      <c r="F57" s="289"/>
      <c r="G57" s="22"/>
    </row>
    <row r="58" spans="1:7" ht="20.149999999999999" customHeight="1" x14ac:dyDescent="0.25">
      <c r="A58" s="299" t="s">
        <v>35</v>
      </c>
      <c r="B58" s="17" t="s">
        <v>71</v>
      </c>
      <c r="C58" s="309">
        <v>0.13100000000000001</v>
      </c>
      <c r="D58" s="309">
        <v>0.191</v>
      </c>
      <c r="E58" s="267">
        <f t="shared" si="2"/>
        <v>6</v>
      </c>
      <c r="F58" s="289"/>
      <c r="G58" s="22"/>
    </row>
    <row r="59" spans="1:7" ht="20.149999999999999" customHeight="1" x14ac:dyDescent="0.25">
      <c r="A59" s="299" t="s">
        <v>37</v>
      </c>
      <c r="B59" s="17" t="s">
        <v>72</v>
      </c>
      <c r="C59" s="309">
        <v>0.01</v>
      </c>
      <c r="D59" s="309">
        <v>2.8000000000000001E-2</v>
      </c>
      <c r="E59" s="267">
        <f t="shared" si="2"/>
        <v>1.8000000000000003</v>
      </c>
      <c r="F59" s="289"/>
      <c r="G59" s="22"/>
    </row>
    <row r="60" spans="1:7" ht="20.149999999999999" customHeight="1" x14ac:dyDescent="0.25">
      <c r="A60" s="299" t="s">
        <v>39</v>
      </c>
      <c r="B60" s="17" t="s">
        <v>73</v>
      </c>
      <c r="C60" s="309">
        <v>0.13300000000000001</v>
      </c>
      <c r="D60" s="309">
        <v>6.8000000000000005E-2</v>
      </c>
      <c r="E60" s="267">
        <f t="shared" si="2"/>
        <v>-6.5</v>
      </c>
      <c r="F60" s="289"/>
      <c r="G60" s="22"/>
    </row>
    <row r="61" spans="1:7" ht="20.149999999999999" customHeight="1" x14ac:dyDescent="0.25">
      <c r="A61" s="299" t="s">
        <v>40</v>
      </c>
      <c r="B61" s="17" t="s">
        <v>74</v>
      </c>
      <c r="C61" s="309">
        <v>-9.8000000000000004E-2</v>
      </c>
      <c r="D61" s="309">
        <v>-0.22600000000000001</v>
      </c>
      <c r="E61" s="267">
        <f t="shared" si="2"/>
        <v>-12.8</v>
      </c>
      <c r="F61" s="289"/>
      <c r="G61" s="22"/>
    </row>
    <row r="62" spans="1:7" ht="20.149999999999999" customHeight="1" x14ac:dyDescent="0.25">
      <c r="A62" s="299" t="s">
        <v>42</v>
      </c>
      <c r="B62" s="17" t="s">
        <v>75</v>
      </c>
      <c r="C62" s="309">
        <v>-0.376</v>
      </c>
      <c r="D62" s="309">
        <v>-0.39400000000000002</v>
      </c>
      <c r="E62" s="267">
        <f t="shared" si="2"/>
        <v>-1.8000000000000016</v>
      </c>
      <c r="F62" s="289"/>
      <c r="G62" s="22"/>
    </row>
    <row r="63" spans="1:7" ht="20.149999999999999" customHeight="1" x14ac:dyDescent="0.25">
      <c r="A63" s="299" t="s">
        <v>44</v>
      </c>
      <c r="B63" s="17" t="s">
        <v>76</v>
      </c>
      <c r="C63" s="309">
        <v>-3.6999999999999998E-2</v>
      </c>
      <c r="D63" s="309">
        <v>5.0000000000000001E-3</v>
      </c>
      <c r="E63" s="267">
        <f t="shared" si="2"/>
        <v>4.1999999999999993</v>
      </c>
      <c r="F63" s="289"/>
      <c r="G63" s="22"/>
    </row>
    <row r="64" spans="1:7" ht="20.149999999999999" customHeight="1" x14ac:dyDescent="0.25">
      <c r="A64" s="299" t="s">
        <v>46</v>
      </c>
      <c r="B64" s="17" t="s">
        <v>77</v>
      </c>
      <c r="C64" s="309">
        <v>0.26300000000000001</v>
      </c>
      <c r="D64" s="309">
        <v>0.30099999999999999</v>
      </c>
      <c r="E64" s="267">
        <f t="shared" si="2"/>
        <v>3.799999999999998</v>
      </c>
      <c r="F64" s="289"/>
      <c r="G64" s="22"/>
    </row>
    <row r="65" spans="1:7" ht="20.149999999999999" customHeight="1" x14ac:dyDescent="0.25">
      <c r="A65" s="299" t="s">
        <v>48</v>
      </c>
      <c r="B65" s="17" t="s">
        <v>78</v>
      </c>
      <c r="C65" s="309">
        <v>0.11799999999999999</v>
      </c>
      <c r="D65" s="309">
        <v>0.13800000000000001</v>
      </c>
      <c r="E65" s="267">
        <f t="shared" si="2"/>
        <v>2.0000000000000018</v>
      </c>
      <c r="F65" s="289"/>
      <c r="G65" s="22"/>
    </row>
    <row r="66" spans="1:7" ht="20.149999999999999" customHeight="1" x14ac:dyDescent="0.25">
      <c r="A66" s="299" t="s">
        <v>50</v>
      </c>
      <c r="B66" s="17" t="s">
        <v>79</v>
      </c>
      <c r="C66" s="309">
        <v>6.3E-2</v>
      </c>
      <c r="D66" s="309">
        <v>1.7999999999999999E-2</v>
      </c>
      <c r="E66" s="267">
        <f t="shared" si="2"/>
        <v>-4.5</v>
      </c>
      <c r="F66" s="289"/>
      <c r="G66" s="22"/>
    </row>
    <row r="67" spans="1:7" ht="20.149999999999999" customHeight="1" x14ac:dyDescent="0.25">
      <c r="A67" s="299" t="s">
        <v>52</v>
      </c>
      <c r="B67" s="17" t="s">
        <v>80</v>
      </c>
      <c r="C67" s="309">
        <v>6.3E-2</v>
      </c>
      <c r="D67" s="309">
        <v>1.7999999999999999E-2</v>
      </c>
      <c r="E67" s="267">
        <f t="shared" si="2"/>
        <v>-4.5</v>
      </c>
      <c r="F67" s="289"/>
      <c r="G67" s="22"/>
    </row>
    <row r="68" spans="1:7" ht="20.149999999999999" customHeight="1" x14ac:dyDescent="0.25">
      <c r="A68" s="299" t="s">
        <v>54</v>
      </c>
      <c r="B68" s="17" t="s">
        <v>81</v>
      </c>
      <c r="C68" s="309">
        <v>0.19500000000000001</v>
      </c>
      <c r="D68" s="309">
        <v>0.17699999999999999</v>
      </c>
      <c r="E68" s="267">
        <f t="shared" si="2"/>
        <v>-1.8000000000000016</v>
      </c>
      <c r="F68" s="289"/>
      <c r="G68" s="22"/>
    </row>
    <row r="69" spans="1:7" ht="20.149999999999999" customHeight="1" x14ac:dyDescent="0.25">
      <c r="A69" s="299" t="s">
        <v>56</v>
      </c>
      <c r="B69" s="17" t="s">
        <v>82</v>
      </c>
      <c r="C69" s="309">
        <v>0.03</v>
      </c>
      <c r="D69" s="309">
        <v>6.0999999999999999E-2</v>
      </c>
      <c r="E69" s="267">
        <f t="shared" si="2"/>
        <v>3.1</v>
      </c>
      <c r="F69" s="289"/>
      <c r="G69" s="22"/>
    </row>
    <row r="70" spans="1:7" ht="20.149999999999999" customHeight="1" x14ac:dyDescent="0.25">
      <c r="A70" s="299" t="s">
        <v>83</v>
      </c>
      <c r="B70" s="17" t="s">
        <v>84</v>
      </c>
      <c r="C70" s="309">
        <v>5.0999999999999997E-2</v>
      </c>
      <c r="D70" s="309">
        <v>2.5999999999999999E-2</v>
      </c>
      <c r="E70" s="267" t="s">
        <v>170</v>
      </c>
      <c r="F70" s="289"/>
      <c r="G70" s="22"/>
    </row>
    <row r="71" spans="1:7" ht="20.149999999999999" customHeight="1" x14ac:dyDescent="0.25">
      <c r="A71" s="299" t="s">
        <v>85</v>
      </c>
      <c r="B71" s="17" t="s">
        <v>86</v>
      </c>
      <c r="C71" s="309">
        <v>0.30099999999999999</v>
      </c>
      <c r="D71" s="309">
        <v>0.29499999999999998</v>
      </c>
      <c r="E71" s="267">
        <f t="shared" ref="E71" si="3">+(D71-C71)*100</f>
        <v>-0.60000000000000053</v>
      </c>
      <c r="F71" s="289"/>
      <c r="G71" s="22"/>
    </row>
    <row r="72" spans="1:7" ht="20.149999999999999" customHeight="1" x14ac:dyDescent="0.25">
      <c r="A72" s="299" t="s">
        <v>87</v>
      </c>
      <c r="B72" s="17" t="s">
        <v>88</v>
      </c>
      <c r="C72" s="309">
        <v>4.2999999999999997E-2</v>
      </c>
      <c r="D72" s="309">
        <v>-2.4E-2</v>
      </c>
      <c r="E72" s="267">
        <f t="shared" si="2"/>
        <v>-6.7</v>
      </c>
      <c r="F72" s="289"/>
      <c r="G72" s="22"/>
    </row>
    <row r="73" spans="1:7" ht="20.149999999999999" customHeight="1" x14ac:dyDescent="0.25">
      <c r="A73" s="299" t="s">
        <v>89</v>
      </c>
      <c r="B73" s="17" t="s">
        <v>90</v>
      </c>
      <c r="C73" s="309">
        <v>0.115</v>
      </c>
      <c r="D73" s="309">
        <v>8.2000000000000003E-2</v>
      </c>
      <c r="E73" s="267">
        <f t="shared" si="2"/>
        <v>-3.3000000000000003</v>
      </c>
      <c r="F73" s="289"/>
      <c r="G73" s="22"/>
    </row>
    <row r="74" spans="1:7" ht="20.149999999999999" customHeight="1" x14ac:dyDescent="0.25">
      <c r="A74" s="299" t="s">
        <v>91</v>
      </c>
      <c r="B74" s="17" t="s">
        <v>92</v>
      </c>
      <c r="C74" s="309">
        <v>-0.08</v>
      </c>
      <c r="D74" s="309">
        <v>0.215</v>
      </c>
      <c r="E74" s="267">
        <f t="shared" si="2"/>
        <v>29.5</v>
      </c>
      <c r="F74" s="289"/>
      <c r="G74" s="22"/>
    </row>
    <row r="75" spans="1:7" ht="20.149999999999999" customHeight="1" x14ac:dyDescent="0.25">
      <c r="A75" s="299" t="s">
        <v>93</v>
      </c>
      <c r="B75" s="17" t="s">
        <v>94</v>
      </c>
      <c r="C75" s="309">
        <v>9.0999999999999998E-2</v>
      </c>
      <c r="D75" s="309">
        <v>9.2999999999999999E-2</v>
      </c>
      <c r="E75" s="267">
        <f t="shared" si="2"/>
        <v>0.20000000000000018</v>
      </c>
      <c r="F75" s="289"/>
      <c r="G75" s="22"/>
    </row>
    <row r="76" spans="1:7" ht="20.149999999999999" customHeight="1" x14ac:dyDescent="0.25">
      <c r="A76" s="299" t="s">
        <v>95</v>
      </c>
      <c r="B76" s="17" t="s">
        <v>96</v>
      </c>
      <c r="C76" s="309">
        <v>0.20300000000000001</v>
      </c>
      <c r="D76" s="309">
        <v>0.246</v>
      </c>
      <c r="E76" s="267">
        <f t="shared" si="2"/>
        <v>4.299999999999998</v>
      </c>
      <c r="F76" s="289"/>
      <c r="G76" s="22"/>
    </row>
    <row r="77" spans="1:7" ht="20.149999999999999" customHeight="1" x14ac:dyDescent="0.25">
      <c r="A77" s="299" t="s">
        <v>97</v>
      </c>
      <c r="B77" s="17" t="s">
        <v>98</v>
      </c>
      <c r="C77" s="309">
        <v>0.14199999999999999</v>
      </c>
      <c r="D77" s="309">
        <v>0.19600000000000001</v>
      </c>
      <c r="E77" s="267">
        <f t="shared" si="2"/>
        <v>5.4000000000000021</v>
      </c>
      <c r="F77" s="289"/>
      <c r="G77" s="22"/>
    </row>
    <row r="78" spans="1:7" ht="20.149999999999999" customHeight="1" thickBot="1" x14ac:dyDescent="0.3">
      <c r="A78" s="299" t="s">
        <v>99</v>
      </c>
      <c r="B78" s="17" t="s">
        <v>100</v>
      </c>
      <c r="C78" s="309">
        <v>0.17599999999999999</v>
      </c>
      <c r="D78" s="309">
        <v>0.19800000000000001</v>
      </c>
      <c r="E78" s="267">
        <f t="shared" si="2"/>
        <v>2.200000000000002</v>
      </c>
      <c r="F78" s="289"/>
      <c r="G78" s="22"/>
    </row>
    <row r="79" spans="1:7" ht="20.149999999999999" customHeight="1" thickBot="1" x14ac:dyDescent="0.3">
      <c r="A79" s="93"/>
      <c r="B79" s="40" t="s">
        <v>10</v>
      </c>
      <c r="C79" s="175">
        <v>0.16200000000000001</v>
      </c>
      <c r="D79" s="175">
        <v>0.16200000000000001</v>
      </c>
      <c r="E79" s="268">
        <f t="shared" si="2"/>
        <v>0</v>
      </c>
      <c r="F79" s="289"/>
      <c r="G79" s="22"/>
    </row>
    <row r="80" spans="1:7" ht="20.149999999999999" customHeight="1" x14ac:dyDescent="0.25"/>
    <row r="81" ht="20.149999999999999" customHeight="1" x14ac:dyDescent="0.25"/>
    <row r="82" ht="20.149999999999999" customHeight="1" x14ac:dyDescent="0.25"/>
    <row r="83" ht="20.149999999999999" customHeight="1" x14ac:dyDescent="0.25"/>
    <row r="84" ht="20.149999999999999" customHeight="1" x14ac:dyDescent="0.25"/>
    <row r="85" ht="20.149999999999999" customHeight="1" x14ac:dyDescent="0.25"/>
    <row r="86" ht="20.149999999999999" customHeight="1" x14ac:dyDescent="0.25"/>
    <row r="87" ht="20.149999999999999" customHeight="1" x14ac:dyDescent="0.25"/>
    <row r="88" ht="20.149999999999999" customHeight="1" x14ac:dyDescent="0.25"/>
    <row r="89" ht="20.149999999999999" customHeight="1" x14ac:dyDescent="0.25"/>
    <row r="90" ht="20.149999999999999" customHeight="1" x14ac:dyDescent="0.25"/>
    <row r="91" ht="20.149999999999999" customHeight="1" x14ac:dyDescent="0.25"/>
    <row r="92" ht="20.149999999999999" customHeight="1" x14ac:dyDescent="0.25"/>
    <row r="93" ht="20.149999999999999" customHeight="1" x14ac:dyDescent="0.25"/>
    <row r="94" ht="20.149999999999999" customHeight="1" x14ac:dyDescent="0.25"/>
    <row r="95" ht="20.149999999999999" customHeight="1" x14ac:dyDescent="0.25"/>
    <row r="96" ht="20.149999999999999" customHeight="1" x14ac:dyDescent="0.25"/>
    <row r="97" ht="20.149999999999999" customHeight="1" x14ac:dyDescent="0.25"/>
    <row r="98" ht="20.149999999999999" customHeight="1" x14ac:dyDescent="0.25"/>
    <row r="99" ht="20.149999999999999" customHeight="1" x14ac:dyDescent="0.25"/>
    <row r="100" ht="20.149999999999999" customHeight="1" x14ac:dyDescent="0.25"/>
    <row r="101" ht="20.149999999999999" customHeight="1" x14ac:dyDescent="0.25"/>
    <row r="102" ht="20.149999999999999" customHeight="1" x14ac:dyDescent="0.25"/>
    <row r="103" ht="20.149999999999999" customHeight="1" x14ac:dyDescent="0.25"/>
    <row r="104" ht="20.149999999999999" customHeight="1" x14ac:dyDescent="0.25"/>
    <row r="105" ht="20.149999999999999" customHeight="1" x14ac:dyDescent="0.25"/>
    <row r="106" ht="20.149999999999999" customHeight="1" x14ac:dyDescent="0.25"/>
    <row r="107" ht="20.149999999999999" customHeight="1" x14ac:dyDescent="0.25"/>
    <row r="108" ht="20.149999999999999" customHeight="1" x14ac:dyDescent="0.25"/>
    <row r="109" ht="20.149999999999999" customHeight="1" x14ac:dyDescent="0.25"/>
    <row r="110" ht="20.149999999999999" customHeight="1" x14ac:dyDescent="0.25"/>
    <row r="111" ht="20.149999999999999" customHeight="1" x14ac:dyDescent="0.25"/>
    <row r="112" ht="20.149999999999999" customHeight="1" x14ac:dyDescent="0.25"/>
    <row r="113" ht="20.149999999999999" customHeight="1" x14ac:dyDescent="0.25"/>
    <row r="114" ht="20.149999999999999" customHeight="1" x14ac:dyDescent="0.25"/>
    <row r="115" ht="20.149999999999999" customHeight="1" x14ac:dyDescent="0.25"/>
    <row r="116" ht="20.149999999999999" customHeight="1" x14ac:dyDescent="0.25"/>
    <row r="117" ht="20.149999999999999" customHeight="1" x14ac:dyDescent="0.25"/>
    <row r="118" ht="20.149999999999999" customHeight="1" x14ac:dyDescent="0.25"/>
    <row r="119" ht="20.149999999999999" customHeight="1" x14ac:dyDescent="0.25"/>
    <row r="120" ht="20.149999999999999" customHeight="1" x14ac:dyDescent="0.25"/>
    <row r="121" ht="20.149999999999999" customHeight="1" x14ac:dyDescent="0.25"/>
    <row r="122" ht="20.149999999999999" customHeight="1" x14ac:dyDescent="0.25"/>
    <row r="123" ht="20.149999999999999" customHeight="1" x14ac:dyDescent="0.25"/>
    <row r="124" ht="20.149999999999999" customHeight="1" x14ac:dyDescent="0.25"/>
    <row r="125" ht="20.149999999999999" customHeight="1" x14ac:dyDescent="0.25"/>
    <row r="126" ht="20.149999999999999" customHeight="1" x14ac:dyDescent="0.25"/>
    <row r="127" ht="20.149999999999999" customHeight="1" x14ac:dyDescent="0.25"/>
    <row r="128" ht="20.149999999999999" customHeight="1" x14ac:dyDescent="0.25"/>
    <row r="129" ht="20.149999999999999" customHeight="1" x14ac:dyDescent="0.25"/>
    <row r="130" ht="20.149999999999999" customHeight="1" x14ac:dyDescent="0.25"/>
    <row r="131" ht="20.149999999999999" customHeight="1" x14ac:dyDescent="0.25"/>
    <row r="132" ht="20.149999999999999" customHeight="1" x14ac:dyDescent="0.25"/>
    <row r="133" ht="20.149999999999999" customHeight="1" x14ac:dyDescent="0.25"/>
    <row r="134" ht="20.149999999999999" customHeight="1" x14ac:dyDescent="0.25"/>
    <row r="135" ht="20.149999999999999" customHeight="1" x14ac:dyDescent="0.25"/>
    <row r="136" ht="20.149999999999999" customHeight="1" x14ac:dyDescent="0.25"/>
    <row r="137" ht="20.149999999999999" customHeight="1" x14ac:dyDescent="0.25"/>
    <row r="138" ht="20.149999999999999" customHeight="1" x14ac:dyDescent="0.25"/>
    <row r="139" ht="20.149999999999999" customHeight="1" x14ac:dyDescent="0.25"/>
    <row r="140" ht="20.149999999999999" customHeight="1" x14ac:dyDescent="0.25"/>
    <row r="141" ht="20.149999999999999" customHeight="1" x14ac:dyDescent="0.25"/>
    <row r="142" ht="20.149999999999999" customHeight="1" x14ac:dyDescent="0.25"/>
    <row r="143" ht="20.149999999999999" customHeight="1" x14ac:dyDescent="0.25"/>
    <row r="144" ht="20.149999999999999" customHeight="1" x14ac:dyDescent="0.25"/>
    <row r="145" ht="20.149999999999999" customHeight="1" x14ac:dyDescent="0.25"/>
    <row r="146" ht="20.149999999999999" customHeight="1" x14ac:dyDescent="0.25"/>
    <row r="147" ht="20.149999999999999" customHeight="1" x14ac:dyDescent="0.25"/>
    <row r="148" ht="20.149999999999999" customHeight="1" x14ac:dyDescent="0.25"/>
    <row r="149" ht="20.149999999999999" customHeight="1" x14ac:dyDescent="0.25"/>
    <row r="150" ht="20.149999999999999" customHeight="1" x14ac:dyDescent="0.25"/>
    <row r="151" ht="20.149999999999999" customHeight="1" x14ac:dyDescent="0.25"/>
    <row r="152" ht="20.149999999999999" customHeight="1" x14ac:dyDescent="0.25"/>
    <row r="153" ht="20.149999999999999" customHeight="1" x14ac:dyDescent="0.25"/>
    <row r="154" ht="20.149999999999999" customHeight="1" x14ac:dyDescent="0.25"/>
    <row r="155" ht="20.149999999999999" customHeight="1" x14ac:dyDescent="0.25"/>
    <row r="156" ht="20.149999999999999" customHeight="1" x14ac:dyDescent="0.25"/>
    <row r="157" ht="20.149999999999999" customHeight="1" x14ac:dyDescent="0.25"/>
    <row r="158" ht="20.149999999999999" customHeight="1" x14ac:dyDescent="0.25"/>
    <row r="159" ht="20.149999999999999" customHeight="1" x14ac:dyDescent="0.25"/>
    <row r="160" ht="20.149999999999999" customHeight="1" x14ac:dyDescent="0.25"/>
    <row r="161" ht="20.149999999999999" customHeight="1" x14ac:dyDescent="0.25"/>
    <row r="162" ht="20.149999999999999" customHeight="1" x14ac:dyDescent="0.25"/>
    <row r="163" ht="20.149999999999999" customHeight="1" x14ac:dyDescent="0.25"/>
    <row r="164" ht="20.149999999999999" customHeight="1" x14ac:dyDescent="0.25"/>
    <row r="165" ht="20.149999999999999" customHeight="1" x14ac:dyDescent="0.25"/>
    <row r="166" ht="20.149999999999999" customHeight="1" x14ac:dyDescent="0.25"/>
    <row r="167" ht="20.149999999999999" customHeight="1" x14ac:dyDescent="0.25"/>
    <row r="168" ht="20.149999999999999" customHeight="1" x14ac:dyDescent="0.25"/>
    <row r="169" ht="20.149999999999999" customHeight="1" x14ac:dyDescent="0.25"/>
    <row r="170" ht="20.149999999999999" customHeight="1" x14ac:dyDescent="0.25"/>
    <row r="171" ht="20.149999999999999" customHeight="1" x14ac:dyDescent="0.25"/>
    <row r="172" ht="20.149999999999999" customHeight="1" x14ac:dyDescent="0.25"/>
    <row r="173" ht="20.149999999999999" customHeight="1" x14ac:dyDescent="0.25"/>
    <row r="174" ht="20.149999999999999" customHeight="1" x14ac:dyDescent="0.25"/>
    <row r="175" ht="20.149999999999999" customHeight="1" x14ac:dyDescent="0.25"/>
    <row r="176" ht="20.149999999999999" customHeight="1" x14ac:dyDescent="0.25"/>
    <row r="177" ht="20.149999999999999" customHeight="1" x14ac:dyDescent="0.25"/>
    <row r="178" ht="20.149999999999999" customHeight="1" x14ac:dyDescent="0.25"/>
    <row r="179" ht="20.149999999999999" customHeight="1" x14ac:dyDescent="0.25"/>
    <row r="180" ht="20.149999999999999" customHeight="1" x14ac:dyDescent="0.25"/>
    <row r="181" ht="20.149999999999999" customHeight="1" x14ac:dyDescent="0.25"/>
    <row r="182" ht="20.149999999999999" customHeight="1" x14ac:dyDescent="0.25"/>
    <row r="183" ht="20.149999999999999" customHeight="1" x14ac:dyDescent="0.25"/>
    <row r="184" ht="20.149999999999999" customHeight="1" x14ac:dyDescent="0.25"/>
    <row r="185" ht="20.149999999999999" customHeight="1" x14ac:dyDescent="0.25"/>
    <row r="186" ht="20.149999999999999" customHeight="1" x14ac:dyDescent="0.25"/>
    <row r="187" ht="20.149999999999999" customHeight="1" x14ac:dyDescent="0.25"/>
    <row r="188" ht="20.149999999999999" customHeight="1" x14ac:dyDescent="0.25"/>
    <row r="189" ht="20.149999999999999" customHeight="1" x14ac:dyDescent="0.25"/>
    <row r="190" ht="20.149999999999999" customHeight="1" x14ac:dyDescent="0.25"/>
    <row r="191" ht="20.149999999999999" customHeight="1" x14ac:dyDescent="0.25"/>
    <row r="192" ht="20.149999999999999" customHeight="1" x14ac:dyDescent="0.25"/>
    <row r="193" ht="20.149999999999999" customHeight="1" x14ac:dyDescent="0.25"/>
    <row r="194" ht="20.149999999999999" customHeight="1" x14ac:dyDescent="0.25"/>
    <row r="195" ht="20.149999999999999" customHeight="1" x14ac:dyDescent="0.25"/>
    <row r="196" ht="20.149999999999999" customHeight="1" x14ac:dyDescent="0.25"/>
    <row r="197" ht="20.149999999999999" customHeight="1" x14ac:dyDescent="0.25"/>
    <row r="198" ht="20.149999999999999" customHeight="1" x14ac:dyDescent="0.25"/>
    <row r="199" ht="20.149999999999999" customHeight="1" x14ac:dyDescent="0.25"/>
    <row r="200" ht="20.149999999999999" customHeight="1" x14ac:dyDescent="0.25"/>
    <row r="201" ht="20.149999999999999" customHeight="1" x14ac:dyDescent="0.25"/>
    <row r="202" ht="20.149999999999999" customHeight="1" x14ac:dyDescent="0.25"/>
    <row r="203" ht="20.149999999999999" customHeight="1" x14ac:dyDescent="0.25"/>
    <row r="204" ht="20.149999999999999" customHeight="1" x14ac:dyDescent="0.25"/>
    <row r="205" ht="20.149999999999999" customHeight="1" x14ac:dyDescent="0.25"/>
    <row r="206" ht="20.149999999999999" customHeight="1" x14ac:dyDescent="0.25"/>
    <row r="207" ht="20.149999999999999" customHeight="1" x14ac:dyDescent="0.25"/>
    <row r="208" ht="20.149999999999999" customHeight="1" x14ac:dyDescent="0.25"/>
    <row r="209" ht="20.149999999999999" customHeight="1" x14ac:dyDescent="0.25"/>
    <row r="210" ht="20.149999999999999" customHeight="1" x14ac:dyDescent="0.25"/>
    <row r="211" ht="20.149999999999999" customHeight="1" x14ac:dyDescent="0.25"/>
    <row r="212" ht="20.149999999999999" customHeight="1" x14ac:dyDescent="0.25"/>
    <row r="213" ht="20.149999999999999" customHeight="1" x14ac:dyDescent="0.25"/>
    <row r="214" ht="20.149999999999999" customHeight="1" x14ac:dyDescent="0.25"/>
    <row r="215" ht="20.149999999999999" customHeight="1" x14ac:dyDescent="0.25"/>
    <row r="216" ht="20.149999999999999" customHeight="1" x14ac:dyDescent="0.25"/>
    <row r="217" ht="20.149999999999999" customHeight="1" x14ac:dyDescent="0.25"/>
  </sheetData>
  <mergeCells count="6">
    <mergeCell ref="C43:E43"/>
    <mergeCell ref="A1:E1"/>
    <mergeCell ref="C4:E4"/>
    <mergeCell ref="A10:E10"/>
    <mergeCell ref="C12:E12"/>
    <mergeCell ref="A41:E41"/>
  </mergeCells>
  <conditionalFormatting sqref="G6:G79">
    <cfRule type="cellIs" dxfId="1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2" fitToHeight="4" orientation="portrait" r:id="rId1"/>
  <headerFooter alignWithMargins="0"/>
  <rowBreaks count="1" manualBreakCount="1">
    <brk id="4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1AF31-F81A-4FBA-8C9D-640C3A2385F4}">
  <sheetPr>
    <tabColor theme="6"/>
  </sheetPr>
  <dimension ref="A1:J285"/>
  <sheetViews>
    <sheetView view="pageBreakPreview" zoomScale="80" zoomScaleNormal="80" zoomScaleSheetLayoutView="80" workbookViewId="0">
      <selection sqref="A1:E1"/>
    </sheetView>
  </sheetViews>
  <sheetFormatPr defaultColWidth="9.1796875" defaultRowHeight="12.5" x14ac:dyDescent="0.25"/>
  <cols>
    <col min="1" max="1" width="3.54296875" style="117" customWidth="1"/>
    <col min="2" max="2" width="33.26953125" style="117" customWidth="1"/>
    <col min="3" max="3" width="16.1796875" style="117" customWidth="1"/>
    <col min="4" max="4" width="15.81640625" style="117" customWidth="1"/>
    <col min="5" max="5" width="15.26953125" style="117" customWidth="1"/>
    <col min="6" max="7" width="9.1796875" style="117"/>
    <col min="8" max="8" width="10.54296875" style="117" bestFit="1" customWidth="1"/>
    <col min="9" max="9" width="9.1796875" style="117"/>
    <col min="10" max="10" width="37.26953125" style="117" bestFit="1" customWidth="1"/>
    <col min="11" max="16384" width="9.1796875" style="117"/>
  </cols>
  <sheetData>
    <row r="1" spans="1:10" s="154" customFormat="1" ht="20.149999999999999" customHeight="1" x14ac:dyDescent="0.25">
      <c r="A1" s="488" t="s">
        <v>211</v>
      </c>
      <c r="B1" s="488"/>
      <c r="C1" s="488"/>
      <c r="D1" s="488"/>
      <c r="E1" s="488"/>
    </row>
    <row r="2" spans="1:10" s="154" customFormat="1" ht="20.149999999999999" customHeight="1" x14ac:dyDescent="0.25">
      <c r="A2" s="308"/>
      <c r="B2" s="308"/>
      <c r="C2" s="308"/>
      <c r="D2" s="308"/>
      <c r="E2" s="308"/>
    </row>
    <row r="3" spans="1:10" s="152" customFormat="1" ht="20.149999999999999" customHeight="1" thickBot="1" x14ac:dyDescent="0.3">
      <c r="A3" s="145"/>
      <c r="B3" s="145"/>
      <c r="C3" s="145"/>
      <c r="D3" s="145"/>
      <c r="E3" s="145"/>
    </row>
    <row r="4" spans="1:10" s="138" customFormat="1" ht="20.149999999999999" customHeight="1" thickBot="1" x14ac:dyDescent="0.3">
      <c r="A4" s="144" t="s">
        <v>1</v>
      </c>
      <c r="B4" s="151" t="s">
        <v>2</v>
      </c>
      <c r="C4" s="491" t="s">
        <v>211</v>
      </c>
      <c r="D4" s="515"/>
      <c r="E4" s="492"/>
    </row>
    <row r="5" spans="1:10" s="138" customFormat="1" ht="20.149999999999999" customHeight="1" thickBot="1" x14ac:dyDescent="0.3">
      <c r="A5" s="163"/>
      <c r="B5" s="286"/>
      <c r="C5" s="36">
        <v>2018</v>
      </c>
      <c r="D5" s="36">
        <v>2019</v>
      </c>
      <c r="E5" s="16" t="s">
        <v>188</v>
      </c>
    </row>
    <row r="6" spans="1:10" ht="20.149999999999999" customHeight="1" x14ac:dyDescent="0.25">
      <c r="A6" s="169" t="s">
        <v>6</v>
      </c>
      <c r="B6" s="161" t="s">
        <v>7</v>
      </c>
      <c r="C6" s="288">
        <f>+C39</f>
        <v>2.5999999999999999E-2</v>
      </c>
      <c r="D6" s="288">
        <f t="shared" ref="D6" si="0">+D39</f>
        <v>2.8000000000000001E-2</v>
      </c>
      <c r="E6" s="267">
        <f t="shared" ref="E6:E8" si="1">+(D6-C6)*100</f>
        <v>0.20000000000000018</v>
      </c>
      <c r="F6" s="289"/>
    </row>
    <row r="7" spans="1:10" ht="20.149999999999999" customHeight="1" thickBot="1" x14ac:dyDescent="0.3">
      <c r="A7" s="172" t="s">
        <v>8</v>
      </c>
      <c r="B7" s="158" t="s">
        <v>9</v>
      </c>
      <c r="C7" s="291">
        <f>+C79</f>
        <v>4.3999999999999997E-2</v>
      </c>
      <c r="D7" s="291">
        <f t="shared" ref="D7" si="2">+D79</f>
        <v>4.5999999999999999E-2</v>
      </c>
      <c r="E7" s="267">
        <f t="shared" si="1"/>
        <v>0.20000000000000018</v>
      </c>
      <c r="F7" s="289"/>
    </row>
    <row r="8" spans="1:10" s="100" customFormat="1" ht="20.149999999999999" customHeight="1" thickBot="1" x14ac:dyDescent="0.3">
      <c r="A8" s="110"/>
      <c r="B8" s="135" t="s">
        <v>10</v>
      </c>
      <c r="C8" s="229">
        <v>3.4000000000000002E-2</v>
      </c>
      <c r="D8" s="229">
        <v>3.6999999999999998E-2</v>
      </c>
      <c r="E8" s="268">
        <f t="shared" si="1"/>
        <v>0.2999999999999996</v>
      </c>
      <c r="F8" s="289"/>
    </row>
    <row r="9" spans="1:10" ht="20.149999999999999" customHeight="1" x14ac:dyDescent="0.25">
      <c r="A9" s="139"/>
      <c r="B9" s="138"/>
    </row>
    <row r="10" spans="1:10" s="152" customFormat="1" ht="20.149999999999999" customHeight="1" x14ac:dyDescent="0.25">
      <c r="A10" s="488" t="s">
        <v>212</v>
      </c>
      <c r="B10" s="488"/>
      <c r="C10" s="488"/>
      <c r="D10" s="488"/>
      <c r="E10" s="488"/>
    </row>
    <row r="11" spans="1:10" s="152" customFormat="1" ht="20.149999999999999" customHeight="1" thickBot="1" x14ac:dyDescent="0.3">
      <c r="A11" s="145"/>
      <c r="B11" s="145"/>
      <c r="C11" s="145"/>
      <c r="D11" s="145"/>
      <c r="E11" s="145"/>
    </row>
    <row r="12" spans="1:10" s="138" customFormat="1" ht="20.149999999999999" customHeight="1" thickBot="1" x14ac:dyDescent="0.3">
      <c r="A12" s="144" t="s">
        <v>1</v>
      </c>
      <c r="B12" s="151" t="s">
        <v>12</v>
      </c>
      <c r="C12" s="491" t="s">
        <v>211</v>
      </c>
      <c r="D12" s="515"/>
      <c r="E12" s="492"/>
    </row>
    <row r="13" spans="1:10" s="138" customFormat="1" ht="20.149999999999999" customHeight="1" thickBot="1" x14ac:dyDescent="0.3">
      <c r="A13" s="163"/>
      <c r="B13" s="286"/>
      <c r="C13" s="16">
        <f>+C5</f>
        <v>2018</v>
      </c>
      <c r="D13" s="16">
        <f>+D5</f>
        <v>2019</v>
      </c>
      <c r="E13" s="16" t="s">
        <v>188</v>
      </c>
    </row>
    <row r="14" spans="1:10" s="138" customFormat="1" ht="20.149999999999999" customHeight="1" x14ac:dyDescent="0.25">
      <c r="A14" s="306" t="s">
        <v>6</v>
      </c>
      <c r="B14" s="17" t="s">
        <v>13</v>
      </c>
      <c r="C14" s="314">
        <v>-1.4999999999999999E-2</v>
      </c>
      <c r="D14" s="314">
        <v>-3.0000000000000001E-3</v>
      </c>
      <c r="E14" s="267">
        <f>+(D14-C14)*100</f>
        <v>1.2</v>
      </c>
      <c r="F14" s="289"/>
      <c r="J14" s="117"/>
    </row>
    <row r="15" spans="1:10" ht="20.149999999999999" customHeight="1" x14ac:dyDescent="0.25">
      <c r="A15" s="307" t="s">
        <v>8</v>
      </c>
      <c r="B15" s="17" t="s">
        <v>250</v>
      </c>
      <c r="C15" s="314">
        <v>0.02</v>
      </c>
      <c r="D15" s="314">
        <v>2.9000000000000001E-2</v>
      </c>
      <c r="E15" s="267">
        <f t="shared" ref="E15:E39" si="3">+(D15-C15)*100</f>
        <v>0.90000000000000013</v>
      </c>
      <c r="F15" s="289"/>
    </row>
    <row r="16" spans="1:10" ht="20.149999999999999" customHeight="1" x14ac:dyDescent="0.25">
      <c r="A16" s="307" t="s">
        <v>14</v>
      </c>
      <c r="B16" s="17" t="s">
        <v>15</v>
      </c>
      <c r="C16" s="314">
        <v>3.9E-2</v>
      </c>
      <c r="D16" s="314">
        <v>3.9E-2</v>
      </c>
      <c r="E16" s="267">
        <f t="shared" si="3"/>
        <v>0</v>
      </c>
      <c r="F16" s="289"/>
    </row>
    <row r="17" spans="1:6" ht="20.149999999999999" customHeight="1" x14ac:dyDescent="0.25">
      <c r="A17" s="307" t="s">
        <v>16</v>
      </c>
      <c r="B17" s="17" t="s">
        <v>17</v>
      </c>
      <c r="C17" s="314">
        <v>-1E-3</v>
      </c>
      <c r="D17" s="314">
        <v>-8.9999999999999993E-3</v>
      </c>
      <c r="E17" s="267">
        <f t="shared" si="3"/>
        <v>-0.8</v>
      </c>
      <c r="F17" s="289"/>
    </row>
    <row r="18" spans="1:6" ht="20.149999999999999" customHeight="1" x14ac:dyDescent="0.25">
      <c r="A18" s="307" t="s">
        <v>18</v>
      </c>
      <c r="B18" s="17" t="s">
        <v>19</v>
      </c>
      <c r="C18" s="314">
        <v>1.0999999999999999E-2</v>
      </c>
      <c r="D18" s="314">
        <v>7.0000000000000001E-3</v>
      </c>
      <c r="E18" s="267">
        <f t="shared" si="3"/>
        <v>-0.39999999999999991</v>
      </c>
      <c r="F18" s="289"/>
    </row>
    <row r="19" spans="1:6" ht="20.149999999999999" customHeight="1" x14ac:dyDescent="0.25">
      <c r="A19" s="307" t="s">
        <v>20</v>
      </c>
      <c r="B19" s="17" t="s">
        <v>21</v>
      </c>
      <c r="C19" s="314">
        <v>7.0000000000000001E-3</v>
      </c>
      <c r="D19" s="314">
        <v>2.1999999999999999E-2</v>
      </c>
      <c r="E19" s="267">
        <f t="shared" si="3"/>
        <v>1.5</v>
      </c>
      <c r="F19" s="289"/>
    </row>
    <row r="20" spans="1:6" ht="19.5" customHeight="1" x14ac:dyDescent="0.25">
      <c r="A20" s="307" t="s">
        <v>22</v>
      </c>
      <c r="B20" s="17" t="s">
        <v>23</v>
      </c>
      <c r="C20" s="314">
        <v>1.2999999999999999E-2</v>
      </c>
      <c r="D20" s="314">
        <v>2.9000000000000001E-2</v>
      </c>
      <c r="E20" s="267">
        <f t="shared" si="3"/>
        <v>1.6</v>
      </c>
      <c r="F20" s="289"/>
    </row>
    <row r="21" spans="1:6" ht="20.149999999999999" customHeight="1" x14ac:dyDescent="0.25">
      <c r="A21" s="307" t="s">
        <v>24</v>
      </c>
      <c r="B21" s="17" t="s">
        <v>25</v>
      </c>
      <c r="C21" s="314">
        <v>1E-3</v>
      </c>
      <c r="D21" s="314">
        <v>7.0000000000000001E-3</v>
      </c>
      <c r="E21" s="267">
        <f t="shared" si="3"/>
        <v>0.6</v>
      </c>
      <c r="F21" s="289"/>
    </row>
    <row r="22" spans="1:6" ht="20.149999999999999" customHeight="1" x14ac:dyDescent="0.25">
      <c r="A22" s="307" t="s">
        <v>26</v>
      </c>
      <c r="B22" s="17" t="s">
        <v>27</v>
      </c>
      <c r="C22" s="314">
        <v>8.0000000000000002E-3</v>
      </c>
      <c r="D22" s="314">
        <v>1.0999999999999999E-2</v>
      </c>
      <c r="E22" s="267">
        <f t="shared" si="3"/>
        <v>0.29999999999999993</v>
      </c>
      <c r="F22" s="289"/>
    </row>
    <row r="23" spans="1:6" ht="20.149999999999999" customHeight="1" x14ac:dyDescent="0.25">
      <c r="A23" s="307" t="s">
        <v>28</v>
      </c>
      <c r="B23" s="17" t="s">
        <v>253</v>
      </c>
      <c r="C23" s="314">
        <v>-3.5000000000000003E-2</v>
      </c>
      <c r="D23" s="314">
        <v>-5.0000000000000001E-3</v>
      </c>
      <c r="E23" s="267">
        <f t="shared" si="3"/>
        <v>3.0000000000000004</v>
      </c>
      <c r="F23" s="289"/>
    </row>
    <row r="24" spans="1:6" ht="20.149999999999999" customHeight="1" x14ac:dyDescent="0.25">
      <c r="A24" s="307" t="s">
        <v>29</v>
      </c>
      <c r="B24" s="17" t="s">
        <v>30</v>
      </c>
      <c r="C24" s="314">
        <v>-1.6E-2</v>
      </c>
      <c r="D24" s="314">
        <v>-5.0999999999999997E-2</v>
      </c>
      <c r="E24" s="267">
        <f t="shared" si="3"/>
        <v>-3.4999999999999996</v>
      </c>
      <c r="F24" s="289"/>
    </row>
    <row r="25" spans="1:6" ht="20.149999999999999" customHeight="1" x14ac:dyDescent="0.25">
      <c r="A25" s="307" t="s">
        <v>31</v>
      </c>
      <c r="B25" s="17" t="s">
        <v>32</v>
      </c>
      <c r="C25" s="314">
        <v>2.4E-2</v>
      </c>
      <c r="D25" s="314">
        <v>2.3E-2</v>
      </c>
      <c r="E25" s="267">
        <f t="shared" si="3"/>
        <v>-0.10000000000000009</v>
      </c>
      <c r="F25" s="289"/>
    </row>
    <row r="26" spans="1:6" ht="20.149999999999999" customHeight="1" x14ac:dyDescent="0.25">
      <c r="A26" s="307" t="s">
        <v>33</v>
      </c>
      <c r="B26" s="17" t="s">
        <v>34</v>
      </c>
      <c r="C26" s="314">
        <v>1.6E-2</v>
      </c>
      <c r="D26" s="314">
        <v>1.9E-2</v>
      </c>
      <c r="E26" s="267">
        <f t="shared" si="3"/>
        <v>0.29999999999999993</v>
      </c>
      <c r="F26" s="289"/>
    </row>
    <row r="27" spans="1:6" ht="20.149999999999999" customHeight="1" x14ac:dyDescent="0.25">
      <c r="A27" s="307" t="s">
        <v>35</v>
      </c>
      <c r="B27" s="17" t="s">
        <v>36</v>
      </c>
      <c r="C27" s="314">
        <v>2E-3</v>
      </c>
      <c r="D27" s="314">
        <v>1E-3</v>
      </c>
      <c r="E27" s="267">
        <f t="shared" si="3"/>
        <v>-0.1</v>
      </c>
      <c r="F27" s="289"/>
    </row>
    <row r="28" spans="1:6" ht="20.149999999999999" customHeight="1" x14ac:dyDescent="0.25">
      <c r="A28" s="307" t="s">
        <v>37</v>
      </c>
      <c r="B28" s="17" t="s">
        <v>38</v>
      </c>
      <c r="C28" s="314">
        <v>0.01</v>
      </c>
      <c r="D28" s="314">
        <v>1.2999999999999999E-2</v>
      </c>
      <c r="E28" s="267">
        <f t="shared" si="3"/>
        <v>0.29999999999999993</v>
      </c>
      <c r="F28" s="289"/>
    </row>
    <row r="29" spans="1:6" ht="20.149999999999999" customHeight="1" x14ac:dyDescent="0.25">
      <c r="A29" s="307" t="s">
        <v>39</v>
      </c>
      <c r="B29" s="17" t="s">
        <v>252</v>
      </c>
      <c r="C29" s="314">
        <v>4.2999999999999997E-2</v>
      </c>
      <c r="D29" s="314">
        <v>6.2E-2</v>
      </c>
      <c r="E29" s="267">
        <f t="shared" si="3"/>
        <v>1.9000000000000004</v>
      </c>
      <c r="F29" s="289"/>
    </row>
    <row r="30" spans="1:6" ht="20.149999999999999" customHeight="1" x14ac:dyDescent="0.25">
      <c r="A30" s="307" t="s">
        <v>40</v>
      </c>
      <c r="B30" s="17" t="s">
        <v>41</v>
      </c>
      <c r="C30" s="314">
        <v>4.8000000000000001E-2</v>
      </c>
      <c r="D30" s="314">
        <v>4.8000000000000001E-2</v>
      </c>
      <c r="E30" s="267">
        <f t="shared" si="3"/>
        <v>0</v>
      </c>
      <c r="F30" s="289"/>
    </row>
    <row r="31" spans="1:6" ht="20.149999999999999" customHeight="1" x14ac:dyDescent="0.25">
      <c r="A31" s="307" t="s">
        <v>42</v>
      </c>
      <c r="B31" s="17" t="s">
        <v>43</v>
      </c>
      <c r="C31" s="314">
        <v>1E-3</v>
      </c>
      <c r="D31" s="314">
        <v>1E-3</v>
      </c>
      <c r="E31" s="267">
        <f t="shared" si="3"/>
        <v>0</v>
      </c>
      <c r="F31" s="289"/>
    </row>
    <row r="32" spans="1:6" ht="20.149999999999999" customHeight="1" x14ac:dyDescent="0.25">
      <c r="A32" s="307" t="s">
        <v>44</v>
      </c>
      <c r="B32" s="17" t="s">
        <v>45</v>
      </c>
      <c r="C32" s="314">
        <v>0.02</v>
      </c>
      <c r="D32" s="314">
        <v>1E-3</v>
      </c>
      <c r="E32" s="267">
        <f t="shared" si="3"/>
        <v>-1.9</v>
      </c>
      <c r="F32" s="289"/>
    </row>
    <row r="33" spans="1:10" ht="20.149999999999999" customHeight="1" x14ac:dyDescent="0.25">
      <c r="A33" s="307" t="s">
        <v>46</v>
      </c>
      <c r="B33" s="17" t="s">
        <v>47</v>
      </c>
      <c r="C33" s="314">
        <v>5.0999999999999997E-2</v>
      </c>
      <c r="D33" s="314">
        <v>6.2E-2</v>
      </c>
      <c r="E33" s="267">
        <f t="shared" si="3"/>
        <v>1.1000000000000003</v>
      </c>
      <c r="F33" s="289"/>
    </row>
    <row r="34" spans="1:10" ht="20.149999999999999" customHeight="1" x14ac:dyDescent="0.25">
      <c r="A34" s="307" t="s">
        <v>48</v>
      </c>
      <c r="B34" s="17" t="s">
        <v>49</v>
      </c>
      <c r="C34" s="314">
        <v>-0.01</v>
      </c>
      <c r="D34" s="314">
        <v>-1.9E-2</v>
      </c>
      <c r="E34" s="267">
        <f t="shared" si="3"/>
        <v>-0.89999999999999991</v>
      </c>
      <c r="F34" s="289"/>
    </row>
    <row r="35" spans="1:10" ht="20.149999999999999" customHeight="1" x14ac:dyDescent="0.25">
      <c r="A35" s="307" t="s">
        <v>50</v>
      </c>
      <c r="B35" s="17" t="s">
        <v>51</v>
      </c>
      <c r="C35" s="314">
        <v>1.2999999999999999E-2</v>
      </c>
      <c r="D35" s="314">
        <v>1.7000000000000001E-2</v>
      </c>
      <c r="E35" s="267">
        <f t="shared" si="3"/>
        <v>0.40000000000000019</v>
      </c>
      <c r="F35" s="289"/>
    </row>
    <row r="36" spans="1:10" ht="20.149999999999999" customHeight="1" x14ac:dyDescent="0.25">
      <c r="A36" s="307" t="s">
        <v>52</v>
      </c>
      <c r="B36" s="17" t="s">
        <v>53</v>
      </c>
      <c r="C36" s="314">
        <v>2.1999999999999999E-2</v>
      </c>
      <c r="D36" s="314">
        <v>1.0999999999999999E-2</v>
      </c>
      <c r="E36" s="267">
        <f t="shared" si="3"/>
        <v>-1.0999999999999999</v>
      </c>
      <c r="F36" s="289"/>
    </row>
    <row r="37" spans="1:10" ht="20.149999999999999" customHeight="1" x14ac:dyDescent="0.25">
      <c r="A37" s="307" t="s">
        <v>54</v>
      </c>
      <c r="B37" s="17" t="s">
        <v>55</v>
      </c>
      <c r="C37" s="314">
        <v>-4.0000000000000001E-3</v>
      </c>
      <c r="D37" s="314">
        <v>6.0000000000000001E-3</v>
      </c>
      <c r="E37" s="267">
        <f t="shared" si="3"/>
        <v>1</v>
      </c>
      <c r="F37" s="289"/>
    </row>
    <row r="38" spans="1:10" s="100" customFormat="1" ht="20.149999999999999" customHeight="1" thickBot="1" x14ac:dyDescent="0.3">
      <c r="A38" s="307" t="s">
        <v>56</v>
      </c>
      <c r="B38" s="17" t="s">
        <v>57</v>
      </c>
      <c r="C38" s="314">
        <v>1.7999999999999999E-2</v>
      </c>
      <c r="D38" s="314">
        <v>1.7000000000000001E-2</v>
      </c>
      <c r="E38" s="267">
        <f t="shared" si="3"/>
        <v>-9.9999999999999742E-2</v>
      </c>
      <c r="F38" s="289"/>
      <c r="J38" s="117"/>
    </row>
    <row r="39" spans="1:10" s="100" customFormat="1" ht="20.149999999999999" customHeight="1" thickBot="1" x14ac:dyDescent="0.3">
      <c r="A39" s="134"/>
      <c r="B39" s="135" t="s">
        <v>10</v>
      </c>
      <c r="C39" s="315">
        <v>2.5999999999999999E-2</v>
      </c>
      <c r="D39" s="315">
        <v>2.8000000000000001E-2</v>
      </c>
      <c r="E39" s="268">
        <f t="shared" si="3"/>
        <v>0.20000000000000018</v>
      </c>
      <c r="F39" s="289"/>
    </row>
    <row r="40" spans="1:10" ht="20.149999999999999" customHeight="1" x14ac:dyDescent="0.25">
      <c r="C40" s="294"/>
      <c r="D40" s="294"/>
      <c r="E40" s="294"/>
      <c r="H40" s="185" t="e">
        <f>+#REF!/#REF!</f>
        <v>#REF!</v>
      </c>
    </row>
    <row r="41" spans="1:10" s="152" customFormat="1" ht="20.149999999999999" customHeight="1" x14ac:dyDescent="0.25">
      <c r="A41" s="488" t="s">
        <v>213</v>
      </c>
      <c r="B41" s="488"/>
      <c r="C41" s="488"/>
      <c r="D41" s="488"/>
      <c r="E41" s="488"/>
    </row>
    <row r="42" spans="1:10" s="152" customFormat="1" ht="20.149999999999999" customHeight="1" thickBot="1" x14ac:dyDescent="0.3">
      <c r="A42" s="145"/>
      <c r="B42" s="145"/>
      <c r="C42" s="145"/>
      <c r="D42" s="145"/>
      <c r="E42" s="145"/>
    </row>
    <row r="43" spans="1:10" s="138" customFormat="1" ht="20.149999999999999" customHeight="1" thickBot="1" x14ac:dyDescent="0.3">
      <c r="A43" s="144" t="s">
        <v>1</v>
      </c>
      <c r="B43" s="151" t="s">
        <v>12</v>
      </c>
      <c r="C43" s="491" t="s">
        <v>211</v>
      </c>
      <c r="D43" s="515"/>
      <c r="E43" s="492"/>
    </row>
    <row r="44" spans="1:10" s="138" customFormat="1" ht="20.149999999999999" customHeight="1" thickBot="1" x14ac:dyDescent="0.3">
      <c r="A44" s="163"/>
      <c r="B44" s="286"/>
      <c r="C44" s="36">
        <f>+C5</f>
        <v>2018</v>
      </c>
      <c r="D44" s="36">
        <f>+D5</f>
        <v>2019</v>
      </c>
      <c r="E44" s="36" t="str">
        <f>+E5</f>
        <v>Zmiana w p.p.</v>
      </c>
    </row>
    <row r="45" spans="1:10" s="138" customFormat="1" ht="20.149999999999999" customHeight="1" x14ac:dyDescent="0.25">
      <c r="A45" s="306" t="s">
        <v>6</v>
      </c>
      <c r="B45" s="17" t="s">
        <v>59</v>
      </c>
      <c r="C45" s="314">
        <v>2.5000000000000001E-2</v>
      </c>
      <c r="D45" s="314">
        <v>4.2999999999999997E-2</v>
      </c>
      <c r="E45" s="267">
        <f>+(D45-C45)*100</f>
        <v>1.7999999999999996</v>
      </c>
      <c r="F45" s="289"/>
      <c r="J45" s="117"/>
    </row>
    <row r="46" spans="1:10" ht="20.149999999999999" customHeight="1" x14ac:dyDescent="0.25">
      <c r="A46" s="307" t="s">
        <v>8</v>
      </c>
      <c r="B46" s="17" t="s">
        <v>254</v>
      </c>
      <c r="C46" s="314">
        <v>2.5999999999999999E-2</v>
      </c>
      <c r="D46" s="314">
        <v>0.04</v>
      </c>
      <c r="E46" s="267">
        <f t="shared" ref="E46:E63" si="4">+(D46-C46)*100</f>
        <v>1.4000000000000001</v>
      </c>
      <c r="F46" s="289"/>
      <c r="H46" s="138"/>
    </row>
    <row r="47" spans="1:10" s="251" customFormat="1" ht="20.149999999999999" customHeight="1" x14ac:dyDescent="0.25">
      <c r="A47" s="307" t="s">
        <v>14</v>
      </c>
      <c r="B47" s="17" t="s">
        <v>60</v>
      </c>
      <c r="C47" s="314">
        <v>1.2E-2</v>
      </c>
      <c r="D47" s="314">
        <v>4.9000000000000002E-2</v>
      </c>
      <c r="E47" s="267">
        <f t="shared" si="4"/>
        <v>3.7000000000000006</v>
      </c>
      <c r="F47" s="316"/>
      <c r="H47" s="317"/>
      <c r="J47" s="117"/>
    </row>
    <row r="48" spans="1:10" ht="20.149999999999999" customHeight="1" x14ac:dyDescent="0.25">
      <c r="A48" s="307" t="s">
        <v>16</v>
      </c>
      <c r="B48" s="17" t="s">
        <v>61</v>
      </c>
      <c r="C48" s="314">
        <v>2.7E-2</v>
      </c>
      <c r="D48" s="314">
        <v>3.4000000000000002E-2</v>
      </c>
      <c r="E48" s="267">
        <f t="shared" si="4"/>
        <v>0.70000000000000029</v>
      </c>
      <c r="F48" s="289"/>
      <c r="H48" s="138"/>
    </row>
    <row r="49" spans="1:8" ht="20.149999999999999" customHeight="1" x14ac:dyDescent="0.25">
      <c r="A49" s="307" t="s">
        <v>18</v>
      </c>
      <c r="B49" s="17" t="s">
        <v>62</v>
      </c>
      <c r="C49" s="314">
        <v>3.5000000000000003E-2</v>
      </c>
      <c r="D49" s="314">
        <v>2.9000000000000001E-2</v>
      </c>
      <c r="E49" s="267">
        <f t="shared" si="4"/>
        <v>-0.6000000000000002</v>
      </c>
      <c r="F49" s="289"/>
      <c r="H49" s="138"/>
    </row>
    <row r="50" spans="1:8" ht="20.149999999999999" customHeight="1" x14ac:dyDescent="0.25">
      <c r="A50" s="307" t="s">
        <v>20</v>
      </c>
      <c r="B50" s="17" t="s">
        <v>63</v>
      </c>
      <c r="C50" s="314">
        <v>-6.2E-2</v>
      </c>
      <c r="D50" s="314">
        <v>-2.9000000000000001E-2</v>
      </c>
      <c r="E50" s="267">
        <f t="shared" si="4"/>
        <v>3.3000000000000003</v>
      </c>
      <c r="F50" s="289"/>
      <c r="H50" s="138"/>
    </row>
    <row r="51" spans="1:8" ht="20.149999999999999" customHeight="1" x14ac:dyDescent="0.25">
      <c r="A51" s="307" t="s">
        <v>22</v>
      </c>
      <c r="B51" s="17" t="s">
        <v>64</v>
      </c>
      <c r="C51" s="314">
        <v>0.03</v>
      </c>
      <c r="D51" s="314">
        <v>5.0999999999999997E-2</v>
      </c>
      <c r="E51" s="267">
        <f t="shared" si="4"/>
        <v>2.0999999999999996</v>
      </c>
      <c r="F51" s="289"/>
      <c r="H51" s="138"/>
    </row>
    <row r="52" spans="1:8" ht="20.149999999999999" customHeight="1" x14ac:dyDescent="0.25">
      <c r="A52" s="307" t="s">
        <v>24</v>
      </c>
      <c r="B52" s="17" t="s">
        <v>65</v>
      </c>
      <c r="C52" s="314">
        <v>-4.7E-2</v>
      </c>
      <c r="D52" s="314">
        <v>-0.2</v>
      </c>
      <c r="E52" s="267">
        <f t="shared" si="4"/>
        <v>-15.300000000000002</v>
      </c>
      <c r="F52" s="289"/>
      <c r="H52" s="138"/>
    </row>
    <row r="53" spans="1:8" ht="20.149999999999999" customHeight="1" x14ac:dyDescent="0.25">
      <c r="A53" s="307" t="s">
        <v>26</v>
      </c>
      <c r="B53" s="17" t="s">
        <v>66</v>
      </c>
      <c r="C53" s="314">
        <v>3.2000000000000001E-2</v>
      </c>
      <c r="D53" s="314">
        <v>2.3E-2</v>
      </c>
      <c r="E53" s="267">
        <f t="shared" si="4"/>
        <v>-0.90000000000000013</v>
      </c>
      <c r="F53" s="289"/>
      <c r="H53" s="138"/>
    </row>
    <row r="54" spans="1:8" ht="20.149999999999999" customHeight="1" x14ac:dyDescent="0.25">
      <c r="A54" s="307" t="s">
        <v>28</v>
      </c>
      <c r="B54" s="17" t="s">
        <v>67</v>
      </c>
      <c r="C54" s="314">
        <v>1E-3</v>
      </c>
      <c r="D54" s="314">
        <v>2.7E-2</v>
      </c>
      <c r="E54" s="267">
        <f t="shared" si="4"/>
        <v>2.6</v>
      </c>
      <c r="F54" s="289"/>
      <c r="H54" s="138"/>
    </row>
    <row r="55" spans="1:8" ht="20.149999999999999" customHeight="1" x14ac:dyDescent="0.25">
      <c r="A55" s="307" t="s">
        <v>29</v>
      </c>
      <c r="B55" s="17" t="s">
        <v>68</v>
      </c>
      <c r="C55" s="314">
        <v>4.7E-2</v>
      </c>
      <c r="D55" s="314">
        <v>2.9000000000000001E-2</v>
      </c>
      <c r="E55" s="267">
        <f t="shared" si="4"/>
        <v>-1.7999999999999998</v>
      </c>
      <c r="F55" s="289"/>
      <c r="H55" s="138"/>
    </row>
    <row r="56" spans="1:8" ht="20.149999999999999" customHeight="1" x14ac:dyDescent="0.25">
      <c r="A56" s="307" t="s">
        <v>31</v>
      </c>
      <c r="B56" s="17" t="s">
        <v>69</v>
      </c>
      <c r="C56" s="314">
        <v>1.0999999999999999E-2</v>
      </c>
      <c r="D56" s="314">
        <v>2.1999999999999999E-2</v>
      </c>
      <c r="E56" s="267">
        <f t="shared" si="4"/>
        <v>1.0999999999999999</v>
      </c>
      <c r="F56" s="289"/>
      <c r="H56" s="138"/>
    </row>
    <row r="57" spans="1:8" ht="20.149999999999999" customHeight="1" x14ac:dyDescent="0.25">
      <c r="A57" s="307" t="s">
        <v>33</v>
      </c>
      <c r="B57" s="17" t="s">
        <v>70</v>
      </c>
      <c r="C57" s="314">
        <v>2.1000000000000001E-2</v>
      </c>
      <c r="D57" s="314">
        <v>1.9E-2</v>
      </c>
      <c r="E57" s="267">
        <f t="shared" si="4"/>
        <v>-0.20000000000000018</v>
      </c>
      <c r="F57" s="289"/>
      <c r="H57" s="138"/>
    </row>
    <row r="58" spans="1:8" ht="20.149999999999999" customHeight="1" x14ac:dyDescent="0.25">
      <c r="A58" s="307" t="s">
        <v>35</v>
      </c>
      <c r="B58" s="17" t="s">
        <v>71</v>
      </c>
      <c r="C58" s="314">
        <v>2.5999999999999999E-2</v>
      </c>
      <c r="D58" s="314">
        <v>3.5000000000000003E-2</v>
      </c>
      <c r="E58" s="267">
        <f t="shared" si="4"/>
        <v>0.90000000000000047</v>
      </c>
      <c r="F58" s="289"/>
      <c r="H58" s="138"/>
    </row>
    <row r="59" spans="1:8" ht="20.149999999999999" customHeight="1" x14ac:dyDescent="0.25">
      <c r="A59" s="307" t="s">
        <v>37</v>
      </c>
      <c r="B59" s="17" t="s">
        <v>72</v>
      </c>
      <c r="C59" s="314">
        <v>6.0000000000000001E-3</v>
      </c>
      <c r="D59" s="314">
        <v>1.7000000000000001E-2</v>
      </c>
      <c r="E59" s="267">
        <f t="shared" si="4"/>
        <v>1.1000000000000001</v>
      </c>
      <c r="F59" s="289"/>
      <c r="H59" s="138"/>
    </row>
    <row r="60" spans="1:8" ht="20.149999999999999" customHeight="1" x14ac:dyDescent="0.25">
      <c r="A60" s="307" t="s">
        <v>39</v>
      </c>
      <c r="B60" s="17" t="s">
        <v>73</v>
      </c>
      <c r="C60" s="314">
        <v>0.03</v>
      </c>
      <c r="D60" s="314">
        <v>1.6E-2</v>
      </c>
      <c r="E60" s="267">
        <f t="shared" si="4"/>
        <v>-1.4</v>
      </c>
      <c r="F60" s="289"/>
      <c r="H60" s="138"/>
    </row>
    <row r="61" spans="1:8" ht="20.149999999999999" customHeight="1" x14ac:dyDescent="0.25">
      <c r="A61" s="307" t="s">
        <v>40</v>
      </c>
      <c r="B61" s="17" t="s">
        <v>74</v>
      </c>
      <c r="C61" s="314">
        <v>-6.2E-2</v>
      </c>
      <c r="D61" s="314">
        <v>-0.11899999999999999</v>
      </c>
      <c r="E61" s="267">
        <f t="shared" si="4"/>
        <v>-5.6999999999999993</v>
      </c>
      <c r="F61" s="289"/>
      <c r="H61" s="138"/>
    </row>
    <row r="62" spans="1:8" ht="20.149999999999999" customHeight="1" x14ac:dyDescent="0.25">
      <c r="A62" s="307" t="s">
        <v>42</v>
      </c>
      <c r="B62" s="17" t="s">
        <v>75</v>
      </c>
      <c r="C62" s="314">
        <v>-0.11600000000000001</v>
      </c>
      <c r="D62" s="314">
        <v>-7.9000000000000001E-2</v>
      </c>
      <c r="E62" s="267">
        <f t="shared" si="4"/>
        <v>3.7000000000000006</v>
      </c>
      <c r="F62" s="289"/>
      <c r="H62" s="138"/>
    </row>
    <row r="63" spans="1:8" ht="20.149999999999999" customHeight="1" x14ac:dyDescent="0.25">
      <c r="A63" s="307" t="s">
        <v>44</v>
      </c>
      <c r="B63" s="17" t="s">
        <v>76</v>
      </c>
      <c r="C63" s="314">
        <v>-3.2000000000000001E-2</v>
      </c>
      <c r="D63" s="314">
        <v>4.0000000000000001E-3</v>
      </c>
      <c r="E63" s="267">
        <f t="shared" si="4"/>
        <v>3.6000000000000005</v>
      </c>
      <c r="F63" s="289"/>
      <c r="H63" s="138"/>
    </row>
    <row r="64" spans="1:8" ht="20.149999999999999" customHeight="1" x14ac:dyDescent="0.25">
      <c r="A64" s="307" t="s">
        <v>46</v>
      </c>
      <c r="B64" s="17" t="s">
        <v>77</v>
      </c>
      <c r="C64" s="314">
        <v>3.2000000000000001E-2</v>
      </c>
      <c r="D64" s="314">
        <v>3.9E-2</v>
      </c>
      <c r="E64" s="267">
        <f t="shared" ref="E64:E79" si="5">+(D64-C64)*100</f>
        <v>0.7</v>
      </c>
      <c r="F64" s="289"/>
      <c r="H64" s="138"/>
    </row>
    <row r="65" spans="1:8" ht="20.149999999999999" customHeight="1" x14ac:dyDescent="0.25">
      <c r="A65" s="307" t="s">
        <v>48</v>
      </c>
      <c r="B65" s="17" t="s">
        <v>78</v>
      </c>
      <c r="C65" s="314">
        <v>2.3E-2</v>
      </c>
      <c r="D65" s="314">
        <v>2.8000000000000001E-2</v>
      </c>
      <c r="E65" s="267">
        <f t="shared" si="5"/>
        <v>0.50000000000000011</v>
      </c>
      <c r="F65" s="289"/>
      <c r="H65" s="138"/>
    </row>
    <row r="66" spans="1:8" ht="20.149999999999999" customHeight="1" x14ac:dyDescent="0.25">
      <c r="A66" s="307" t="s">
        <v>50</v>
      </c>
      <c r="B66" s="17" t="s">
        <v>79</v>
      </c>
      <c r="C66" s="314">
        <v>2.1000000000000001E-2</v>
      </c>
      <c r="D66" s="314">
        <v>5.0000000000000001E-3</v>
      </c>
      <c r="E66" s="267">
        <f t="shared" si="5"/>
        <v>-1.6</v>
      </c>
      <c r="F66" s="289"/>
      <c r="H66" s="138"/>
    </row>
    <row r="67" spans="1:8" ht="20.149999999999999" customHeight="1" x14ac:dyDescent="0.25">
      <c r="A67" s="307" t="s">
        <v>52</v>
      </c>
      <c r="B67" s="17" t="s">
        <v>80</v>
      </c>
      <c r="C67" s="314">
        <v>0.02</v>
      </c>
      <c r="D67" s="314">
        <v>6.0000000000000001E-3</v>
      </c>
      <c r="E67" s="267">
        <f t="shared" si="5"/>
        <v>-1.4000000000000001</v>
      </c>
      <c r="F67" s="289"/>
      <c r="H67" s="138"/>
    </row>
    <row r="68" spans="1:8" ht="20.149999999999999" customHeight="1" x14ac:dyDescent="0.25">
      <c r="A68" s="307" t="s">
        <v>54</v>
      </c>
      <c r="B68" s="17" t="s">
        <v>81</v>
      </c>
      <c r="C68" s="314">
        <v>6.2E-2</v>
      </c>
      <c r="D68" s="314">
        <v>6.4000000000000001E-2</v>
      </c>
      <c r="E68" s="267">
        <f t="shared" si="5"/>
        <v>0.20000000000000018</v>
      </c>
      <c r="F68" s="289"/>
      <c r="H68" s="138"/>
    </row>
    <row r="69" spans="1:8" ht="20.149999999999999" customHeight="1" x14ac:dyDescent="0.25">
      <c r="A69" s="307" t="s">
        <v>56</v>
      </c>
      <c r="B69" s="17" t="s">
        <v>82</v>
      </c>
      <c r="C69" s="314">
        <v>1.0999999999999999E-2</v>
      </c>
      <c r="D69" s="314">
        <v>1.7999999999999999E-2</v>
      </c>
      <c r="E69" s="267">
        <f t="shared" si="5"/>
        <v>0.7</v>
      </c>
      <c r="F69" s="289"/>
      <c r="H69" s="138"/>
    </row>
    <row r="70" spans="1:8" ht="20.149999999999999" customHeight="1" x14ac:dyDescent="0.25">
      <c r="A70" s="307" t="s">
        <v>83</v>
      </c>
      <c r="B70" s="17" t="s">
        <v>84</v>
      </c>
      <c r="C70" s="314">
        <v>2.4E-2</v>
      </c>
      <c r="D70" s="314">
        <v>1.2E-2</v>
      </c>
      <c r="E70" s="267">
        <f t="shared" si="5"/>
        <v>-1.2</v>
      </c>
      <c r="F70" s="289"/>
      <c r="H70" s="138"/>
    </row>
    <row r="71" spans="1:8" ht="20.149999999999999" customHeight="1" x14ac:dyDescent="0.25">
      <c r="A71" s="307" t="s">
        <v>85</v>
      </c>
      <c r="B71" s="17" t="s">
        <v>86</v>
      </c>
      <c r="C71" s="314">
        <v>0.12</v>
      </c>
      <c r="D71" s="314">
        <v>0.13100000000000001</v>
      </c>
      <c r="E71" s="267">
        <f t="shared" si="5"/>
        <v>1.100000000000001</v>
      </c>
      <c r="F71" s="289"/>
      <c r="H71" s="138"/>
    </row>
    <row r="72" spans="1:8" ht="20.149999999999999" customHeight="1" x14ac:dyDescent="0.25">
      <c r="A72" s="307" t="s">
        <v>87</v>
      </c>
      <c r="B72" s="17" t="s">
        <v>88</v>
      </c>
      <c r="C72" s="314">
        <v>2.1999999999999999E-2</v>
      </c>
      <c r="D72" s="314">
        <v>-1.0999999999999999E-2</v>
      </c>
      <c r="E72" s="267">
        <f t="shared" si="5"/>
        <v>-3.3000000000000003</v>
      </c>
      <c r="F72" s="289"/>
      <c r="H72" s="138"/>
    </row>
    <row r="73" spans="1:8" ht="20.149999999999999" customHeight="1" x14ac:dyDescent="0.25">
      <c r="A73" s="307" t="s">
        <v>89</v>
      </c>
      <c r="B73" s="17" t="s">
        <v>90</v>
      </c>
      <c r="C73" s="314">
        <v>2.4E-2</v>
      </c>
      <c r="D73" s="314">
        <v>0.02</v>
      </c>
      <c r="E73" s="267">
        <f t="shared" si="5"/>
        <v>-0.4</v>
      </c>
      <c r="F73" s="289"/>
      <c r="H73" s="138"/>
    </row>
    <row r="74" spans="1:8" ht="20.149999999999999" customHeight="1" x14ac:dyDescent="0.25">
      <c r="A74" s="307" t="s">
        <v>91</v>
      </c>
      <c r="B74" s="17" t="s">
        <v>92</v>
      </c>
      <c r="C74" s="314">
        <v>-1.4999999999999999E-2</v>
      </c>
      <c r="D74" s="314">
        <v>4.3999999999999997E-2</v>
      </c>
      <c r="E74" s="267">
        <f t="shared" si="5"/>
        <v>5.8999999999999995</v>
      </c>
      <c r="F74" s="289"/>
      <c r="H74" s="138"/>
    </row>
    <row r="75" spans="1:8" ht="20.149999999999999" customHeight="1" x14ac:dyDescent="0.25">
      <c r="A75" s="307" t="s">
        <v>93</v>
      </c>
      <c r="B75" s="17" t="s">
        <v>94</v>
      </c>
      <c r="C75" s="314">
        <v>0.02</v>
      </c>
      <c r="D75" s="314">
        <v>2.3E-2</v>
      </c>
      <c r="E75" s="267">
        <f t="shared" si="5"/>
        <v>0.29999999999999993</v>
      </c>
      <c r="F75" s="289"/>
      <c r="H75" s="138"/>
    </row>
    <row r="76" spans="1:8" ht="20.149999999999999" customHeight="1" x14ac:dyDescent="0.25">
      <c r="A76" s="307" t="s">
        <v>95</v>
      </c>
      <c r="B76" s="17" t="s">
        <v>96</v>
      </c>
      <c r="C76" s="314">
        <v>0.04</v>
      </c>
      <c r="D76" s="314">
        <v>5.0999999999999997E-2</v>
      </c>
      <c r="E76" s="267">
        <f t="shared" si="5"/>
        <v>1.0999999999999996</v>
      </c>
      <c r="F76" s="289"/>
      <c r="H76" s="138"/>
    </row>
    <row r="77" spans="1:8" ht="20.149999999999999" customHeight="1" x14ac:dyDescent="0.25">
      <c r="A77" s="307" t="s">
        <v>97</v>
      </c>
      <c r="B77" s="17" t="s">
        <v>98</v>
      </c>
      <c r="C77" s="314">
        <v>1.6E-2</v>
      </c>
      <c r="D77" s="314">
        <v>2.4E-2</v>
      </c>
      <c r="E77" s="267">
        <f t="shared" si="5"/>
        <v>0.8</v>
      </c>
      <c r="F77" s="289"/>
      <c r="H77" s="138"/>
    </row>
    <row r="78" spans="1:8" ht="20.149999999999999" customHeight="1" thickBot="1" x14ac:dyDescent="0.3">
      <c r="A78" s="307" t="s">
        <v>99</v>
      </c>
      <c r="B78" s="17" t="s">
        <v>100</v>
      </c>
      <c r="C78" s="314">
        <v>3.3000000000000002E-2</v>
      </c>
      <c r="D78" s="314">
        <v>4.5999999999999999E-2</v>
      </c>
      <c r="E78" s="267">
        <f t="shared" si="5"/>
        <v>1.2999999999999998</v>
      </c>
      <c r="F78" s="289"/>
      <c r="H78" s="138"/>
    </row>
    <row r="79" spans="1:8" ht="20.149999999999999" customHeight="1" thickBot="1" x14ac:dyDescent="0.3">
      <c r="A79" s="93"/>
      <c r="B79" s="40" t="s">
        <v>10</v>
      </c>
      <c r="C79" s="315">
        <v>4.3999999999999997E-2</v>
      </c>
      <c r="D79" s="315">
        <v>4.5999999999999999E-2</v>
      </c>
      <c r="E79" s="268">
        <f t="shared" si="5"/>
        <v>0.20000000000000018</v>
      </c>
      <c r="F79" s="289"/>
      <c r="H79" s="138"/>
    </row>
    <row r="80" spans="1:8" ht="20.149999999999999" customHeight="1" x14ac:dyDescent="0.25">
      <c r="C80" s="294"/>
      <c r="D80" s="294"/>
      <c r="E80" s="294"/>
      <c r="H80" s="138"/>
    </row>
    <row r="81" spans="8:8" ht="20.149999999999999" customHeight="1" x14ac:dyDescent="0.25">
      <c r="H81" s="138"/>
    </row>
    <row r="82" spans="8:8" ht="20.149999999999999" customHeight="1" x14ac:dyDescent="0.25"/>
    <row r="83" spans="8:8" ht="20.149999999999999" customHeight="1" x14ac:dyDescent="0.25"/>
    <row r="84" spans="8:8" ht="20.149999999999999" customHeight="1" x14ac:dyDescent="0.25"/>
    <row r="85" spans="8:8" ht="20.149999999999999" customHeight="1" x14ac:dyDescent="0.25"/>
    <row r="86" spans="8:8" ht="20.149999999999999" customHeight="1" x14ac:dyDescent="0.25"/>
    <row r="87" spans="8:8" ht="20.149999999999999" customHeight="1" x14ac:dyDescent="0.25"/>
    <row r="88" spans="8:8" ht="20.149999999999999" customHeight="1" x14ac:dyDescent="0.25"/>
    <row r="89" spans="8:8" ht="20.149999999999999" customHeight="1" x14ac:dyDescent="0.25"/>
    <row r="90" spans="8:8" ht="20.149999999999999" customHeight="1" x14ac:dyDescent="0.25"/>
    <row r="91" spans="8:8" ht="20.149999999999999" customHeight="1" x14ac:dyDescent="0.25"/>
    <row r="92" spans="8:8" ht="20.149999999999999" customHeight="1" x14ac:dyDescent="0.25"/>
    <row r="93" spans="8:8" ht="20.149999999999999" customHeight="1" x14ac:dyDescent="0.25"/>
    <row r="94" spans="8:8" ht="20.149999999999999" customHeight="1" x14ac:dyDescent="0.25"/>
    <row r="95" spans="8:8" ht="20.149999999999999" customHeight="1" x14ac:dyDescent="0.25"/>
    <row r="96" spans="8:8" ht="20.149999999999999" customHeight="1" x14ac:dyDescent="0.25"/>
    <row r="97" ht="20.149999999999999" customHeight="1" x14ac:dyDescent="0.25"/>
    <row r="98" ht="20.149999999999999" customHeight="1" x14ac:dyDescent="0.25"/>
    <row r="99" ht="20.149999999999999" customHeight="1" x14ac:dyDescent="0.25"/>
    <row r="100" ht="20.149999999999999" customHeight="1" x14ac:dyDescent="0.25"/>
    <row r="101" ht="20.149999999999999" customHeight="1" x14ac:dyDescent="0.25"/>
    <row r="102" ht="20.149999999999999" customHeight="1" x14ac:dyDescent="0.25"/>
    <row r="103" ht="20.149999999999999" customHeight="1" x14ac:dyDescent="0.25"/>
    <row r="104" ht="20.149999999999999" customHeight="1" x14ac:dyDescent="0.25"/>
    <row r="105" ht="20.149999999999999" customHeight="1" x14ac:dyDescent="0.25"/>
    <row r="106" ht="20.149999999999999" customHeight="1" x14ac:dyDescent="0.25"/>
    <row r="107" ht="20.149999999999999" customHeight="1" x14ac:dyDescent="0.25"/>
    <row r="108" ht="20.149999999999999" customHeight="1" x14ac:dyDescent="0.25"/>
    <row r="109" ht="20.149999999999999" customHeight="1" x14ac:dyDescent="0.25"/>
    <row r="110" ht="20.149999999999999" customHeight="1" x14ac:dyDescent="0.25"/>
    <row r="111" ht="20.149999999999999" customHeight="1" x14ac:dyDescent="0.25"/>
    <row r="112" ht="20.149999999999999" customHeight="1" x14ac:dyDescent="0.25"/>
    <row r="113" ht="20.149999999999999" customHeight="1" x14ac:dyDescent="0.25"/>
    <row r="114" ht="20.149999999999999" customHeight="1" x14ac:dyDescent="0.25"/>
    <row r="115" ht="20.149999999999999" customHeight="1" x14ac:dyDescent="0.25"/>
    <row r="116" ht="20.149999999999999" customHeight="1" x14ac:dyDescent="0.25"/>
    <row r="117" ht="20.149999999999999" customHeight="1" x14ac:dyDescent="0.25"/>
    <row r="118" ht="20.149999999999999" customHeight="1" x14ac:dyDescent="0.25"/>
    <row r="119" ht="20.149999999999999" customHeight="1" x14ac:dyDescent="0.25"/>
    <row r="120" ht="20.149999999999999" customHeight="1" x14ac:dyDescent="0.25"/>
    <row r="121" ht="20.149999999999999" customHeight="1" x14ac:dyDescent="0.25"/>
    <row r="122" ht="20.149999999999999" customHeight="1" x14ac:dyDescent="0.25"/>
    <row r="123" ht="20.149999999999999" customHeight="1" x14ac:dyDescent="0.25"/>
    <row r="124" ht="20.149999999999999" customHeight="1" x14ac:dyDescent="0.25"/>
    <row r="125" ht="20.149999999999999" customHeight="1" x14ac:dyDescent="0.25"/>
    <row r="126" ht="20.149999999999999" customHeight="1" x14ac:dyDescent="0.25"/>
    <row r="127" ht="20.149999999999999" customHeight="1" x14ac:dyDescent="0.25"/>
    <row r="128" ht="20.149999999999999" customHeight="1" x14ac:dyDescent="0.25"/>
    <row r="129" ht="20.149999999999999" customHeight="1" x14ac:dyDescent="0.25"/>
    <row r="130" ht="20.149999999999999" customHeight="1" x14ac:dyDescent="0.25"/>
    <row r="131" ht="20.149999999999999" customHeight="1" x14ac:dyDescent="0.25"/>
    <row r="132" ht="20.149999999999999" customHeight="1" x14ac:dyDescent="0.25"/>
    <row r="133" ht="20.149999999999999" customHeight="1" x14ac:dyDescent="0.25"/>
    <row r="134" ht="20.149999999999999" customHeight="1" x14ac:dyDescent="0.25"/>
    <row r="135" ht="20.149999999999999" customHeight="1" x14ac:dyDescent="0.25"/>
    <row r="136" ht="20.149999999999999" customHeight="1" x14ac:dyDescent="0.25"/>
    <row r="137" ht="20.149999999999999" customHeight="1" x14ac:dyDescent="0.25"/>
    <row r="138" ht="20.149999999999999" customHeight="1" x14ac:dyDescent="0.25"/>
    <row r="139" ht="20.149999999999999" customHeight="1" x14ac:dyDescent="0.25"/>
    <row r="140" ht="20.149999999999999" customHeight="1" x14ac:dyDescent="0.25"/>
    <row r="141" ht="20.149999999999999" customHeight="1" x14ac:dyDescent="0.25"/>
    <row r="142" ht="20.149999999999999" customHeight="1" x14ac:dyDescent="0.25"/>
    <row r="143" ht="20.149999999999999" customHeight="1" x14ac:dyDescent="0.25"/>
    <row r="144" ht="20.149999999999999" customHeight="1" x14ac:dyDescent="0.25"/>
    <row r="145" ht="20.149999999999999" customHeight="1" x14ac:dyDescent="0.25"/>
    <row r="146" ht="20.149999999999999" customHeight="1" x14ac:dyDescent="0.25"/>
    <row r="147" ht="20.149999999999999" customHeight="1" x14ac:dyDescent="0.25"/>
    <row r="148" ht="20.149999999999999" customHeight="1" x14ac:dyDescent="0.25"/>
    <row r="149" ht="20.149999999999999" customHeight="1" x14ac:dyDescent="0.25"/>
    <row r="150" ht="20.149999999999999" customHeight="1" x14ac:dyDescent="0.25"/>
    <row r="151" ht="20.149999999999999" customHeight="1" x14ac:dyDescent="0.25"/>
    <row r="152" ht="20.149999999999999" customHeight="1" x14ac:dyDescent="0.25"/>
    <row r="153" ht="20.149999999999999" customHeight="1" x14ac:dyDescent="0.25"/>
    <row r="154" ht="20.149999999999999" customHeight="1" x14ac:dyDescent="0.25"/>
    <row r="155" ht="20.149999999999999" customHeight="1" x14ac:dyDescent="0.25"/>
    <row r="156" ht="20.149999999999999" customHeight="1" x14ac:dyDescent="0.25"/>
    <row r="157" ht="20.149999999999999" customHeight="1" x14ac:dyDescent="0.25"/>
    <row r="158" ht="20.149999999999999" customHeight="1" x14ac:dyDescent="0.25"/>
    <row r="159" ht="20.149999999999999" customHeight="1" x14ac:dyDescent="0.25"/>
    <row r="160" ht="20.149999999999999" customHeight="1" x14ac:dyDescent="0.25"/>
    <row r="161" ht="20.149999999999999" customHeight="1" x14ac:dyDescent="0.25"/>
    <row r="162" ht="20.149999999999999" customHeight="1" x14ac:dyDescent="0.25"/>
    <row r="163" ht="20.149999999999999" customHeight="1" x14ac:dyDescent="0.25"/>
    <row r="164" ht="20.149999999999999" customHeight="1" x14ac:dyDescent="0.25"/>
    <row r="165" ht="20.149999999999999" customHeight="1" x14ac:dyDescent="0.25"/>
    <row r="166" ht="20.149999999999999" customHeight="1" x14ac:dyDescent="0.25"/>
    <row r="167" ht="20.149999999999999" customHeight="1" x14ac:dyDescent="0.25"/>
    <row r="168" ht="20.149999999999999" customHeight="1" x14ac:dyDescent="0.25"/>
    <row r="169" ht="20.149999999999999" customHeight="1" x14ac:dyDescent="0.25"/>
    <row r="170" ht="20.149999999999999" customHeight="1" x14ac:dyDescent="0.25"/>
    <row r="171" ht="20.149999999999999" customHeight="1" x14ac:dyDescent="0.25"/>
    <row r="172" ht="20.149999999999999" customHeight="1" x14ac:dyDescent="0.25"/>
    <row r="173" ht="20.149999999999999" customHeight="1" x14ac:dyDescent="0.25"/>
    <row r="174" ht="20.149999999999999" customHeight="1" x14ac:dyDescent="0.25"/>
    <row r="175" ht="20.149999999999999" customHeight="1" x14ac:dyDescent="0.25"/>
    <row r="176" ht="20.149999999999999" customHeight="1" x14ac:dyDescent="0.25"/>
    <row r="177" ht="20.149999999999999" customHeight="1" x14ac:dyDescent="0.25"/>
    <row r="178" ht="20.149999999999999" customHeight="1" x14ac:dyDescent="0.25"/>
    <row r="179" ht="20.149999999999999" customHeight="1" x14ac:dyDescent="0.25"/>
    <row r="180" ht="20.149999999999999" customHeight="1" x14ac:dyDescent="0.25"/>
    <row r="181" ht="20.149999999999999" customHeight="1" x14ac:dyDescent="0.25"/>
    <row r="182" ht="20.149999999999999" customHeight="1" x14ac:dyDescent="0.25"/>
    <row r="183" ht="20.149999999999999" customHeight="1" x14ac:dyDescent="0.25"/>
    <row r="184" ht="20.149999999999999" customHeight="1" x14ac:dyDescent="0.25"/>
    <row r="185" ht="20.149999999999999" customHeight="1" x14ac:dyDescent="0.25"/>
    <row r="186" ht="20.149999999999999" customHeight="1" x14ac:dyDescent="0.25"/>
    <row r="187" ht="20.149999999999999" customHeight="1" x14ac:dyDescent="0.25"/>
    <row r="188" ht="20.149999999999999" customHeight="1" x14ac:dyDescent="0.25"/>
    <row r="189" ht="20.149999999999999" customHeight="1" x14ac:dyDescent="0.25"/>
    <row r="190" ht="20.149999999999999" customHeight="1" x14ac:dyDescent="0.25"/>
    <row r="191" ht="20.149999999999999" customHeight="1" x14ac:dyDescent="0.25"/>
    <row r="192" ht="20.149999999999999" customHeight="1" x14ac:dyDescent="0.25"/>
    <row r="193" ht="20.149999999999999" customHeight="1" x14ac:dyDescent="0.25"/>
    <row r="194" ht="20.149999999999999" customHeight="1" x14ac:dyDescent="0.25"/>
    <row r="195" ht="20.149999999999999" customHeight="1" x14ac:dyDescent="0.25"/>
    <row r="196" ht="20.149999999999999" customHeight="1" x14ac:dyDescent="0.25"/>
    <row r="197" ht="20.149999999999999" customHeight="1" x14ac:dyDescent="0.25"/>
    <row r="198" ht="20.149999999999999" customHeight="1" x14ac:dyDescent="0.25"/>
    <row r="199" ht="20.149999999999999" customHeight="1" x14ac:dyDescent="0.25"/>
    <row r="200" ht="20.149999999999999" customHeight="1" x14ac:dyDescent="0.25"/>
    <row r="201" ht="20.149999999999999" customHeight="1" x14ac:dyDescent="0.25"/>
    <row r="202" ht="20.149999999999999" customHeight="1" x14ac:dyDescent="0.25"/>
    <row r="203" ht="20.149999999999999" customHeight="1" x14ac:dyDescent="0.25"/>
    <row r="204" ht="20.149999999999999" customHeight="1" x14ac:dyDescent="0.25"/>
    <row r="205" ht="20.149999999999999" customHeight="1" x14ac:dyDescent="0.25"/>
    <row r="206" ht="20.149999999999999" customHeight="1" x14ac:dyDescent="0.25"/>
    <row r="207" ht="20.149999999999999" customHeight="1" x14ac:dyDescent="0.25"/>
    <row r="208" ht="20.149999999999999" customHeight="1" x14ac:dyDescent="0.25"/>
    <row r="209" ht="20.149999999999999" customHeight="1" x14ac:dyDescent="0.25"/>
    <row r="210" ht="20.149999999999999" customHeight="1" x14ac:dyDescent="0.25"/>
    <row r="211" ht="20.149999999999999" customHeight="1" x14ac:dyDescent="0.25"/>
    <row r="212" ht="20.149999999999999" customHeight="1" x14ac:dyDescent="0.25"/>
    <row r="213" ht="20.149999999999999" customHeight="1" x14ac:dyDescent="0.25"/>
    <row r="214" ht="20.149999999999999" customHeight="1" x14ac:dyDescent="0.25"/>
    <row r="215" ht="20.149999999999999" customHeight="1" x14ac:dyDescent="0.25"/>
    <row r="216" ht="20.149999999999999" customHeight="1" x14ac:dyDescent="0.25"/>
    <row r="217" ht="20.149999999999999" customHeight="1" x14ac:dyDescent="0.25"/>
    <row r="218" ht="20.149999999999999" customHeight="1" x14ac:dyDescent="0.25"/>
    <row r="219" ht="20.149999999999999" customHeight="1" x14ac:dyDescent="0.25"/>
    <row r="220" ht="20.149999999999999" customHeight="1" x14ac:dyDescent="0.25"/>
    <row r="221" ht="20.149999999999999" customHeight="1" x14ac:dyDescent="0.25"/>
    <row r="222" ht="20.149999999999999" customHeight="1" x14ac:dyDescent="0.25"/>
    <row r="223" ht="20.149999999999999" customHeight="1" x14ac:dyDescent="0.25"/>
    <row r="224" ht="20.149999999999999" customHeight="1" x14ac:dyDescent="0.25"/>
    <row r="225" ht="20.149999999999999" customHeight="1" x14ac:dyDescent="0.25"/>
    <row r="226" ht="20.149999999999999" customHeight="1" x14ac:dyDescent="0.25"/>
    <row r="227" ht="20.149999999999999" customHeight="1" x14ac:dyDescent="0.25"/>
    <row r="228" ht="20.149999999999999" customHeight="1" x14ac:dyDescent="0.25"/>
    <row r="229" ht="20.149999999999999" customHeight="1" x14ac:dyDescent="0.25"/>
    <row r="230" ht="20.149999999999999" customHeight="1" x14ac:dyDescent="0.25"/>
    <row r="231" ht="20.149999999999999" customHeight="1" x14ac:dyDescent="0.25"/>
    <row r="232" ht="20.149999999999999" customHeight="1" x14ac:dyDescent="0.25"/>
    <row r="233" ht="20.149999999999999" customHeight="1" x14ac:dyDescent="0.25"/>
    <row r="234" ht="20.149999999999999" customHeight="1" x14ac:dyDescent="0.25"/>
    <row r="235" ht="20.149999999999999" customHeight="1" x14ac:dyDescent="0.25"/>
    <row r="236" ht="20.149999999999999" customHeight="1" x14ac:dyDescent="0.25"/>
    <row r="237" ht="20.149999999999999" customHeight="1" x14ac:dyDescent="0.25"/>
    <row r="238" ht="20.149999999999999" customHeight="1" x14ac:dyDescent="0.25"/>
    <row r="239" ht="20.149999999999999" customHeight="1" x14ac:dyDescent="0.25"/>
    <row r="240" ht="20.149999999999999" customHeight="1" x14ac:dyDescent="0.25"/>
    <row r="241" ht="20.149999999999999" customHeight="1" x14ac:dyDescent="0.25"/>
    <row r="242" ht="20.149999999999999" customHeight="1" x14ac:dyDescent="0.25"/>
    <row r="243" ht="20.149999999999999" customHeight="1" x14ac:dyDescent="0.25"/>
    <row r="244" ht="20.149999999999999" customHeight="1" x14ac:dyDescent="0.25"/>
    <row r="245" ht="20.149999999999999" customHeight="1" x14ac:dyDescent="0.25"/>
    <row r="246" ht="20.149999999999999" customHeight="1" x14ac:dyDescent="0.25"/>
    <row r="247" ht="20.149999999999999" customHeight="1" x14ac:dyDescent="0.25"/>
    <row r="248" ht="20.149999999999999" customHeight="1" x14ac:dyDescent="0.25"/>
    <row r="249" ht="20.149999999999999" customHeight="1" x14ac:dyDescent="0.25"/>
    <row r="250" ht="20.149999999999999" customHeight="1" x14ac:dyDescent="0.25"/>
    <row r="251" ht="20.149999999999999" customHeight="1" x14ac:dyDescent="0.25"/>
    <row r="252" ht="20.149999999999999" customHeight="1" x14ac:dyDescent="0.25"/>
    <row r="253" ht="20.149999999999999" customHeight="1" x14ac:dyDescent="0.25"/>
    <row r="254" ht="20.149999999999999" customHeight="1" x14ac:dyDescent="0.25"/>
    <row r="255" ht="20.149999999999999" customHeight="1" x14ac:dyDescent="0.25"/>
    <row r="256" ht="20.149999999999999" customHeight="1" x14ac:dyDescent="0.25"/>
    <row r="257" ht="20.149999999999999" customHeight="1" x14ac:dyDescent="0.25"/>
    <row r="258" ht="20.149999999999999" customHeight="1" x14ac:dyDescent="0.25"/>
    <row r="259" ht="20.149999999999999" customHeight="1" x14ac:dyDescent="0.25"/>
    <row r="260" ht="20.149999999999999" customHeight="1" x14ac:dyDescent="0.25"/>
    <row r="261" ht="20.149999999999999" customHeight="1" x14ac:dyDescent="0.25"/>
    <row r="262" ht="20.149999999999999" customHeight="1" x14ac:dyDescent="0.25"/>
    <row r="263" ht="20.149999999999999" customHeight="1" x14ac:dyDescent="0.25"/>
    <row r="264" ht="20.149999999999999" customHeight="1" x14ac:dyDescent="0.25"/>
    <row r="265" ht="20.149999999999999" customHeight="1" x14ac:dyDescent="0.25"/>
    <row r="266" ht="20.149999999999999" customHeight="1" x14ac:dyDescent="0.25"/>
    <row r="267" ht="20.149999999999999" customHeight="1" x14ac:dyDescent="0.25"/>
    <row r="268" ht="20.149999999999999" customHeight="1" x14ac:dyDescent="0.25"/>
    <row r="269" ht="20.149999999999999" customHeight="1" x14ac:dyDescent="0.25"/>
    <row r="270" ht="20.149999999999999" customHeight="1" x14ac:dyDescent="0.25"/>
    <row r="271" ht="20.149999999999999" customHeight="1" x14ac:dyDescent="0.25"/>
    <row r="272" ht="20.149999999999999" customHeight="1" x14ac:dyDescent="0.25"/>
    <row r="273" ht="20.149999999999999" customHeight="1" x14ac:dyDescent="0.25"/>
    <row r="274" ht="20.149999999999999" customHeight="1" x14ac:dyDescent="0.25"/>
    <row r="275" ht="20.149999999999999" customHeight="1" x14ac:dyDescent="0.25"/>
    <row r="276" ht="20.149999999999999" customHeight="1" x14ac:dyDescent="0.25"/>
    <row r="277" ht="20.149999999999999" customHeight="1" x14ac:dyDescent="0.25"/>
    <row r="278" ht="20.149999999999999" customHeight="1" x14ac:dyDescent="0.25"/>
    <row r="279" ht="20.149999999999999" customHeight="1" x14ac:dyDescent="0.25"/>
    <row r="280" ht="20.149999999999999" customHeight="1" x14ac:dyDescent="0.25"/>
    <row r="281" ht="20.149999999999999" customHeight="1" x14ac:dyDescent="0.25"/>
    <row r="282" ht="20.149999999999999" customHeight="1" x14ac:dyDescent="0.25"/>
    <row r="283" ht="20.149999999999999" customHeight="1" x14ac:dyDescent="0.25"/>
    <row r="284" ht="20.149999999999999" customHeight="1" x14ac:dyDescent="0.25"/>
    <row r="285" ht="20.149999999999999" customHeight="1" x14ac:dyDescent="0.25"/>
  </sheetData>
  <mergeCells count="6">
    <mergeCell ref="C43:E43"/>
    <mergeCell ref="A1:E1"/>
    <mergeCell ref="C4:E4"/>
    <mergeCell ref="A10:E10"/>
    <mergeCell ref="C12:E12"/>
    <mergeCell ref="A41:E41"/>
  </mergeCells>
  <pageMargins left="0.74803149606299213" right="0.74803149606299213" top="0.98425196850393704" bottom="0.98425196850393704" header="0.51181102362204722" footer="0.51181102362204722"/>
  <pageSetup paperSize="9" scale="79" fitToHeight="4" orientation="portrait" horizontalDpi="300" verticalDpi="300" r:id="rId1"/>
  <headerFooter alignWithMargins="0"/>
  <rowBreaks count="1" manualBreakCount="1">
    <brk id="4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B1AA1-81FF-4281-938A-6C79DF564A4E}">
  <dimension ref="A1:F80"/>
  <sheetViews>
    <sheetView view="pageBreakPreview" zoomScale="80" zoomScaleNormal="80" zoomScaleSheetLayoutView="80" workbookViewId="0">
      <selection sqref="A1:E1"/>
    </sheetView>
  </sheetViews>
  <sheetFormatPr defaultColWidth="9.1796875" defaultRowHeight="12.5" x14ac:dyDescent="0.25"/>
  <cols>
    <col min="1" max="1" width="4.453125" style="117" customWidth="1"/>
    <col min="2" max="2" width="35.81640625" style="117" customWidth="1"/>
    <col min="3" max="3" width="15.453125" style="117" customWidth="1"/>
    <col min="4" max="5" width="14.7265625" style="117" customWidth="1"/>
    <col min="6" max="16384" width="9.1796875" style="117"/>
  </cols>
  <sheetData>
    <row r="1" spans="1:6" ht="20.149999999999999" customHeight="1" x14ac:dyDescent="0.25">
      <c r="A1" s="488" t="s">
        <v>214</v>
      </c>
      <c r="B1" s="488"/>
      <c r="C1" s="488"/>
      <c r="D1" s="488"/>
      <c r="E1" s="488"/>
    </row>
    <row r="2" spans="1:6" ht="20.149999999999999" customHeight="1" x14ac:dyDescent="0.25">
      <c r="A2" s="313"/>
      <c r="B2" s="313"/>
      <c r="C2" s="313"/>
      <c r="D2" s="313"/>
      <c r="E2" s="313"/>
    </row>
    <row r="3" spans="1:6" ht="20.149999999999999" customHeight="1" thickBot="1" x14ac:dyDescent="0.3">
      <c r="A3" s="145"/>
      <c r="B3" s="145"/>
      <c r="C3" s="145"/>
      <c r="D3" s="145"/>
      <c r="E3" s="145"/>
    </row>
    <row r="4" spans="1:6" ht="20.149999999999999" customHeight="1" thickBot="1" x14ac:dyDescent="0.3">
      <c r="A4" s="144" t="s">
        <v>1</v>
      </c>
      <c r="B4" s="151" t="s">
        <v>2</v>
      </c>
      <c r="C4" s="516" t="s">
        <v>214</v>
      </c>
      <c r="D4" s="517"/>
      <c r="E4" s="518"/>
    </row>
    <row r="5" spans="1:6" ht="20.149999999999999" customHeight="1" thickBot="1" x14ac:dyDescent="0.3">
      <c r="A5" s="163"/>
      <c r="B5" s="286"/>
      <c r="C5" s="36">
        <v>2018</v>
      </c>
      <c r="D5" s="36">
        <v>2019</v>
      </c>
      <c r="E5" s="16" t="s">
        <v>188</v>
      </c>
    </row>
    <row r="6" spans="1:6" ht="20.149999999999999" customHeight="1" x14ac:dyDescent="0.25">
      <c r="A6" s="169" t="s">
        <v>6</v>
      </c>
      <c r="B6" s="161" t="s">
        <v>7</v>
      </c>
      <c r="C6" s="288">
        <f>+C39</f>
        <v>1.238</v>
      </c>
      <c r="D6" s="288">
        <f t="shared" ref="D6" si="0">+D39</f>
        <v>1.1200000000000001</v>
      </c>
      <c r="E6" s="267">
        <f t="shared" ref="E6:E8" si="1">+(D6-C6)*100</f>
        <v>-11.799999999999988</v>
      </c>
      <c r="F6" s="289"/>
    </row>
    <row r="7" spans="1:6" ht="20.149999999999999" customHeight="1" thickBot="1" x14ac:dyDescent="0.3">
      <c r="A7" s="172" t="s">
        <v>8</v>
      </c>
      <c r="B7" s="158" t="s">
        <v>9</v>
      </c>
      <c r="C7" s="322">
        <f>+C79</f>
        <v>0.92</v>
      </c>
      <c r="D7" s="322">
        <f t="shared" ref="D7" si="2">+D79</f>
        <v>0.92600000000000005</v>
      </c>
      <c r="E7" s="267">
        <f t="shared" si="1"/>
        <v>0.60000000000000053</v>
      </c>
      <c r="F7" s="289"/>
    </row>
    <row r="8" spans="1:6" ht="20.149999999999999" customHeight="1" thickBot="1" x14ac:dyDescent="0.3">
      <c r="A8" s="110"/>
      <c r="B8" s="292" t="s">
        <v>10</v>
      </c>
      <c r="C8" s="323">
        <v>1.034</v>
      </c>
      <c r="D8" s="323">
        <v>0.99199999999999999</v>
      </c>
      <c r="E8" s="268">
        <f t="shared" si="1"/>
        <v>-4.2000000000000037</v>
      </c>
      <c r="F8" s="289"/>
    </row>
    <row r="9" spans="1:6" ht="20.149999999999999" customHeight="1" x14ac:dyDescent="0.25">
      <c r="A9" s="139"/>
      <c r="B9" s="138"/>
    </row>
    <row r="10" spans="1:6" ht="20.149999999999999" customHeight="1" x14ac:dyDescent="0.25">
      <c r="A10" s="488" t="s">
        <v>215</v>
      </c>
      <c r="B10" s="488"/>
      <c r="C10" s="488"/>
      <c r="D10" s="488"/>
      <c r="E10" s="488"/>
    </row>
    <row r="11" spans="1:6" ht="20.149999999999999" customHeight="1" thickBot="1" x14ac:dyDescent="0.3">
      <c r="A11" s="145"/>
      <c r="B11" s="145"/>
      <c r="C11" s="145"/>
      <c r="D11" s="145"/>
      <c r="E11" s="145"/>
    </row>
    <row r="12" spans="1:6" ht="20.149999999999999" customHeight="1" thickBot="1" x14ac:dyDescent="0.3">
      <c r="A12" s="144" t="s">
        <v>1</v>
      </c>
      <c r="B12" s="151" t="s">
        <v>12</v>
      </c>
      <c r="C12" s="516" t="s">
        <v>214</v>
      </c>
      <c r="D12" s="517"/>
      <c r="E12" s="518"/>
    </row>
    <row r="13" spans="1:6" ht="20.149999999999999" customHeight="1" thickBot="1" x14ac:dyDescent="0.3">
      <c r="A13" s="163"/>
      <c r="B13" s="286"/>
      <c r="C13" s="36">
        <f>+C5</f>
        <v>2018</v>
      </c>
      <c r="D13" s="36">
        <f>+D5</f>
        <v>2019</v>
      </c>
      <c r="E13" s="16" t="s">
        <v>188</v>
      </c>
    </row>
    <row r="14" spans="1:6" ht="20.149999999999999" customHeight="1" x14ac:dyDescent="0.25">
      <c r="A14" s="311" t="s">
        <v>6</v>
      </c>
      <c r="B14" s="17" t="s">
        <v>13</v>
      </c>
      <c r="C14" s="310">
        <v>2.2290000000000001</v>
      </c>
      <c r="D14" s="310">
        <v>1.948</v>
      </c>
      <c r="E14" s="267">
        <f>+(D14-C14)*100</f>
        <v>-28.100000000000016</v>
      </c>
      <c r="F14" s="289"/>
    </row>
    <row r="15" spans="1:6" ht="20.149999999999999" customHeight="1" x14ac:dyDescent="0.25">
      <c r="A15" s="312" t="s">
        <v>8</v>
      </c>
      <c r="B15" s="17" t="s">
        <v>250</v>
      </c>
      <c r="C15" s="310">
        <v>1.2230000000000001</v>
      </c>
      <c r="D15" s="310">
        <v>1.1930000000000001</v>
      </c>
      <c r="E15" s="267">
        <f t="shared" ref="E15:E39" si="3">+(D15-C15)*100</f>
        <v>-3.0000000000000027</v>
      </c>
      <c r="F15" s="289"/>
    </row>
    <row r="16" spans="1:6" ht="20.149999999999999" customHeight="1" x14ac:dyDescent="0.25">
      <c r="A16" s="312" t="s">
        <v>14</v>
      </c>
      <c r="B16" s="17" t="s">
        <v>15</v>
      </c>
      <c r="C16" s="310">
        <v>0.89700000000000002</v>
      </c>
      <c r="D16" s="310">
        <v>0.97799999999999998</v>
      </c>
      <c r="E16" s="267">
        <f t="shared" si="3"/>
        <v>8.0999999999999961</v>
      </c>
      <c r="F16" s="289"/>
    </row>
    <row r="17" spans="1:6" ht="20.149999999999999" customHeight="1" x14ac:dyDescent="0.25">
      <c r="A17" s="312" t="s">
        <v>16</v>
      </c>
      <c r="B17" s="17" t="s">
        <v>17</v>
      </c>
      <c r="C17" s="310">
        <v>1.931</v>
      </c>
      <c r="D17" s="310">
        <v>1.7889999999999999</v>
      </c>
      <c r="E17" s="267">
        <f t="shared" si="3"/>
        <v>-14.200000000000014</v>
      </c>
      <c r="F17" s="289"/>
    </row>
    <row r="18" spans="1:6" ht="20.149999999999999" customHeight="1" x14ac:dyDescent="0.25">
      <c r="A18" s="312" t="s">
        <v>18</v>
      </c>
      <c r="B18" s="17" t="s">
        <v>19</v>
      </c>
      <c r="C18" s="310">
        <v>1.0009999999999999</v>
      </c>
      <c r="D18" s="310">
        <v>1.0229999999999999</v>
      </c>
      <c r="E18" s="267">
        <f t="shared" si="3"/>
        <v>2.200000000000002</v>
      </c>
      <c r="F18" s="289"/>
    </row>
    <row r="19" spans="1:6" ht="20.149999999999999" customHeight="1" x14ac:dyDescent="0.25">
      <c r="A19" s="312" t="s">
        <v>20</v>
      </c>
      <c r="B19" s="17" t="s">
        <v>21</v>
      </c>
      <c r="C19" s="310">
        <v>0.97399999999999998</v>
      </c>
      <c r="D19" s="310">
        <v>0.98099999999999998</v>
      </c>
      <c r="E19" s="267">
        <f t="shared" si="3"/>
        <v>0.70000000000000062</v>
      </c>
      <c r="F19" s="289"/>
    </row>
    <row r="20" spans="1:6" ht="20.149999999999999" customHeight="1" x14ac:dyDescent="0.25">
      <c r="A20" s="312" t="s">
        <v>22</v>
      </c>
      <c r="B20" s="17" t="s">
        <v>23</v>
      </c>
      <c r="C20" s="310">
        <v>3.302</v>
      </c>
      <c r="D20" s="310">
        <v>2.1469999999999998</v>
      </c>
      <c r="E20" s="267">
        <f t="shared" si="3"/>
        <v>-115.50000000000003</v>
      </c>
      <c r="F20" s="289"/>
    </row>
    <row r="21" spans="1:6" ht="20.149999999999999" customHeight="1" x14ac:dyDescent="0.25">
      <c r="A21" s="312" t="s">
        <v>24</v>
      </c>
      <c r="B21" s="17" t="s">
        <v>25</v>
      </c>
      <c r="C21" s="310">
        <v>1.698</v>
      </c>
      <c r="D21" s="310">
        <v>1.8080000000000001</v>
      </c>
      <c r="E21" s="267">
        <f t="shared" si="3"/>
        <v>11.000000000000011</v>
      </c>
      <c r="F21" s="289"/>
    </row>
    <row r="22" spans="1:6" ht="20.149999999999999" customHeight="1" x14ac:dyDescent="0.25">
      <c r="A22" s="312" t="s">
        <v>26</v>
      </c>
      <c r="B22" s="17" t="s">
        <v>27</v>
      </c>
      <c r="C22" s="310">
        <v>1.1279999999999999</v>
      </c>
      <c r="D22" s="310">
        <v>1.425</v>
      </c>
      <c r="E22" s="267">
        <f t="shared" si="3"/>
        <v>29.700000000000017</v>
      </c>
      <c r="F22" s="289"/>
    </row>
    <row r="23" spans="1:6" ht="20.149999999999999" customHeight="1" x14ac:dyDescent="0.25">
      <c r="A23" s="312" t="s">
        <v>28</v>
      </c>
      <c r="B23" s="17" t="s">
        <v>253</v>
      </c>
      <c r="C23" s="310">
        <v>1.252</v>
      </c>
      <c r="D23" s="310">
        <v>1.2310000000000001</v>
      </c>
      <c r="E23" s="267">
        <f t="shared" si="3"/>
        <v>-2.0999999999999908</v>
      </c>
      <c r="F23" s="289"/>
    </row>
    <row r="24" spans="1:6" ht="20.149999999999999" customHeight="1" x14ac:dyDescent="0.25">
      <c r="A24" s="312" t="s">
        <v>29</v>
      </c>
      <c r="B24" s="17" t="s">
        <v>30</v>
      </c>
      <c r="C24" s="310">
        <v>1.0269999999999999</v>
      </c>
      <c r="D24" s="310">
        <v>1.1819999999999999</v>
      </c>
      <c r="E24" s="267">
        <f t="shared" si="3"/>
        <v>15.500000000000004</v>
      </c>
      <c r="F24" s="289"/>
    </row>
    <row r="25" spans="1:6" ht="20.149999999999999" customHeight="1" x14ac:dyDescent="0.25">
      <c r="A25" s="312" t="s">
        <v>31</v>
      </c>
      <c r="B25" s="17" t="s">
        <v>32</v>
      </c>
      <c r="C25" s="310">
        <v>1.3959999999999999</v>
      </c>
      <c r="D25" s="310">
        <v>1.484</v>
      </c>
      <c r="E25" s="267">
        <f t="shared" si="3"/>
        <v>8.8000000000000078</v>
      </c>
      <c r="F25" s="289"/>
    </row>
    <row r="26" spans="1:6" ht="20.149999999999999" customHeight="1" x14ac:dyDescent="0.25">
      <c r="A26" s="312" t="s">
        <v>33</v>
      </c>
      <c r="B26" s="17" t="s">
        <v>34</v>
      </c>
      <c r="C26" s="310">
        <v>0.99</v>
      </c>
      <c r="D26" s="310">
        <v>1.0169999999999999</v>
      </c>
      <c r="E26" s="267">
        <f t="shared" si="3"/>
        <v>2.6999999999999913</v>
      </c>
      <c r="F26" s="289"/>
    </row>
    <row r="27" spans="1:6" ht="20.149999999999999" customHeight="1" x14ac:dyDescent="0.25">
      <c r="A27" s="312" t="s">
        <v>35</v>
      </c>
      <c r="B27" s="17" t="s">
        <v>36</v>
      </c>
      <c r="C27" s="310">
        <v>1.9330000000000001</v>
      </c>
      <c r="D27" s="310">
        <v>1.633</v>
      </c>
      <c r="E27" s="267">
        <f t="shared" si="3"/>
        <v>-30.000000000000004</v>
      </c>
      <c r="F27" s="289"/>
    </row>
    <row r="28" spans="1:6" ht="20.149999999999999" customHeight="1" x14ac:dyDescent="0.25">
      <c r="A28" s="312" t="s">
        <v>37</v>
      </c>
      <c r="B28" s="17" t="s">
        <v>38</v>
      </c>
      <c r="C28" s="310">
        <v>1.3380000000000001</v>
      </c>
      <c r="D28" s="310">
        <v>1.173</v>
      </c>
      <c r="E28" s="267">
        <f t="shared" si="3"/>
        <v>-16.500000000000004</v>
      </c>
      <c r="F28" s="289"/>
    </row>
    <row r="29" spans="1:6" ht="20.149999999999999" customHeight="1" x14ac:dyDescent="0.25">
      <c r="A29" s="312" t="s">
        <v>39</v>
      </c>
      <c r="B29" s="17" t="s">
        <v>252</v>
      </c>
      <c r="C29" s="310">
        <v>0.95599999999999996</v>
      </c>
      <c r="D29" s="310">
        <v>0.94</v>
      </c>
      <c r="E29" s="267">
        <f t="shared" si="3"/>
        <v>-1.6000000000000014</v>
      </c>
      <c r="F29" s="289"/>
    </row>
    <row r="30" spans="1:6" ht="20.149999999999999" customHeight="1" x14ac:dyDescent="0.25">
      <c r="A30" s="312" t="s">
        <v>40</v>
      </c>
      <c r="B30" s="17" t="s">
        <v>41</v>
      </c>
      <c r="C30" s="310">
        <v>0.89900000000000002</v>
      </c>
      <c r="D30" s="310">
        <v>0.88800000000000001</v>
      </c>
      <c r="E30" s="267">
        <f t="shared" si="3"/>
        <v>-1.100000000000001</v>
      </c>
      <c r="F30" s="289"/>
    </row>
    <row r="31" spans="1:6" ht="20.149999999999999" customHeight="1" x14ac:dyDescent="0.25">
      <c r="A31" s="312" t="s">
        <v>42</v>
      </c>
      <c r="B31" s="17" t="s">
        <v>43</v>
      </c>
      <c r="C31" s="310">
        <v>0.63600000000000001</v>
      </c>
      <c r="D31" s="310">
        <v>0.66300000000000003</v>
      </c>
      <c r="E31" s="267">
        <f t="shared" si="3"/>
        <v>2.7000000000000024</v>
      </c>
      <c r="F31" s="289"/>
    </row>
    <row r="32" spans="1:6" ht="20.149999999999999" customHeight="1" x14ac:dyDescent="0.25">
      <c r="A32" s="312" t="s">
        <v>44</v>
      </c>
      <c r="B32" s="17" t="s">
        <v>45</v>
      </c>
      <c r="C32" s="310">
        <v>1.0189999999999999</v>
      </c>
      <c r="D32" s="310">
        <v>0.69</v>
      </c>
      <c r="E32" s="267">
        <f t="shared" si="3"/>
        <v>-32.9</v>
      </c>
      <c r="F32" s="289"/>
    </row>
    <row r="33" spans="1:6" ht="20.149999999999999" customHeight="1" x14ac:dyDescent="0.25">
      <c r="A33" s="312" t="s">
        <v>46</v>
      </c>
      <c r="B33" s="17" t="s">
        <v>47</v>
      </c>
      <c r="C33" s="310">
        <v>0.83799999999999997</v>
      </c>
      <c r="D33" s="310">
        <v>0.49299999999999999</v>
      </c>
      <c r="E33" s="267">
        <f t="shared" si="3"/>
        <v>-34.5</v>
      </c>
      <c r="F33" s="289"/>
    </row>
    <row r="34" spans="1:6" ht="20.149999999999999" customHeight="1" x14ac:dyDescent="0.25">
      <c r="A34" s="312" t="s">
        <v>48</v>
      </c>
      <c r="B34" s="17" t="s">
        <v>49</v>
      </c>
      <c r="C34" s="310">
        <v>1.0309999999999999</v>
      </c>
      <c r="D34" s="310">
        <v>1.0229999999999999</v>
      </c>
      <c r="E34" s="267">
        <f t="shared" si="3"/>
        <v>-0.80000000000000071</v>
      </c>
      <c r="F34" s="289"/>
    </row>
    <row r="35" spans="1:6" ht="20.149999999999999" customHeight="1" x14ac:dyDescent="0.25">
      <c r="A35" s="312" t="s">
        <v>50</v>
      </c>
      <c r="B35" s="17" t="s">
        <v>51</v>
      </c>
      <c r="C35" s="310">
        <v>4.266</v>
      </c>
      <c r="D35" s="310">
        <v>2.35</v>
      </c>
      <c r="E35" s="267">
        <f t="shared" si="3"/>
        <v>-191.6</v>
      </c>
      <c r="F35" s="289"/>
    </row>
    <row r="36" spans="1:6" ht="20.149999999999999" customHeight="1" x14ac:dyDescent="0.25">
      <c r="A36" s="312" t="s">
        <v>52</v>
      </c>
      <c r="B36" s="17" t="s">
        <v>53</v>
      </c>
      <c r="C36" s="310">
        <v>0.73199999999999998</v>
      </c>
      <c r="D36" s="310">
        <v>0.78600000000000003</v>
      </c>
      <c r="E36" s="267">
        <f t="shared" si="3"/>
        <v>5.4000000000000048</v>
      </c>
      <c r="F36" s="289"/>
    </row>
    <row r="37" spans="1:6" ht="20.149999999999999" customHeight="1" x14ac:dyDescent="0.25">
      <c r="A37" s="312" t="s">
        <v>54</v>
      </c>
      <c r="B37" s="17" t="s">
        <v>55</v>
      </c>
      <c r="C37" s="310">
        <v>2.94</v>
      </c>
      <c r="D37" s="310">
        <v>1.875</v>
      </c>
      <c r="E37" s="267">
        <f t="shared" si="3"/>
        <v>-106.5</v>
      </c>
      <c r="F37" s="289"/>
    </row>
    <row r="38" spans="1:6" ht="20.149999999999999" customHeight="1" thickBot="1" x14ac:dyDescent="0.3">
      <c r="A38" s="312" t="s">
        <v>56</v>
      </c>
      <c r="B38" s="17" t="s">
        <v>57</v>
      </c>
      <c r="C38" s="310">
        <v>1.4410000000000001</v>
      </c>
      <c r="D38" s="310">
        <v>1.101</v>
      </c>
      <c r="E38" s="267">
        <f t="shared" si="3"/>
        <v>-34.000000000000007</v>
      </c>
      <c r="F38" s="289"/>
    </row>
    <row r="39" spans="1:6" ht="20.149999999999999" customHeight="1" thickBot="1" x14ac:dyDescent="0.3">
      <c r="A39" s="134"/>
      <c r="B39" s="135" t="s">
        <v>10</v>
      </c>
      <c r="C39" s="175">
        <v>1.238</v>
      </c>
      <c r="D39" s="175">
        <v>1.1200000000000001</v>
      </c>
      <c r="E39" s="268">
        <f t="shared" si="3"/>
        <v>-11.799999999999988</v>
      </c>
      <c r="F39" s="289"/>
    </row>
    <row r="40" spans="1:6" ht="20.149999999999999" customHeight="1" x14ac:dyDescent="0.25">
      <c r="C40" s="324"/>
      <c r="D40" s="324"/>
    </row>
    <row r="41" spans="1:6" ht="20.149999999999999" customHeight="1" x14ac:dyDescent="0.25">
      <c r="A41" s="488" t="s">
        <v>216</v>
      </c>
      <c r="B41" s="488"/>
      <c r="C41" s="488"/>
      <c r="D41" s="488"/>
      <c r="E41" s="488"/>
    </row>
    <row r="42" spans="1:6" ht="20.149999999999999" customHeight="1" thickBot="1" x14ac:dyDescent="0.3">
      <c r="A42" s="145"/>
      <c r="B42" s="145"/>
      <c r="C42" s="145"/>
      <c r="D42" s="145"/>
      <c r="E42" s="145"/>
    </row>
    <row r="43" spans="1:6" ht="20.149999999999999" customHeight="1" thickBot="1" x14ac:dyDescent="0.3">
      <c r="A43" s="144" t="s">
        <v>1</v>
      </c>
      <c r="B43" s="151" t="s">
        <v>12</v>
      </c>
      <c r="C43" s="516" t="s">
        <v>214</v>
      </c>
      <c r="D43" s="517"/>
      <c r="E43" s="518"/>
    </row>
    <row r="44" spans="1:6" ht="20.149999999999999" customHeight="1" thickBot="1" x14ac:dyDescent="0.3">
      <c r="A44" s="163"/>
      <c r="B44" s="286"/>
      <c r="C44" s="36">
        <f>+C5</f>
        <v>2018</v>
      </c>
      <c r="D44" s="36">
        <f>+D5</f>
        <v>2019</v>
      </c>
      <c r="E44" s="16" t="s">
        <v>188</v>
      </c>
    </row>
    <row r="45" spans="1:6" ht="20.149999999999999" customHeight="1" x14ac:dyDescent="0.25">
      <c r="A45" s="311" t="s">
        <v>6</v>
      </c>
      <c r="B45" s="17" t="s">
        <v>59</v>
      </c>
      <c r="C45" s="297">
        <v>0.92300000000000004</v>
      </c>
      <c r="D45" s="297">
        <v>1.0129999999999999</v>
      </c>
      <c r="E45" s="267">
        <f>+(D45-C45)*100</f>
        <v>8.9999999999999858</v>
      </c>
      <c r="F45" s="289"/>
    </row>
    <row r="46" spans="1:6" ht="20.149999999999999" customHeight="1" x14ac:dyDescent="0.25">
      <c r="A46" s="312" t="s">
        <v>8</v>
      </c>
      <c r="B46" s="17" t="s">
        <v>254</v>
      </c>
      <c r="C46" s="297">
        <v>0.88400000000000001</v>
      </c>
      <c r="D46" s="297">
        <v>0.93700000000000006</v>
      </c>
      <c r="E46" s="267">
        <f t="shared" ref="E46:E79" si="4">+(D46-C46)*100</f>
        <v>5.3000000000000043</v>
      </c>
      <c r="F46" s="289"/>
    </row>
    <row r="47" spans="1:6" ht="20.149999999999999" customHeight="1" x14ac:dyDescent="0.25">
      <c r="A47" s="312" t="s">
        <v>14</v>
      </c>
      <c r="B47" s="17" t="s">
        <v>60</v>
      </c>
      <c r="C47" s="297">
        <v>0.97199999999999998</v>
      </c>
      <c r="D47" s="297">
        <v>0.90400000000000003</v>
      </c>
      <c r="E47" s="267">
        <f t="shared" si="4"/>
        <v>-6.7999999999999954</v>
      </c>
      <c r="F47" s="289"/>
    </row>
    <row r="48" spans="1:6" ht="20.149999999999999" customHeight="1" x14ac:dyDescent="0.25">
      <c r="A48" s="312" t="s">
        <v>16</v>
      </c>
      <c r="B48" s="17" t="s">
        <v>61</v>
      </c>
      <c r="C48" s="297">
        <v>0.94</v>
      </c>
      <c r="D48" s="297">
        <v>0.91200000000000003</v>
      </c>
      <c r="E48" s="267">
        <f t="shared" si="4"/>
        <v>-2.7999999999999914</v>
      </c>
      <c r="F48" s="289"/>
    </row>
    <row r="49" spans="1:6" ht="20.149999999999999" customHeight="1" x14ac:dyDescent="0.25">
      <c r="A49" s="312" t="s">
        <v>18</v>
      </c>
      <c r="B49" s="17" t="s">
        <v>62</v>
      </c>
      <c r="C49" s="297">
        <v>0.751</v>
      </c>
      <c r="D49" s="297">
        <v>0.84899999999999998</v>
      </c>
      <c r="E49" s="267">
        <f t="shared" si="4"/>
        <v>9.7999999999999972</v>
      </c>
      <c r="F49" s="289"/>
    </row>
    <row r="50" spans="1:6" ht="20.149999999999999" customHeight="1" x14ac:dyDescent="0.25">
      <c r="A50" s="312" t="s">
        <v>20</v>
      </c>
      <c r="B50" s="17" t="s">
        <v>63</v>
      </c>
      <c r="C50" s="297">
        <v>1.143</v>
      </c>
      <c r="D50" s="297">
        <v>1.012</v>
      </c>
      <c r="E50" s="267">
        <f t="shared" si="4"/>
        <v>-13.100000000000001</v>
      </c>
      <c r="F50" s="289"/>
    </row>
    <row r="51" spans="1:6" ht="20.149999999999999" customHeight="1" x14ac:dyDescent="0.25">
      <c r="A51" s="312" t="s">
        <v>22</v>
      </c>
      <c r="B51" s="17" t="s">
        <v>64</v>
      </c>
      <c r="C51" s="297">
        <v>0.35299999999999998</v>
      </c>
      <c r="D51" s="297">
        <v>0.48</v>
      </c>
      <c r="E51" s="267">
        <f t="shared" si="4"/>
        <v>12.7</v>
      </c>
      <c r="F51" s="289"/>
    </row>
    <row r="52" spans="1:6" ht="20.149999999999999" customHeight="1" x14ac:dyDescent="0.25">
      <c r="A52" s="312" t="s">
        <v>24</v>
      </c>
      <c r="B52" s="17" t="s">
        <v>65</v>
      </c>
      <c r="C52" s="297">
        <v>1.24</v>
      </c>
      <c r="D52" s="297">
        <v>1.5109999999999999</v>
      </c>
      <c r="E52" s="267">
        <f t="shared" si="4"/>
        <v>27.099999999999991</v>
      </c>
      <c r="F52" s="289"/>
    </row>
    <row r="53" spans="1:6" ht="20.149999999999999" customHeight="1" x14ac:dyDescent="0.25">
      <c r="A53" s="312" t="s">
        <v>26</v>
      </c>
      <c r="B53" s="17" t="s">
        <v>66</v>
      </c>
      <c r="C53" s="297">
        <v>0.93899999999999995</v>
      </c>
      <c r="D53" s="297">
        <v>0.97199999999999998</v>
      </c>
      <c r="E53" s="267">
        <f t="shared" si="4"/>
        <v>3.3000000000000029</v>
      </c>
      <c r="F53" s="289"/>
    </row>
    <row r="54" spans="1:6" ht="20.149999999999999" customHeight="1" x14ac:dyDescent="0.25">
      <c r="A54" s="312" t="s">
        <v>28</v>
      </c>
      <c r="B54" s="17" t="s">
        <v>67</v>
      </c>
      <c r="C54" s="297">
        <v>0.874</v>
      </c>
      <c r="D54" s="297">
        <v>0.72</v>
      </c>
      <c r="E54" s="267">
        <f t="shared" si="4"/>
        <v>-15.400000000000002</v>
      </c>
      <c r="F54" s="289"/>
    </row>
    <row r="55" spans="1:6" ht="20.149999999999999" customHeight="1" x14ac:dyDescent="0.25">
      <c r="A55" s="312" t="s">
        <v>29</v>
      </c>
      <c r="B55" s="17" t="s">
        <v>68</v>
      </c>
      <c r="C55" s="297">
        <v>0.85499999999999998</v>
      </c>
      <c r="D55" s="297">
        <v>0.92100000000000004</v>
      </c>
      <c r="E55" s="267">
        <f t="shared" si="4"/>
        <v>6.6000000000000059</v>
      </c>
      <c r="F55" s="289"/>
    </row>
    <row r="56" spans="1:6" ht="20.149999999999999" customHeight="1" x14ac:dyDescent="0.25">
      <c r="A56" s="312" t="s">
        <v>31</v>
      </c>
      <c r="B56" s="17" t="s">
        <v>69</v>
      </c>
      <c r="C56" s="297">
        <v>1.004</v>
      </c>
      <c r="D56" s="297">
        <v>0.95</v>
      </c>
      <c r="E56" s="267">
        <f t="shared" si="4"/>
        <v>-5.4000000000000048</v>
      </c>
      <c r="F56" s="289"/>
    </row>
    <row r="57" spans="1:6" ht="20.149999999999999" customHeight="1" x14ac:dyDescent="0.25">
      <c r="A57" s="312" t="s">
        <v>33</v>
      </c>
      <c r="B57" s="17" t="s">
        <v>70</v>
      </c>
      <c r="C57" s="297">
        <v>1.0269999999999999</v>
      </c>
      <c r="D57" s="297">
        <v>0.995</v>
      </c>
      <c r="E57" s="267">
        <f t="shared" si="4"/>
        <v>-3.1999999999999917</v>
      </c>
      <c r="F57" s="289"/>
    </row>
    <row r="58" spans="1:6" ht="20.149999999999999" customHeight="1" x14ac:dyDescent="0.25">
      <c r="A58" s="312" t="s">
        <v>35</v>
      </c>
      <c r="B58" s="17" t="s">
        <v>71</v>
      </c>
      <c r="C58" s="297">
        <v>0.93799999999999994</v>
      </c>
      <c r="D58" s="297">
        <v>0.98599999999999999</v>
      </c>
      <c r="E58" s="267">
        <f t="shared" si="4"/>
        <v>4.8000000000000043</v>
      </c>
      <c r="F58" s="289"/>
    </row>
    <row r="59" spans="1:6" ht="20.149999999999999" customHeight="1" x14ac:dyDescent="0.25">
      <c r="A59" s="312" t="s">
        <v>37</v>
      </c>
      <c r="B59" s="17" t="s">
        <v>72</v>
      </c>
      <c r="C59" s="297">
        <v>1.2629999999999999</v>
      </c>
      <c r="D59" s="297">
        <v>1.165</v>
      </c>
      <c r="E59" s="267">
        <f t="shared" si="4"/>
        <v>-9.7999999999999865</v>
      </c>
      <c r="F59" s="289"/>
    </row>
    <row r="60" spans="1:6" ht="20.149999999999999" customHeight="1" x14ac:dyDescent="0.25">
      <c r="A60" s="312" t="s">
        <v>39</v>
      </c>
      <c r="B60" s="17" t="s">
        <v>73</v>
      </c>
      <c r="C60" s="297">
        <v>0.98199999999999998</v>
      </c>
      <c r="D60" s="297">
        <v>1.002</v>
      </c>
      <c r="E60" s="267">
        <f t="shared" si="4"/>
        <v>2.0000000000000018</v>
      </c>
      <c r="F60" s="289"/>
    </row>
    <row r="61" spans="1:6" ht="20.149999999999999" customHeight="1" x14ac:dyDescent="0.25">
      <c r="A61" s="312" t="s">
        <v>40</v>
      </c>
      <c r="B61" s="17" t="s">
        <v>74</v>
      </c>
      <c r="C61" s="297">
        <v>1.55</v>
      </c>
      <c r="D61" s="297">
        <v>2.3620000000000001</v>
      </c>
      <c r="E61" s="267">
        <f t="shared" si="4"/>
        <v>81.2</v>
      </c>
      <c r="F61" s="289"/>
    </row>
    <row r="62" spans="1:6" ht="20.149999999999999" customHeight="1" x14ac:dyDescent="0.25">
      <c r="A62" s="312" t="s">
        <v>42</v>
      </c>
      <c r="B62" s="17" t="s">
        <v>75</v>
      </c>
      <c r="C62" s="297">
        <v>2.6930000000000001</v>
      </c>
      <c r="D62" s="297">
        <v>1.532</v>
      </c>
      <c r="E62" s="267">
        <f t="shared" si="4"/>
        <v>-116.10000000000001</v>
      </c>
      <c r="F62" s="289"/>
    </row>
    <row r="63" spans="1:6" ht="20.149999999999999" customHeight="1" x14ac:dyDescent="0.25">
      <c r="A63" s="312" t="s">
        <v>44</v>
      </c>
      <c r="B63" s="17" t="s">
        <v>76</v>
      </c>
      <c r="C63" s="297">
        <v>2.8180000000000001</v>
      </c>
      <c r="D63" s="297">
        <v>0.311</v>
      </c>
      <c r="E63" s="267">
        <f t="shared" si="4"/>
        <v>-250.70000000000002</v>
      </c>
      <c r="F63" s="289"/>
    </row>
    <row r="64" spans="1:6" ht="20.149999999999999" customHeight="1" x14ac:dyDescent="0.25">
      <c r="A64" s="312" t="s">
        <v>46</v>
      </c>
      <c r="B64" s="17" t="s">
        <v>77</v>
      </c>
      <c r="C64" s="297">
        <v>0.81499999999999995</v>
      </c>
      <c r="D64" s="297">
        <v>0.82799999999999996</v>
      </c>
      <c r="E64" s="267">
        <f t="shared" si="4"/>
        <v>1.3000000000000012</v>
      </c>
      <c r="F64" s="289"/>
    </row>
    <row r="65" spans="1:6" ht="20.149999999999999" customHeight="1" x14ac:dyDescent="0.25">
      <c r="A65" s="312" t="s">
        <v>48</v>
      </c>
      <c r="B65" s="17" t="s">
        <v>78</v>
      </c>
      <c r="C65" s="297">
        <v>0.92</v>
      </c>
      <c r="D65" s="297">
        <v>0.82</v>
      </c>
      <c r="E65" s="267">
        <f t="shared" si="4"/>
        <v>-10.000000000000009</v>
      </c>
      <c r="F65" s="289"/>
    </row>
    <row r="66" spans="1:6" ht="20.149999999999999" customHeight="1" x14ac:dyDescent="0.25">
      <c r="A66" s="312" t="s">
        <v>50</v>
      </c>
      <c r="B66" s="17" t="s">
        <v>79</v>
      </c>
      <c r="C66" s="297">
        <v>0.54800000000000004</v>
      </c>
      <c r="D66" s="297">
        <v>0.621</v>
      </c>
      <c r="E66" s="267">
        <f t="shared" si="4"/>
        <v>7.2999999999999954</v>
      </c>
      <c r="F66" s="289"/>
    </row>
    <row r="67" spans="1:6" ht="20.149999999999999" customHeight="1" x14ac:dyDescent="0.25">
      <c r="A67" s="312" t="s">
        <v>52</v>
      </c>
      <c r="B67" s="17" t="s">
        <v>80</v>
      </c>
      <c r="C67" s="297">
        <v>0.95599999999999996</v>
      </c>
      <c r="D67" s="297">
        <v>1.0229999999999999</v>
      </c>
      <c r="E67" s="267">
        <f t="shared" si="4"/>
        <v>6.6999999999999948</v>
      </c>
      <c r="F67" s="289"/>
    </row>
    <row r="68" spans="1:6" ht="20.149999999999999" customHeight="1" x14ac:dyDescent="0.25">
      <c r="A68" s="312" t="s">
        <v>54</v>
      </c>
      <c r="B68" s="17" t="s">
        <v>81</v>
      </c>
      <c r="C68" s="297">
        <v>0.89500000000000002</v>
      </c>
      <c r="D68" s="297">
        <v>0.90400000000000003</v>
      </c>
      <c r="E68" s="267">
        <f t="shared" si="4"/>
        <v>0.9000000000000008</v>
      </c>
      <c r="F68" s="289"/>
    </row>
    <row r="69" spans="1:6" ht="20.149999999999999" customHeight="1" x14ac:dyDescent="0.25">
      <c r="A69" s="312" t="s">
        <v>56</v>
      </c>
      <c r="B69" s="17" t="s">
        <v>82</v>
      </c>
      <c r="C69" s="297">
        <v>0.47399999999999998</v>
      </c>
      <c r="D69" s="297">
        <v>0.62</v>
      </c>
      <c r="E69" s="267">
        <f t="shared" si="4"/>
        <v>14.600000000000001</v>
      </c>
      <c r="F69" s="289"/>
    </row>
    <row r="70" spans="1:6" ht="20.149999999999999" customHeight="1" x14ac:dyDescent="0.25">
      <c r="A70" s="312" t="s">
        <v>83</v>
      </c>
      <c r="B70" s="17" t="s">
        <v>84</v>
      </c>
      <c r="C70" s="297">
        <v>0.93</v>
      </c>
      <c r="D70" s="297">
        <v>0.97899999999999998</v>
      </c>
      <c r="E70" s="267">
        <f t="shared" si="4"/>
        <v>4.8999999999999932</v>
      </c>
      <c r="F70" s="289"/>
    </row>
    <row r="71" spans="1:6" ht="20.149999999999999" customHeight="1" x14ac:dyDescent="0.25">
      <c r="A71" s="312" t="s">
        <v>85</v>
      </c>
      <c r="B71" s="17" t="s">
        <v>86</v>
      </c>
      <c r="C71" s="297">
        <v>0.57599999999999996</v>
      </c>
      <c r="D71" s="297">
        <v>0.57499999999999996</v>
      </c>
      <c r="E71" s="267">
        <f t="shared" si="4"/>
        <v>-0.10000000000000009</v>
      </c>
      <c r="F71" s="289"/>
    </row>
    <row r="72" spans="1:6" ht="20.149999999999999" customHeight="1" x14ac:dyDescent="0.25">
      <c r="A72" s="312" t="s">
        <v>87</v>
      </c>
      <c r="B72" s="17" t="s">
        <v>88</v>
      </c>
      <c r="C72" s="297">
        <v>0.995</v>
      </c>
      <c r="D72" s="297">
        <v>1.0209999999999999</v>
      </c>
      <c r="E72" s="267">
        <f t="shared" si="4"/>
        <v>2.5999999999999912</v>
      </c>
      <c r="F72" s="289"/>
    </row>
    <row r="73" spans="1:6" ht="20.149999999999999" customHeight="1" x14ac:dyDescent="0.25">
      <c r="A73" s="312" t="s">
        <v>89</v>
      </c>
      <c r="B73" s="17" t="s">
        <v>90</v>
      </c>
      <c r="C73" s="297">
        <v>0.97</v>
      </c>
      <c r="D73" s="297">
        <v>0.94299999999999995</v>
      </c>
      <c r="E73" s="267">
        <f t="shared" si="4"/>
        <v>-2.7000000000000024</v>
      </c>
      <c r="F73" s="289"/>
    </row>
    <row r="74" spans="1:6" ht="20.149999999999999" customHeight="1" x14ac:dyDescent="0.25">
      <c r="A74" s="312" t="s">
        <v>91</v>
      </c>
      <c r="B74" s="17" t="s">
        <v>92</v>
      </c>
      <c r="C74" s="297">
        <v>0.94399999999999995</v>
      </c>
      <c r="D74" s="297">
        <v>0.9</v>
      </c>
      <c r="E74" s="267">
        <f t="shared" si="4"/>
        <v>-4.3999999999999932</v>
      </c>
      <c r="F74" s="289"/>
    </row>
    <row r="75" spans="1:6" ht="20.149999999999999" customHeight="1" x14ac:dyDescent="0.25">
      <c r="A75" s="312" t="s">
        <v>93</v>
      </c>
      <c r="B75" s="17" t="s">
        <v>94</v>
      </c>
      <c r="C75" s="297">
        <v>0.94</v>
      </c>
      <c r="D75" s="297">
        <v>0.94699999999999995</v>
      </c>
      <c r="E75" s="267">
        <f t="shared" si="4"/>
        <v>0.70000000000000062</v>
      </c>
      <c r="F75" s="289"/>
    </row>
    <row r="76" spans="1:6" ht="20.149999999999999" customHeight="1" x14ac:dyDescent="0.25">
      <c r="A76" s="312" t="s">
        <v>95</v>
      </c>
      <c r="B76" s="17" t="s">
        <v>96</v>
      </c>
      <c r="C76" s="297">
        <v>0.95399999999999996</v>
      </c>
      <c r="D76" s="297">
        <v>0.91500000000000004</v>
      </c>
      <c r="E76" s="267">
        <f t="shared" si="4"/>
        <v>-3.8999999999999924</v>
      </c>
      <c r="F76" s="289"/>
    </row>
    <row r="77" spans="1:6" ht="20.149999999999999" customHeight="1" x14ac:dyDescent="0.25">
      <c r="A77" s="312" t="s">
        <v>97</v>
      </c>
      <c r="B77" s="17" t="s">
        <v>98</v>
      </c>
      <c r="C77" s="297">
        <v>0.93700000000000006</v>
      </c>
      <c r="D77" s="297">
        <v>0.99299999999999999</v>
      </c>
      <c r="E77" s="267">
        <f t="shared" si="4"/>
        <v>5.5999999999999943</v>
      </c>
      <c r="F77" s="289"/>
    </row>
    <row r="78" spans="1:6" ht="20.149999999999999" customHeight="1" thickBot="1" x14ac:dyDescent="0.3">
      <c r="A78" s="312" t="s">
        <v>99</v>
      </c>
      <c r="B78" s="17" t="s">
        <v>100</v>
      </c>
      <c r="C78" s="297">
        <v>0.94799999999999995</v>
      </c>
      <c r="D78" s="297">
        <v>0.94099999999999995</v>
      </c>
      <c r="E78" s="325">
        <f t="shared" si="4"/>
        <v>-0.70000000000000062</v>
      </c>
      <c r="F78" s="289"/>
    </row>
    <row r="79" spans="1:6" ht="20.149999999999999" customHeight="1" thickBot="1" x14ac:dyDescent="0.3">
      <c r="A79" s="93"/>
      <c r="B79" s="40" t="s">
        <v>10</v>
      </c>
      <c r="C79" s="273">
        <v>0.92</v>
      </c>
      <c r="D79" s="273">
        <v>0.92600000000000005</v>
      </c>
      <c r="E79" s="268">
        <f t="shared" si="4"/>
        <v>0.60000000000000053</v>
      </c>
      <c r="F79" s="289"/>
    </row>
    <row r="80" spans="1:6" ht="20.149999999999999" customHeight="1" x14ac:dyDescent="0.25">
      <c r="C80" s="324"/>
      <c r="D80" s="324"/>
    </row>
  </sheetData>
  <mergeCells count="6">
    <mergeCell ref="C43:E43"/>
    <mergeCell ref="A1:E1"/>
    <mergeCell ref="C4:E4"/>
    <mergeCell ref="A10:E10"/>
    <mergeCell ref="C12:E12"/>
    <mergeCell ref="A41:E41"/>
  </mergeCells>
  <pageMargins left="0.74803149606299213" right="0.74803149606299213" top="0.98425196850393704" bottom="0.98425196850393704" header="0.51181102362204722" footer="0.51181102362204722"/>
  <pageSetup paperSize="9" scale="82" fitToHeight="3" orientation="portrait" r:id="rId1"/>
  <headerFooter alignWithMargins="0"/>
  <rowBreaks count="1" manualBreakCount="1"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7C36D-84D3-40CF-A8FE-25DADE82E0DD}">
  <dimension ref="A1:I70"/>
  <sheetViews>
    <sheetView view="pageBreakPreview" zoomScale="80" zoomScaleNormal="80" zoomScaleSheetLayoutView="80" workbookViewId="0">
      <selection activeCell="A2" sqref="A2:E2"/>
    </sheetView>
  </sheetViews>
  <sheetFormatPr defaultColWidth="9.1796875" defaultRowHeight="12.5" x14ac:dyDescent="0.25"/>
  <cols>
    <col min="1" max="1" width="3.7265625" style="117" customWidth="1"/>
    <col min="2" max="2" width="38.1796875" style="17" customWidth="1"/>
    <col min="3" max="4" width="18" style="117" bestFit="1" customWidth="1"/>
    <col min="5" max="5" width="14" style="17" customWidth="1"/>
    <col min="6" max="6" width="14" style="117" bestFit="1" customWidth="1"/>
    <col min="7" max="16384" width="9.1796875" style="117"/>
  </cols>
  <sheetData>
    <row r="1" spans="1:6" ht="20.149999999999999" customHeight="1" x14ac:dyDescent="0.25"/>
    <row r="2" spans="1:6" ht="20.149999999999999" customHeight="1" x14ac:dyDescent="0.25">
      <c r="A2" s="488" t="s">
        <v>11</v>
      </c>
      <c r="B2" s="488"/>
      <c r="C2" s="488"/>
      <c r="D2" s="488"/>
      <c r="E2" s="488"/>
    </row>
    <row r="3" spans="1:6" ht="20.149999999999999" customHeight="1" thickBot="1" x14ac:dyDescent="0.3">
      <c r="A3" s="145"/>
      <c r="B3" s="145"/>
      <c r="C3" s="145"/>
      <c r="D3" s="145"/>
      <c r="E3" s="145"/>
    </row>
    <row r="4" spans="1:6" ht="20.149999999999999" customHeight="1" thickBot="1" x14ac:dyDescent="0.3">
      <c r="A4" s="144" t="s">
        <v>1</v>
      </c>
      <c r="B4" s="144" t="s">
        <v>217</v>
      </c>
      <c r="C4" s="166" t="s">
        <v>3</v>
      </c>
      <c r="D4" s="167"/>
      <c r="E4" s="144" t="s">
        <v>4</v>
      </c>
    </row>
    <row r="5" spans="1:6" ht="20.149999999999999" customHeight="1" thickBot="1" x14ac:dyDescent="0.3">
      <c r="A5" s="320"/>
      <c r="B5" s="163"/>
      <c r="C5" s="93">
        <v>2018</v>
      </c>
      <c r="D5" s="93">
        <v>2019</v>
      </c>
      <c r="E5" s="93" t="s">
        <v>5</v>
      </c>
    </row>
    <row r="6" spans="1:6" ht="20.149999999999999" customHeight="1" x14ac:dyDescent="0.25">
      <c r="A6" s="321" t="s">
        <v>6</v>
      </c>
      <c r="B6" s="326" t="s">
        <v>218</v>
      </c>
      <c r="C6" s="37">
        <v>7554434.3508299999</v>
      </c>
      <c r="D6" s="37">
        <v>7860742.3619799996</v>
      </c>
      <c r="E6" s="26">
        <f t="shared" ref="E6:E10" si="0">+IF(C6=0,"X",D6/C6)</f>
        <v>1.0405467831110804</v>
      </c>
      <c r="F6" s="21"/>
    </row>
    <row r="7" spans="1:6" ht="20.149999999999999" customHeight="1" x14ac:dyDescent="0.25">
      <c r="A7" s="321" t="s">
        <v>8</v>
      </c>
      <c r="B7" s="326" t="s">
        <v>219</v>
      </c>
      <c r="C7" s="37">
        <v>7988369.2456800006</v>
      </c>
      <c r="D7" s="37">
        <v>6830116.4646899998</v>
      </c>
      <c r="E7" s="26">
        <f t="shared" si="0"/>
        <v>0.85500760601215731</v>
      </c>
      <c r="F7" s="21"/>
    </row>
    <row r="8" spans="1:6" ht="20.149999999999999" customHeight="1" x14ac:dyDescent="0.25">
      <c r="A8" s="321" t="s">
        <v>14</v>
      </c>
      <c r="B8" s="326" t="s">
        <v>220</v>
      </c>
      <c r="C8" s="37">
        <v>5910720.3636499997</v>
      </c>
      <c r="D8" s="37">
        <v>6320787.7874600003</v>
      </c>
      <c r="E8" s="26">
        <f t="shared" si="0"/>
        <v>1.0693768946221598</v>
      </c>
      <c r="F8" s="21"/>
    </row>
    <row r="9" spans="1:6" ht="20.149999999999999" customHeight="1" thickBot="1" x14ac:dyDescent="0.3">
      <c r="A9" s="321" t="s">
        <v>16</v>
      </c>
      <c r="B9" s="326" t="s">
        <v>221</v>
      </c>
      <c r="C9" s="37">
        <v>248969.14931000001</v>
      </c>
      <c r="D9" s="37">
        <v>254743.78566000002</v>
      </c>
      <c r="E9" s="26">
        <f t="shared" si="0"/>
        <v>1.0231941843638217</v>
      </c>
      <c r="F9" s="21"/>
    </row>
    <row r="10" spans="1:6" ht="20.149999999999999" customHeight="1" thickBot="1" x14ac:dyDescent="0.3">
      <c r="A10" s="110"/>
      <c r="B10" s="337" t="s">
        <v>10</v>
      </c>
      <c r="C10" s="96">
        <v>21702493.109469999</v>
      </c>
      <c r="D10" s="96">
        <f>SUM(D6:D9)</f>
        <v>21266390.399789996</v>
      </c>
      <c r="E10" s="30">
        <f t="shared" si="0"/>
        <v>0.97990540960062755</v>
      </c>
      <c r="F10" s="21"/>
    </row>
    <row r="11" spans="1:6" ht="20.149999999999999" customHeight="1" x14ac:dyDescent="0.25">
      <c r="A11" s="17"/>
      <c r="C11" s="327">
        <v>0</v>
      </c>
      <c r="D11" s="327">
        <v>0</v>
      </c>
      <c r="E11" s="328"/>
    </row>
    <row r="12" spans="1:6" ht="20.149999999999999" customHeight="1" x14ac:dyDescent="0.25">
      <c r="A12" s="519" t="s">
        <v>58</v>
      </c>
      <c r="B12" s="519"/>
      <c r="C12" s="519"/>
      <c r="D12" s="519"/>
      <c r="E12" s="519"/>
      <c r="F12" s="22"/>
    </row>
    <row r="13" spans="1:6" ht="20.149999999999999" customHeight="1" thickBot="1" x14ac:dyDescent="0.3">
      <c r="A13" s="329"/>
      <c r="B13" s="329"/>
      <c r="C13" s="329"/>
      <c r="D13" s="329"/>
      <c r="E13" s="138"/>
    </row>
    <row r="14" spans="1:6" ht="20.149999999999999" customHeight="1" thickBot="1" x14ac:dyDescent="0.3">
      <c r="A14" s="211" t="s">
        <v>1</v>
      </c>
      <c r="B14" s="144" t="s">
        <v>217</v>
      </c>
      <c r="C14" s="254" t="s">
        <v>3</v>
      </c>
      <c r="D14" s="258"/>
      <c r="E14" s="144" t="s">
        <v>4</v>
      </c>
    </row>
    <row r="15" spans="1:6" ht="20.149999999999999" customHeight="1" thickBot="1" x14ac:dyDescent="0.3">
      <c r="A15" s="320"/>
      <c r="B15" s="330"/>
      <c r="C15" s="318">
        <f>+C5</f>
        <v>2018</v>
      </c>
      <c r="D15" s="318">
        <f t="shared" ref="D15:E15" si="1">+D5</f>
        <v>2019</v>
      </c>
      <c r="E15" s="93" t="str">
        <f t="shared" si="1"/>
        <v>19/18</v>
      </c>
    </row>
    <row r="16" spans="1:6" ht="20.149999999999999" customHeight="1" x14ac:dyDescent="0.25">
      <c r="A16" s="103" t="s">
        <v>6</v>
      </c>
      <c r="B16" s="331" t="s">
        <v>222</v>
      </c>
      <c r="C16" s="205">
        <v>23482882.992040001</v>
      </c>
      <c r="D16" s="205">
        <v>23593067.268929996</v>
      </c>
      <c r="E16" s="55">
        <f t="shared" ref="E16:E23" si="2">+IF(C16=0,"X",D16/C16)</f>
        <v>1.0046921102884745</v>
      </c>
      <c r="F16" s="21"/>
    </row>
    <row r="17" spans="1:9" ht="20.149999999999999" customHeight="1" x14ac:dyDescent="0.25">
      <c r="A17" s="332" t="s">
        <v>8</v>
      </c>
      <c r="B17" s="333" t="s">
        <v>223</v>
      </c>
      <c r="C17" s="183">
        <v>6789068.2670999998</v>
      </c>
      <c r="D17" s="183">
        <v>7235499.68915</v>
      </c>
      <c r="E17" s="55">
        <f t="shared" si="2"/>
        <v>1.0657573918078596</v>
      </c>
      <c r="F17" s="21"/>
    </row>
    <row r="18" spans="1:9" ht="20.149999999999999" customHeight="1" x14ac:dyDescent="0.25">
      <c r="A18" s="332" t="s">
        <v>14</v>
      </c>
      <c r="B18" s="334" t="s">
        <v>224</v>
      </c>
      <c r="C18" s="183">
        <v>2462054.7219500002</v>
      </c>
      <c r="D18" s="183">
        <v>2704113.6406200002</v>
      </c>
      <c r="E18" s="55">
        <f t="shared" si="2"/>
        <v>1.0983158158557436</v>
      </c>
      <c r="F18" s="21"/>
    </row>
    <row r="19" spans="1:9" ht="20.149999999999999" customHeight="1" x14ac:dyDescent="0.25">
      <c r="A19" s="332" t="s">
        <v>16</v>
      </c>
      <c r="B19" s="333" t="s">
        <v>225</v>
      </c>
      <c r="C19" s="183">
        <v>1731116.57182</v>
      </c>
      <c r="D19" s="183">
        <v>2006271.2365699997</v>
      </c>
      <c r="E19" s="55">
        <f t="shared" si="2"/>
        <v>1.1589463524462233</v>
      </c>
      <c r="F19" s="21"/>
    </row>
    <row r="20" spans="1:9" ht="20.149999999999999" customHeight="1" x14ac:dyDescent="0.25">
      <c r="A20" s="332" t="s">
        <v>18</v>
      </c>
      <c r="B20" s="335" t="s">
        <v>226</v>
      </c>
      <c r="C20" s="183">
        <v>2174150.94294</v>
      </c>
      <c r="D20" s="183">
        <v>2383374.02788</v>
      </c>
      <c r="E20" s="55">
        <f t="shared" si="2"/>
        <v>1.0962320880339051</v>
      </c>
      <c r="F20" s="21"/>
    </row>
    <row r="21" spans="1:9" ht="20.149999999999999" customHeight="1" x14ac:dyDescent="0.25">
      <c r="A21" s="332" t="s">
        <v>20</v>
      </c>
      <c r="B21" s="335" t="s">
        <v>227</v>
      </c>
      <c r="C21" s="183">
        <v>362836.72534999996</v>
      </c>
      <c r="D21" s="183">
        <v>455766.97030000004</v>
      </c>
      <c r="E21" s="55">
        <f t="shared" si="2"/>
        <v>1.2561213858943236</v>
      </c>
      <c r="F21" s="21"/>
    </row>
    <row r="22" spans="1:9" ht="20.149999999999999" customHeight="1" thickBot="1" x14ac:dyDescent="0.3">
      <c r="A22" s="320" t="s">
        <v>22</v>
      </c>
      <c r="B22" s="336" t="s">
        <v>228</v>
      </c>
      <c r="C22" s="207">
        <v>3456661.0505400002</v>
      </c>
      <c r="D22" s="207">
        <v>4186771.0880500004</v>
      </c>
      <c r="E22" s="55">
        <f t="shared" si="2"/>
        <v>1.2112182903776296</v>
      </c>
      <c r="F22" s="21"/>
    </row>
    <row r="23" spans="1:9" ht="20.149999999999999" customHeight="1" thickBot="1" x14ac:dyDescent="0.3">
      <c r="A23" s="259"/>
      <c r="B23" s="337" t="s">
        <v>10</v>
      </c>
      <c r="C23" s="282">
        <f>SUM(C16:C22)</f>
        <v>40458771.271739997</v>
      </c>
      <c r="D23" s="338">
        <f>SUM(D16:D22)</f>
        <v>42564863.92149999</v>
      </c>
      <c r="E23" s="30">
        <f t="shared" si="2"/>
        <v>1.0520552795737292</v>
      </c>
      <c r="F23" s="21"/>
    </row>
    <row r="24" spans="1:9" ht="20.149999999999999" customHeight="1" x14ac:dyDescent="0.25">
      <c r="C24" s="339">
        <v>0</v>
      </c>
      <c r="D24" s="339">
        <v>0</v>
      </c>
      <c r="E24" s="328"/>
    </row>
    <row r="25" spans="1:9" ht="20.149999999999999" customHeight="1" x14ac:dyDescent="0.25">
      <c r="A25" s="520" t="s">
        <v>229</v>
      </c>
      <c r="B25" s="520"/>
      <c r="C25" s="520"/>
      <c r="D25" s="520"/>
    </row>
    <row r="26" spans="1:9" ht="20.149999999999999" customHeight="1" thickBot="1" x14ac:dyDescent="0.3"/>
    <row r="27" spans="1:9" ht="20.149999999999999" customHeight="1" thickBot="1" x14ac:dyDescent="0.3">
      <c r="A27" s="340" t="s">
        <v>1</v>
      </c>
      <c r="B27" s="259" t="s">
        <v>230</v>
      </c>
      <c r="C27" s="93">
        <f>+C5</f>
        <v>2018</v>
      </c>
      <c r="D27" s="93">
        <f t="shared" ref="D27" si="3">+D5</f>
        <v>2019</v>
      </c>
      <c r="E27" s="16" t="s">
        <v>188</v>
      </c>
      <c r="F27" s="341"/>
    </row>
    <row r="28" spans="1:9" ht="20.149999999999999" customHeight="1" x14ac:dyDescent="0.35">
      <c r="A28" s="319" t="s">
        <v>6</v>
      </c>
      <c r="B28" s="94" t="s">
        <v>81</v>
      </c>
      <c r="C28" s="236">
        <v>0.20917952392085642</v>
      </c>
      <c r="D28" s="236">
        <v>0.20427899677072298</v>
      </c>
      <c r="E28" s="342">
        <f>+(D28-C28)*100</f>
        <v>-0.49005271501334491</v>
      </c>
      <c r="F28" s="289"/>
      <c r="I28" s="343"/>
    </row>
    <row r="29" spans="1:9" ht="20.149999999999999" customHeight="1" x14ac:dyDescent="0.35">
      <c r="A29" s="321" t="s">
        <v>8</v>
      </c>
      <c r="B29" s="94" t="s">
        <v>41</v>
      </c>
      <c r="C29" s="236">
        <v>0.1331450865721418</v>
      </c>
      <c r="D29" s="236">
        <v>0.13444259499750602</v>
      </c>
      <c r="E29" s="267">
        <f t="shared" ref="E29:E38" si="4">+(D29-C29)*100</f>
        <v>0.12975084253642188</v>
      </c>
      <c r="F29" s="289"/>
      <c r="I29" s="343"/>
    </row>
    <row r="30" spans="1:9" ht="20.149999999999999" customHeight="1" x14ac:dyDescent="0.35">
      <c r="A30" s="321" t="s">
        <v>14</v>
      </c>
      <c r="B30" s="94" t="s">
        <v>66</v>
      </c>
      <c r="C30" s="236">
        <v>9.8002771950396042E-2</v>
      </c>
      <c r="D30" s="236">
        <v>9.9880815557834568E-2</v>
      </c>
      <c r="E30" s="267">
        <f t="shared" si="4"/>
        <v>0.18780436074385259</v>
      </c>
      <c r="F30" s="289"/>
      <c r="I30" s="343"/>
    </row>
    <row r="31" spans="1:9" ht="20.149999999999999" customHeight="1" x14ac:dyDescent="0.35">
      <c r="A31" s="321" t="s">
        <v>16</v>
      </c>
      <c r="B31" s="94" t="s">
        <v>96</v>
      </c>
      <c r="C31" s="236">
        <v>8.9760267573588709E-2</v>
      </c>
      <c r="D31" s="236">
        <v>9.4461278645732616E-2</v>
      </c>
      <c r="E31" s="267">
        <f t="shared" si="4"/>
        <v>0.47010110721439069</v>
      </c>
      <c r="F31" s="289"/>
      <c r="I31" s="343"/>
    </row>
    <row r="32" spans="1:9" ht="20.149999999999999" customHeight="1" x14ac:dyDescent="0.35">
      <c r="A32" s="321" t="s">
        <v>18</v>
      </c>
      <c r="B32" s="94" t="s">
        <v>59</v>
      </c>
      <c r="C32" s="236">
        <v>3.3586667335728994E-2</v>
      </c>
      <c r="D32" s="236">
        <v>3.2134212485714263E-2</v>
      </c>
      <c r="E32" s="267">
        <f t="shared" si="4"/>
        <v>-0.14524548500147311</v>
      </c>
      <c r="F32" s="289"/>
      <c r="I32" s="343"/>
    </row>
    <row r="33" spans="1:9" ht="20.149999999999999" customHeight="1" x14ac:dyDescent="0.35">
      <c r="A33" s="321" t="s">
        <v>20</v>
      </c>
      <c r="B33" s="94" t="s">
        <v>15</v>
      </c>
      <c r="C33" s="236">
        <v>3.0755938725208813E-2</v>
      </c>
      <c r="D33" s="236">
        <v>3.0327537112557198E-2</v>
      </c>
      <c r="E33" s="267">
        <f t="shared" si="4"/>
        <v>-4.2840161265161533E-2</v>
      </c>
      <c r="F33" s="289"/>
      <c r="I33" s="343"/>
    </row>
    <row r="34" spans="1:9" ht="20.149999999999999" customHeight="1" x14ac:dyDescent="0.35">
      <c r="A34" s="321" t="s">
        <v>22</v>
      </c>
      <c r="B34" s="94" t="s">
        <v>60</v>
      </c>
      <c r="C34" s="236">
        <v>3.1130855957539828E-2</v>
      </c>
      <c r="D34" s="236">
        <v>2.9801964217794099E-2</v>
      </c>
      <c r="E34" s="267">
        <f t="shared" si="4"/>
        <v>-0.13288917397457287</v>
      </c>
      <c r="F34" s="289"/>
      <c r="I34" s="343"/>
    </row>
    <row r="35" spans="1:9" ht="20.149999999999999" customHeight="1" x14ac:dyDescent="0.35">
      <c r="A35" s="321" t="s">
        <v>24</v>
      </c>
      <c r="B35" s="94" t="s">
        <v>61</v>
      </c>
      <c r="C35" s="236">
        <v>2.5477290126658333E-2</v>
      </c>
      <c r="D35" s="236">
        <v>2.8075188927507551E-2</v>
      </c>
      <c r="E35" s="267">
        <f t="shared" si="4"/>
        <v>0.25978988008492182</v>
      </c>
      <c r="F35" s="289"/>
      <c r="I35" s="343"/>
    </row>
    <row r="36" spans="1:9" ht="20.149999999999999" customHeight="1" x14ac:dyDescent="0.35">
      <c r="A36" s="368" t="s">
        <v>26</v>
      </c>
      <c r="B36" s="94" t="s">
        <v>69</v>
      </c>
      <c r="C36" s="236">
        <v>2.3387023444128047E-2</v>
      </c>
      <c r="D36" s="236">
        <v>2.5339266908946306E-2</v>
      </c>
      <c r="E36" s="267">
        <v>0.19522434648182596</v>
      </c>
      <c r="F36" s="289"/>
      <c r="I36" s="343"/>
    </row>
    <row r="37" spans="1:9" ht="20.149999999999999" customHeight="1" x14ac:dyDescent="0.35">
      <c r="A37" s="321" t="s">
        <v>28</v>
      </c>
      <c r="B37" s="94" t="s">
        <v>34</v>
      </c>
      <c r="C37" s="236">
        <v>2.4360700986605692E-2</v>
      </c>
      <c r="D37" s="236">
        <v>2.4054018084803473E-2</v>
      </c>
      <c r="E37" s="267">
        <v>-3.066829018022188E-2</v>
      </c>
      <c r="F37" s="289"/>
      <c r="I37" s="343"/>
    </row>
    <row r="38" spans="1:9" ht="20.149999999999999" customHeight="1" thickBot="1" x14ac:dyDescent="0.3">
      <c r="A38" s="367" t="s">
        <v>29</v>
      </c>
      <c r="B38" s="421" t="s">
        <v>232</v>
      </c>
      <c r="C38" s="420">
        <v>0.30121387340714734</v>
      </c>
      <c r="D38" s="420">
        <v>0.29720412629088089</v>
      </c>
      <c r="E38" s="325">
        <f t="shared" si="4"/>
        <v>-0.40097471162664489</v>
      </c>
      <c r="F38" s="289"/>
    </row>
    <row r="39" spans="1:9" ht="20.149999999999999" customHeight="1" x14ac:dyDescent="0.25">
      <c r="C39" s="39"/>
      <c r="D39" s="39"/>
      <c r="F39" s="341"/>
    </row>
    <row r="40" spans="1:9" ht="20.149999999999999" customHeight="1" x14ac:dyDescent="0.25">
      <c r="A40" s="520" t="s">
        <v>231</v>
      </c>
      <c r="B40" s="520"/>
      <c r="C40" s="520"/>
      <c r="D40" s="520"/>
      <c r="F40" s="341"/>
    </row>
    <row r="41" spans="1:9" ht="20.149999999999999" customHeight="1" thickBot="1" x14ac:dyDescent="0.3">
      <c r="F41" s="341"/>
    </row>
    <row r="42" spans="1:9" ht="20.149999999999999" customHeight="1" thickBot="1" x14ac:dyDescent="0.3">
      <c r="A42" s="340" t="s">
        <v>1</v>
      </c>
      <c r="B42" s="259" t="s">
        <v>230</v>
      </c>
      <c r="C42" s="93">
        <v>2018</v>
      </c>
      <c r="D42" s="93">
        <v>2019</v>
      </c>
      <c r="E42" s="16" t="s">
        <v>188</v>
      </c>
      <c r="F42" s="341"/>
    </row>
    <row r="43" spans="1:9" ht="20.149999999999999" customHeight="1" x14ac:dyDescent="0.25">
      <c r="A43" s="319" t="s">
        <v>6</v>
      </c>
      <c r="B43" s="94" t="s">
        <v>41</v>
      </c>
      <c r="C43" s="236">
        <v>0.38136019146383332</v>
      </c>
      <c r="D43" s="236">
        <v>0.40353060917120853</v>
      </c>
      <c r="E43" s="342">
        <f>+(D43-C43)*100</f>
        <v>2.217041770737521</v>
      </c>
      <c r="F43" s="289"/>
    </row>
    <row r="44" spans="1:9" ht="20.149999999999999" customHeight="1" x14ac:dyDescent="0.25">
      <c r="A44" s="321" t="s">
        <v>8</v>
      </c>
      <c r="B44" s="94" t="s">
        <v>15</v>
      </c>
      <c r="C44" s="236">
        <v>8.8092553641026805E-2</v>
      </c>
      <c r="D44" s="236">
        <v>9.1028364380497592E-2</v>
      </c>
      <c r="E44" s="267">
        <f>+(D44-C44)*100</f>
        <v>0.29358107394707872</v>
      </c>
      <c r="F44" s="289"/>
    </row>
    <row r="45" spans="1:9" ht="20.149999999999999" customHeight="1" x14ac:dyDescent="0.25">
      <c r="A45" s="321" t="s">
        <v>14</v>
      </c>
      <c r="B45" s="94" t="s">
        <v>34</v>
      </c>
      <c r="C45" s="236">
        <v>6.9775023860241689E-2</v>
      </c>
      <c r="D45" s="236">
        <v>7.2198342876051105E-2</v>
      </c>
      <c r="E45" s="267">
        <f t="shared" ref="E45:E53" si="5">+(D45-C45)*100</f>
        <v>0.24233190158094164</v>
      </c>
      <c r="F45" s="289"/>
    </row>
    <row r="46" spans="1:9" ht="20.149999999999999" customHeight="1" x14ac:dyDescent="0.25">
      <c r="A46" s="321" t="s">
        <v>16</v>
      </c>
      <c r="B46" s="94" t="s">
        <v>36</v>
      </c>
      <c r="C46" s="236">
        <v>7.2606424571673642E-2</v>
      </c>
      <c r="D46" s="236">
        <v>5.2019329815882816E-2</v>
      </c>
      <c r="E46" s="267">
        <f t="shared" si="5"/>
        <v>-2.0587094755790827</v>
      </c>
      <c r="F46" s="289"/>
    </row>
    <row r="47" spans="1:9" ht="20.149999999999999" customHeight="1" x14ac:dyDescent="0.25">
      <c r="A47" s="321" t="s">
        <v>18</v>
      </c>
      <c r="B47" s="94" t="s">
        <v>57</v>
      </c>
      <c r="C47" s="236">
        <v>3.7317770208004392E-2</v>
      </c>
      <c r="D47" s="236">
        <v>4.5738535249009865E-2</v>
      </c>
      <c r="E47" s="267">
        <f t="shared" si="5"/>
        <v>0.84207650410054735</v>
      </c>
      <c r="F47" s="289"/>
    </row>
    <row r="48" spans="1:9" ht="20.149999999999999" customHeight="1" x14ac:dyDescent="0.25">
      <c r="A48" s="321" t="s">
        <v>20</v>
      </c>
      <c r="B48" s="94" t="s">
        <v>21</v>
      </c>
      <c r="C48" s="236">
        <v>3.8436273027360558E-2</v>
      </c>
      <c r="D48" s="236">
        <v>4.2140994186716782E-2</v>
      </c>
      <c r="E48" s="267">
        <f t="shared" si="5"/>
        <v>0.37047211593562235</v>
      </c>
      <c r="F48" s="289"/>
    </row>
    <row r="49" spans="1:6" ht="20.149999999999999" customHeight="1" x14ac:dyDescent="0.25">
      <c r="A49" s="321" t="s">
        <v>22</v>
      </c>
      <c r="B49" s="94" t="s">
        <v>27</v>
      </c>
      <c r="C49" s="236">
        <v>4.5977425018722574E-2</v>
      </c>
      <c r="D49" s="236">
        <v>4.183868218551965E-2</v>
      </c>
      <c r="E49" s="267">
        <f t="shared" si="5"/>
        <v>-0.41387428332029241</v>
      </c>
      <c r="F49" s="289"/>
    </row>
    <row r="50" spans="1:6" ht="20.149999999999999" customHeight="1" x14ac:dyDescent="0.25">
      <c r="A50" s="321" t="s">
        <v>24</v>
      </c>
      <c r="B50" s="94" t="s">
        <v>32</v>
      </c>
      <c r="C50" s="236">
        <v>3.9711784898755688E-2</v>
      </c>
      <c r="D50" s="236">
        <v>4.0188663886676301E-2</v>
      </c>
      <c r="E50" s="267">
        <f t="shared" si="5"/>
        <v>4.768789879206134E-2</v>
      </c>
      <c r="F50" s="289"/>
    </row>
    <row r="51" spans="1:6" ht="20.149999999999999" customHeight="1" x14ac:dyDescent="0.25">
      <c r="A51" s="368" t="s">
        <v>26</v>
      </c>
      <c r="B51" s="94" t="s">
        <v>17</v>
      </c>
      <c r="C51" s="236">
        <v>3.2936899252283963E-2</v>
      </c>
      <c r="D51" s="236">
        <v>3.1883456187595222E-2</v>
      </c>
      <c r="E51" s="267">
        <v>-0.10534430646887416</v>
      </c>
      <c r="F51" s="289"/>
    </row>
    <row r="52" spans="1:6" ht="20.149999999999999" customHeight="1" x14ac:dyDescent="0.25">
      <c r="A52" s="321" t="s">
        <v>28</v>
      </c>
      <c r="B52" s="94" t="s">
        <v>250</v>
      </c>
      <c r="C52" s="236">
        <v>2.7237238499666357E-2</v>
      </c>
      <c r="D52" s="236">
        <v>2.8359358235328709E-2</v>
      </c>
      <c r="E52" s="267">
        <v>0.11221197356623518</v>
      </c>
      <c r="F52" s="289"/>
    </row>
    <row r="53" spans="1:6" ht="20.149999999999999" customHeight="1" thickBot="1" x14ac:dyDescent="0.3">
      <c r="A53" s="367" t="s">
        <v>29</v>
      </c>
      <c r="B53" s="419" t="s">
        <v>232</v>
      </c>
      <c r="C53" s="225">
        <v>0.16654841555843103</v>
      </c>
      <c r="D53" s="225">
        <v>0.15107366382551324</v>
      </c>
      <c r="E53" s="325">
        <f t="shared" si="5"/>
        <v>-1.5474751732917791</v>
      </c>
      <c r="F53" s="289"/>
    </row>
    <row r="54" spans="1:6" ht="20.149999999999999" customHeight="1" x14ac:dyDescent="0.25">
      <c r="F54" s="341"/>
    </row>
    <row r="55" spans="1:6" ht="20.149999999999999" customHeight="1" x14ac:dyDescent="0.25">
      <c r="A55" s="520" t="s">
        <v>233</v>
      </c>
      <c r="B55" s="520"/>
      <c r="C55" s="520"/>
      <c r="D55" s="520"/>
      <c r="F55" s="341"/>
    </row>
    <row r="56" spans="1:6" ht="20.149999999999999" customHeight="1" thickBot="1" x14ac:dyDescent="0.3">
      <c r="F56" s="341"/>
    </row>
    <row r="57" spans="1:6" ht="20.149999999999999" customHeight="1" thickBot="1" x14ac:dyDescent="0.3">
      <c r="A57" s="344" t="s">
        <v>1</v>
      </c>
      <c r="B57" s="259" t="s">
        <v>230</v>
      </c>
      <c r="C57" s="93">
        <f>+C5</f>
        <v>2018</v>
      </c>
      <c r="D57" s="93">
        <f>+D5</f>
        <v>2019</v>
      </c>
      <c r="E57" s="16" t="s">
        <v>188</v>
      </c>
      <c r="F57" s="341"/>
    </row>
    <row r="58" spans="1:6" ht="20.149999999999999" customHeight="1" x14ac:dyDescent="0.25">
      <c r="A58" s="319" t="s">
        <v>6</v>
      </c>
      <c r="B58" s="94" t="s">
        <v>81</v>
      </c>
      <c r="C58" s="236">
        <v>0.32138553101987938</v>
      </c>
      <c r="D58" s="236">
        <v>0.30634150785534769</v>
      </c>
      <c r="E58" s="342">
        <f>+(D58-C58)*100</f>
        <v>-1.5044023164531684</v>
      </c>
      <c r="F58" s="289"/>
    </row>
    <row r="59" spans="1:6" ht="20.149999999999999" customHeight="1" x14ac:dyDescent="0.25">
      <c r="A59" s="321" t="s">
        <v>8</v>
      </c>
      <c r="B59" s="94" t="s">
        <v>66</v>
      </c>
      <c r="C59" s="236">
        <v>0.15057244760063138</v>
      </c>
      <c r="D59" s="236">
        <v>0.14978358092364655</v>
      </c>
      <c r="E59" s="267">
        <f>+(D59-C59)*100</f>
        <v>-7.8886667698482849E-2</v>
      </c>
      <c r="F59" s="289"/>
    </row>
    <row r="60" spans="1:6" ht="20.149999999999999" customHeight="1" x14ac:dyDescent="0.25">
      <c r="A60" s="321" t="s">
        <v>14</v>
      </c>
      <c r="B60" s="94" t="s">
        <v>96</v>
      </c>
      <c r="C60" s="236">
        <v>0.13790858071528475</v>
      </c>
      <c r="D60" s="236">
        <v>0.14165631803428341</v>
      </c>
      <c r="E60" s="267">
        <f t="shared" ref="E60:E68" si="6">+(D60-C60)*100</f>
        <v>0.37477373189986618</v>
      </c>
      <c r="F60" s="289"/>
    </row>
    <row r="61" spans="1:6" ht="20.149999999999999" customHeight="1" x14ac:dyDescent="0.25">
      <c r="A61" s="321" t="s">
        <v>16</v>
      </c>
      <c r="B61" s="94" t="s">
        <v>59</v>
      </c>
      <c r="C61" s="236">
        <v>5.1602894559437548E-2</v>
      </c>
      <c r="D61" s="236">
        <v>4.8189208201695477E-2</v>
      </c>
      <c r="E61" s="267">
        <f t="shared" si="6"/>
        <v>-0.34136863577420712</v>
      </c>
      <c r="F61" s="289"/>
    </row>
    <row r="62" spans="1:6" ht="20.149999999999999" customHeight="1" x14ac:dyDescent="0.25">
      <c r="A62" s="321" t="s">
        <v>18</v>
      </c>
      <c r="B62" s="94" t="s">
        <v>60</v>
      </c>
      <c r="C62" s="236">
        <v>4.7829761180653282E-2</v>
      </c>
      <c r="D62" s="236">
        <v>4.4691714761928979E-2</v>
      </c>
      <c r="E62" s="267">
        <f t="shared" si="6"/>
        <v>-0.3138046418724304</v>
      </c>
      <c r="F62" s="289"/>
    </row>
    <row r="63" spans="1:6" ht="20.149999999999999" customHeight="1" x14ac:dyDescent="0.25">
      <c r="A63" s="321" t="s">
        <v>20</v>
      </c>
      <c r="B63" s="94" t="s">
        <v>61</v>
      </c>
      <c r="C63" s="236">
        <v>3.9143565597756981E-2</v>
      </c>
      <c r="D63" s="236">
        <v>4.2102202602010488E-2</v>
      </c>
      <c r="E63" s="267">
        <f t="shared" si="6"/>
        <v>0.29586370042535071</v>
      </c>
      <c r="F63" s="289"/>
    </row>
    <row r="64" spans="1:6" ht="20.149999999999999" customHeight="1" x14ac:dyDescent="0.25">
      <c r="A64" s="321" t="s">
        <v>22</v>
      </c>
      <c r="B64" s="94" t="s">
        <v>69</v>
      </c>
      <c r="C64" s="236">
        <v>3.5932058777460703E-2</v>
      </c>
      <c r="D64" s="236">
        <v>3.7999350670143074E-2</v>
      </c>
      <c r="E64" s="267">
        <f t="shared" si="6"/>
        <v>0.20672918926823713</v>
      </c>
      <c r="F64" s="289"/>
    </row>
    <row r="65" spans="1:6" ht="20.149999999999999" customHeight="1" x14ac:dyDescent="0.25">
      <c r="A65" s="321" t="s">
        <v>24</v>
      </c>
      <c r="B65" s="94" t="s">
        <v>71</v>
      </c>
      <c r="C65" s="236">
        <v>2.5965204122592244E-2</v>
      </c>
      <c r="D65" s="236">
        <v>3.1893697538741231E-2</v>
      </c>
      <c r="E65" s="267">
        <f t="shared" si="6"/>
        <v>0.59284934161489866</v>
      </c>
      <c r="F65" s="289"/>
    </row>
    <row r="66" spans="1:6" ht="20.149999999999999" customHeight="1" x14ac:dyDescent="0.25">
      <c r="A66" s="321" t="s">
        <v>26</v>
      </c>
      <c r="B66" s="94" t="s">
        <v>94</v>
      </c>
      <c r="C66" s="236">
        <v>2.967652234754491E-2</v>
      </c>
      <c r="D66" s="236">
        <v>2.7242238487324093E-2</v>
      </c>
      <c r="E66" s="267">
        <f t="shared" si="6"/>
        <v>-0.24342838602208172</v>
      </c>
      <c r="F66" s="289"/>
    </row>
    <row r="67" spans="1:6" ht="20.149999999999999" customHeight="1" x14ac:dyDescent="0.25">
      <c r="A67" s="368" t="s">
        <v>28</v>
      </c>
      <c r="B67" s="94" t="s">
        <v>73</v>
      </c>
      <c r="C67" s="236">
        <v>2.5351917233493573E-2</v>
      </c>
      <c r="D67" s="236">
        <v>2.3977863488586788E-2</v>
      </c>
      <c r="E67" s="267">
        <v>-0.13740537449067858</v>
      </c>
      <c r="F67" s="289"/>
    </row>
    <row r="68" spans="1:6" ht="20.149999999999999" customHeight="1" thickBot="1" x14ac:dyDescent="0.3">
      <c r="A68" s="367" t="s">
        <v>29</v>
      </c>
      <c r="B68" s="419" t="s">
        <v>232</v>
      </c>
      <c r="C68" s="225">
        <v>0.13463151684526509</v>
      </c>
      <c r="D68" s="225">
        <v>0.14612231743629223</v>
      </c>
      <c r="E68" s="325">
        <f t="shared" si="6"/>
        <v>1.1490800591027139</v>
      </c>
      <c r="F68" s="289"/>
    </row>
    <row r="70" spans="1:6" x14ac:dyDescent="0.25">
      <c r="B70" s="57"/>
      <c r="C70" s="185"/>
      <c r="D70" s="185"/>
    </row>
  </sheetData>
  <mergeCells count="5">
    <mergeCell ref="A2:E2"/>
    <mergeCell ref="A12:E12"/>
    <mergeCell ref="A25:D25"/>
    <mergeCell ref="A40:D40"/>
    <mergeCell ref="A55:D55"/>
  </mergeCells>
  <conditionalFormatting sqref="F12">
    <cfRule type="cellIs" dxfId="0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fitToHeight="3" orientation="portrait" horizontalDpi="300" verticalDpi="300" r:id="rId1"/>
  <headerFooter alignWithMargins="0"/>
  <rowBreaks count="1" manualBreakCount="1">
    <brk id="39" min="1" max="4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A20F4-A0B0-491D-BE9C-7A092B54D3DB}">
  <sheetPr>
    <tabColor rgb="FF92D050"/>
    <pageSetUpPr fitToPage="1"/>
  </sheetPr>
  <dimension ref="A1:M55"/>
  <sheetViews>
    <sheetView view="pageBreakPreview" zoomScale="85" zoomScaleNormal="80" zoomScaleSheetLayoutView="85" workbookViewId="0">
      <selection sqref="A1:I1"/>
    </sheetView>
  </sheetViews>
  <sheetFormatPr defaultColWidth="9.1796875" defaultRowHeight="13" x14ac:dyDescent="0.3"/>
  <cols>
    <col min="1" max="1" width="9.7265625" style="345" customWidth="1"/>
    <col min="2" max="2" width="70.54296875" style="345" customWidth="1"/>
    <col min="3" max="12" width="12" style="345" bestFit="1" customWidth="1"/>
    <col min="13" max="13" width="11.54296875" style="345" customWidth="1"/>
    <col min="14" max="16384" width="9.1796875" style="345"/>
  </cols>
  <sheetData>
    <row r="1" spans="1:12" ht="16.5" customHeight="1" x14ac:dyDescent="0.3">
      <c r="A1" s="521" t="s">
        <v>234</v>
      </c>
      <c r="B1" s="521"/>
      <c r="C1" s="521"/>
      <c r="D1" s="521"/>
      <c r="E1" s="521"/>
      <c r="F1" s="521"/>
      <c r="G1" s="521"/>
      <c r="H1" s="521"/>
      <c r="I1" s="521"/>
    </row>
    <row r="2" spans="1:12" x14ac:dyDescent="0.3">
      <c r="B2" s="346"/>
    </row>
    <row r="3" spans="1:12" x14ac:dyDescent="0.3">
      <c r="A3" s="347"/>
      <c r="B3" s="347"/>
      <c r="C3" s="347"/>
    </row>
    <row r="4" spans="1:12" x14ac:dyDescent="0.3">
      <c r="A4" s="348"/>
      <c r="B4" s="348" t="s">
        <v>235</v>
      </c>
      <c r="C4" s="349">
        <v>2010</v>
      </c>
      <c r="D4" s="349">
        <v>2011</v>
      </c>
      <c r="E4" s="349">
        <v>2012</v>
      </c>
      <c r="F4" s="349">
        <v>2013</v>
      </c>
      <c r="G4" s="349">
        <v>2014</v>
      </c>
      <c r="H4" s="349">
        <v>2015</v>
      </c>
      <c r="I4" s="349">
        <v>2016</v>
      </c>
      <c r="J4" s="349">
        <v>2017</v>
      </c>
      <c r="K4" s="349">
        <v>2018</v>
      </c>
      <c r="L4" s="349">
        <v>2019</v>
      </c>
    </row>
    <row r="5" spans="1:12" x14ac:dyDescent="0.3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</row>
    <row r="6" spans="1:12" x14ac:dyDescent="0.3">
      <c r="A6" s="348"/>
      <c r="B6" s="350" t="s">
        <v>236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</row>
    <row r="7" spans="1:12" x14ac:dyDescent="0.3">
      <c r="A7" s="348"/>
      <c r="B7" s="351" t="s">
        <v>7</v>
      </c>
      <c r="C7" s="348">
        <v>30</v>
      </c>
      <c r="D7" s="348">
        <v>28</v>
      </c>
      <c r="E7" s="348">
        <v>28</v>
      </c>
      <c r="F7" s="348">
        <v>27</v>
      </c>
      <c r="G7" s="348">
        <v>26</v>
      </c>
      <c r="H7" s="348">
        <v>27</v>
      </c>
      <c r="I7" s="348">
        <v>27</v>
      </c>
      <c r="J7" s="348">
        <f>+I7</f>
        <v>27</v>
      </c>
      <c r="K7" s="348">
        <v>26</v>
      </c>
      <c r="L7" s="348">
        <v>25</v>
      </c>
    </row>
    <row r="8" spans="1:12" x14ac:dyDescent="0.3">
      <c r="A8" s="348"/>
      <c r="B8" s="351" t="s">
        <v>9</v>
      </c>
      <c r="C8" s="348">
        <v>35</v>
      </c>
      <c r="D8" s="348">
        <v>33</v>
      </c>
      <c r="E8" s="348">
        <v>31</v>
      </c>
      <c r="F8" s="348">
        <v>31</v>
      </c>
      <c r="G8" s="348">
        <v>30</v>
      </c>
      <c r="H8" s="348">
        <v>30</v>
      </c>
      <c r="I8" s="348">
        <v>34</v>
      </c>
      <c r="J8" s="348">
        <f>+I8</f>
        <v>34</v>
      </c>
      <c r="K8" s="348">
        <v>34</v>
      </c>
      <c r="L8" s="348">
        <v>34</v>
      </c>
    </row>
    <row r="9" spans="1:12" x14ac:dyDescent="0.3">
      <c r="A9" s="352"/>
      <c r="B9" s="352" t="s">
        <v>10</v>
      </c>
      <c r="C9" s="353">
        <v>65</v>
      </c>
      <c r="D9" s="353">
        <v>61</v>
      </c>
      <c r="E9" s="353">
        <v>59</v>
      </c>
      <c r="F9" s="353">
        <v>58</v>
      </c>
      <c r="G9" s="353">
        <v>56</v>
      </c>
      <c r="H9" s="353">
        <f>SUM(H7:H8)</f>
        <v>57</v>
      </c>
      <c r="I9" s="353">
        <f>SUM(I7:I8)</f>
        <v>61</v>
      </c>
      <c r="J9" s="353">
        <f>SUM(J7:J8)</f>
        <v>61</v>
      </c>
      <c r="K9" s="353">
        <f>SUM(K7:K8)</f>
        <v>60</v>
      </c>
      <c r="L9" s="353">
        <f>SUM(L7:L8)</f>
        <v>59</v>
      </c>
    </row>
    <row r="10" spans="1:12" x14ac:dyDescent="0.3">
      <c r="A10" s="348"/>
      <c r="B10" s="348"/>
      <c r="C10" s="354"/>
      <c r="D10" s="354"/>
      <c r="E10" s="354"/>
      <c r="F10" s="354"/>
      <c r="G10" s="354"/>
      <c r="H10" s="354"/>
      <c r="I10" s="354"/>
      <c r="J10" s="354"/>
      <c r="K10" s="354"/>
      <c r="L10" s="354"/>
    </row>
    <row r="11" spans="1:12" x14ac:dyDescent="0.3">
      <c r="A11" s="348"/>
      <c r="B11" s="350" t="s">
        <v>237</v>
      </c>
      <c r="C11" s="348"/>
      <c r="D11" s="348"/>
      <c r="E11" s="348"/>
      <c r="F11" s="348"/>
      <c r="G11" s="348"/>
      <c r="H11" s="348"/>
      <c r="I11" s="348"/>
      <c r="J11" s="348"/>
      <c r="K11" s="348"/>
      <c r="L11" s="348"/>
    </row>
    <row r="12" spans="1:12" x14ac:dyDescent="0.3">
      <c r="A12" s="348"/>
      <c r="B12" s="351" t="s">
        <v>7</v>
      </c>
      <c r="C12" s="355">
        <v>3170</v>
      </c>
      <c r="D12" s="355">
        <v>3151</v>
      </c>
      <c r="E12" s="355">
        <v>3083</v>
      </c>
      <c r="F12" s="355">
        <v>3059</v>
      </c>
      <c r="G12" s="355">
        <v>3121</v>
      </c>
      <c r="H12" s="356">
        <v>3069</v>
      </c>
      <c r="I12" s="356">
        <v>3091</v>
      </c>
      <c r="J12" s="356">
        <v>3033</v>
      </c>
      <c r="K12" s="356">
        <v>3961</v>
      </c>
      <c r="L12" s="356">
        <v>2901.8355422899999</v>
      </c>
    </row>
    <row r="13" spans="1:12" x14ac:dyDescent="0.3">
      <c r="A13" s="348"/>
      <c r="B13" s="351" t="s">
        <v>9</v>
      </c>
      <c r="C13" s="355">
        <v>3369</v>
      </c>
      <c r="D13" s="355">
        <v>3008</v>
      </c>
      <c r="E13" s="355">
        <v>3734</v>
      </c>
      <c r="F13" s="355">
        <v>3654</v>
      </c>
      <c r="G13" s="355">
        <v>2703</v>
      </c>
      <c r="H13" s="355">
        <v>2891</v>
      </c>
      <c r="I13" s="355">
        <v>3392</v>
      </c>
      <c r="J13" s="355">
        <v>3439</v>
      </c>
      <c r="K13" s="355">
        <v>3393</v>
      </c>
      <c r="L13" s="355">
        <v>3350.5869010000001</v>
      </c>
    </row>
    <row r="14" spans="1:12" x14ac:dyDescent="0.3">
      <c r="A14" s="352"/>
      <c r="B14" s="352" t="s">
        <v>10</v>
      </c>
      <c r="C14" s="357">
        <f t="shared" ref="C14:K14" si="0">SUM(C12:C13)</f>
        <v>6539</v>
      </c>
      <c r="D14" s="357">
        <f t="shared" si="0"/>
        <v>6159</v>
      </c>
      <c r="E14" s="357">
        <f t="shared" si="0"/>
        <v>6817</v>
      </c>
      <c r="F14" s="357">
        <f t="shared" si="0"/>
        <v>6713</v>
      </c>
      <c r="G14" s="357">
        <f t="shared" si="0"/>
        <v>5824</v>
      </c>
      <c r="H14" s="357">
        <f t="shared" si="0"/>
        <v>5960</v>
      </c>
      <c r="I14" s="357">
        <f t="shared" si="0"/>
        <v>6483</v>
      </c>
      <c r="J14" s="357">
        <f t="shared" si="0"/>
        <v>6472</v>
      </c>
      <c r="K14" s="357">
        <f t="shared" si="0"/>
        <v>7354</v>
      </c>
      <c r="L14" s="357">
        <f>SUM(L12:L13)</f>
        <v>6252.42244329</v>
      </c>
    </row>
    <row r="15" spans="1:12" x14ac:dyDescent="0.3">
      <c r="A15" s="348"/>
      <c r="B15" s="348"/>
      <c r="C15" s="354"/>
      <c r="D15" s="354"/>
      <c r="E15" s="354"/>
      <c r="F15" s="354"/>
      <c r="G15" s="354"/>
      <c r="H15" s="354"/>
      <c r="I15" s="354"/>
      <c r="J15" s="354"/>
      <c r="K15" s="354"/>
      <c r="L15" s="354"/>
    </row>
    <row r="16" spans="1:12" x14ac:dyDescent="0.3">
      <c r="A16" s="348"/>
      <c r="B16" s="350" t="s">
        <v>238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</row>
    <row r="17" spans="1:12" x14ac:dyDescent="0.3">
      <c r="A17" s="352"/>
      <c r="B17" s="358"/>
      <c r="C17" s="359">
        <v>0.77400000000000002</v>
      </c>
      <c r="D17" s="359">
        <v>0.77100000000000002</v>
      </c>
      <c r="E17" s="359">
        <v>0.77700000000000002</v>
      </c>
      <c r="F17" s="359">
        <v>0.78500000000000003</v>
      </c>
      <c r="G17" s="359">
        <v>0.69599999999999995</v>
      </c>
      <c r="H17" s="359">
        <v>0.69599999999999995</v>
      </c>
      <c r="I17" s="359">
        <v>0.65500000000000003</v>
      </c>
      <c r="J17" s="359">
        <v>0.64400000000000002</v>
      </c>
      <c r="K17" s="359">
        <v>0.64300000000000002</v>
      </c>
      <c r="L17" s="359">
        <v>0.63400000000000001</v>
      </c>
    </row>
    <row r="18" spans="1:12" x14ac:dyDescent="0.3">
      <c r="A18" s="348"/>
      <c r="B18" s="360"/>
      <c r="C18" s="348"/>
      <c r="D18" s="348"/>
      <c r="E18" s="348"/>
      <c r="F18" s="348"/>
      <c r="G18" s="348"/>
      <c r="H18" s="348"/>
      <c r="I18" s="348"/>
      <c r="J18" s="348"/>
      <c r="K18" s="348"/>
      <c r="L18" s="348"/>
    </row>
    <row r="19" spans="1:12" x14ac:dyDescent="0.3">
      <c r="A19" s="348"/>
      <c r="B19" s="350" t="s">
        <v>239</v>
      </c>
      <c r="C19" s="348"/>
      <c r="D19" s="348"/>
      <c r="E19" s="348"/>
      <c r="F19" s="348"/>
      <c r="G19" s="348"/>
      <c r="H19" s="348"/>
      <c r="I19" s="348"/>
      <c r="J19" s="348"/>
      <c r="K19" s="348"/>
      <c r="L19" s="348"/>
    </row>
    <row r="20" spans="1:12" x14ac:dyDescent="0.3">
      <c r="A20" s="348"/>
      <c r="B20" s="351" t="s">
        <v>7</v>
      </c>
      <c r="C20" s="355">
        <v>35796</v>
      </c>
      <c r="D20" s="355">
        <v>34782</v>
      </c>
      <c r="E20" s="355">
        <v>38330</v>
      </c>
      <c r="F20" s="355">
        <v>32649</v>
      </c>
      <c r="G20" s="355">
        <v>29937</v>
      </c>
      <c r="H20" s="355">
        <v>29006</v>
      </c>
      <c r="I20" s="355">
        <v>25281</v>
      </c>
      <c r="J20" s="355">
        <v>25528</v>
      </c>
      <c r="K20" s="355">
        <v>22202</v>
      </c>
      <c r="L20" s="355">
        <v>21266.390399789998</v>
      </c>
    </row>
    <row r="21" spans="1:12" x14ac:dyDescent="0.3">
      <c r="A21" s="348"/>
      <c r="B21" s="351" t="s">
        <v>9</v>
      </c>
      <c r="C21" s="355">
        <v>25916</v>
      </c>
      <c r="D21" s="355">
        <v>27635</v>
      </c>
      <c r="E21" s="355">
        <v>27660</v>
      </c>
      <c r="F21" s="355">
        <v>27781</v>
      </c>
      <c r="G21" s="355">
        <v>27424</v>
      </c>
      <c r="H21" s="355">
        <v>29060</v>
      </c>
      <c r="I21" s="355">
        <v>33961</v>
      </c>
      <c r="J21" s="355">
        <v>39265</v>
      </c>
      <c r="K21" s="355">
        <v>41389</v>
      </c>
      <c r="L21" s="355">
        <v>42564.8639215</v>
      </c>
    </row>
    <row r="22" spans="1:12" x14ac:dyDescent="0.3">
      <c r="A22" s="352"/>
      <c r="B22" s="352" t="s">
        <v>10</v>
      </c>
      <c r="C22" s="357">
        <f t="shared" ref="C22:K22" si="1">SUM(C20:C21)</f>
        <v>61712</v>
      </c>
      <c r="D22" s="357">
        <f t="shared" si="1"/>
        <v>62417</v>
      </c>
      <c r="E22" s="357">
        <f t="shared" si="1"/>
        <v>65990</v>
      </c>
      <c r="F22" s="357">
        <f t="shared" si="1"/>
        <v>60430</v>
      </c>
      <c r="G22" s="357">
        <f t="shared" si="1"/>
        <v>57361</v>
      </c>
      <c r="H22" s="357">
        <f t="shared" si="1"/>
        <v>58066</v>
      </c>
      <c r="I22" s="357">
        <f t="shared" si="1"/>
        <v>59242</v>
      </c>
      <c r="J22" s="357">
        <f t="shared" si="1"/>
        <v>64793</v>
      </c>
      <c r="K22" s="357">
        <f t="shared" si="1"/>
        <v>63591</v>
      </c>
      <c r="L22" s="357">
        <f>SUM(L20:L21)</f>
        <v>63831.254321289998</v>
      </c>
    </row>
    <row r="23" spans="1:12" x14ac:dyDescent="0.3">
      <c r="A23" s="348"/>
      <c r="B23" s="348"/>
      <c r="C23" s="354"/>
      <c r="D23" s="354"/>
      <c r="E23" s="354"/>
      <c r="F23" s="354"/>
      <c r="G23" s="354"/>
      <c r="H23" s="354"/>
      <c r="I23" s="354"/>
      <c r="J23" s="354"/>
      <c r="K23" s="354"/>
      <c r="L23" s="354"/>
    </row>
    <row r="24" spans="1:12" x14ac:dyDescent="0.3">
      <c r="A24" s="348"/>
      <c r="B24" s="350" t="s">
        <v>240</v>
      </c>
      <c r="C24" s="348"/>
      <c r="D24" s="348"/>
      <c r="E24" s="348"/>
      <c r="F24" s="348"/>
      <c r="G24" s="348"/>
      <c r="H24" s="348"/>
      <c r="I24" s="348"/>
      <c r="J24" s="348"/>
      <c r="K24" s="348"/>
      <c r="L24" s="348"/>
    </row>
    <row r="25" spans="1:12" x14ac:dyDescent="0.3">
      <c r="A25" s="348"/>
      <c r="B25" s="351" t="s">
        <v>7</v>
      </c>
      <c r="C25" s="355">
        <v>25763</v>
      </c>
      <c r="D25" s="355">
        <v>28485</v>
      </c>
      <c r="E25" s="355">
        <v>27308</v>
      </c>
      <c r="F25" s="355">
        <v>24113</v>
      </c>
      <c r="G25" s="355">
        <v>21261</v>
      </c>
      <c r="H25" s="355">
        <v>20406</v>
      </c>
      <c r="I25" s="355">
        <v>19385</v>
      </c>
      <c r="J25" s="355">
        <v>21156</v>
      </c>
      <c r="K25" s="355">
        <v>21981</v>
      </c>
      <c r="L25" s="355">
        <v>18565.696128529995</v>
      </c>
    </row>
    <row r="26" spans="1:12" x14ac:dyDescent="0.3">
      <c r="A26" s="348"/>
      <c r="B26" s="351" t="s">
        <v>9</v>
      </c>
      <c r="C26" s="355">
        <v>16254</v>
      </c>
      <c r="D26" s="355">
        <v>15013</v>
      </c>
      <c r="E26" s="355">
        <v>14800</v>
      </c>
      <c r="F26" s="355">
        <v>14322</v>
      </c>
      <c r="G26" s="355">
        <v>14423</v>
      </c>
      <c r="H26" s="355">
        <v>16522</v>
      </c>
      <c r="I26" s="355">
        <v>19497</v>
      </c>
      <c r="J26" s="355">
        <v>20252</v>
      </c>
      <c r="K26" s="355">
        <v>20658</v>
      </c>
      <c r="L26" s="355">
        <v>22302.893523859992</v>
      </c>
    </row>
    <row r="27" spans="1:12" x14ac:dyDescent="0.3">
      <c r="A27" s="352"/>
      <c r="B27" s="352" t="s">
        <v>10</v>
      </c>
      <c r="C27" s="355">
        <f t="shared" ref="C27:J27" si="2">SUM(C25:C26)</f>
        <v>42017</v>
      </c>
      <c r="D27" s="357">
        <f t="shared" si="2"/>
        <v>43498</v>
      </c>
      <c r="E27" s="357">
        <f t="shared" si="2"/>
        <v>42108</v>
      </c>
      <c r="F27" s="357">
        <f t="shared" si="2"/>
        <v>38435</v>
      </c>
      <c r="G27" s="357">
        <f t="shared" si="2"/>
        <v>35684</v>
      </c>
      <c r="H27" s="357">
        <f t="shared" si="2"/>
        <v>36928</v>
      </c>
      <c r="I27" s="357">
        <f t="shared" si="2"/>
        <v>38882</v>
      </c>
      <c r="J27" s="357">
        <f t="shared" si="2"/>
        <v>41408</v>
      </c>
      <c r="K27" s="357">
        <f>SUM(K25:K26)</f>
        <v>42639</v>
      </c>
      <c r="L27" s="357">
        <f>SUM(L25:L26)</f>
        <v>40868.589652389986</v>
      </c>
    </row>
    <row r="28" spans="1:12" x14ac:dyDescent="0.3">
      <c r="A28" s="348"/>
      <c r="B28" s="348"/>
      <c r="C28" s="361"/>
      <c r="D28" s="354"/>
      <c r="E28" s="354"/>
      <c r="F28" s="354"/>
      <c r="G28" s="354"/>
      <c r="H28" s="354"/>
      <c r="I28" s="354"/>
      <c r="J28" s="354"/>
      <c r="K28" s="354"/>
      <c r="L28" s="354"/>
    </row>
    <row r="29" spans="1:12" x14ac:dyDescent="0.3">
      <c r="A29" s="348"/>
      <c r="B29" s="350" t="s">
        <v>241</v>
      </c>
      <c r="C29" s="348"/>
      <c r="D29" s="348"/>
      <c r="E29" s="348"/>
      <c r="F29" s="348"/>
      <c r="G29" s="348"/>
      <c r="H29" s="348"/>
      <c r="I29" s="348"/>
      <c r="J29" s="348"/>
      <c r="K29" s="348"/>
      <c r="L29" s="348"/>
    </row>
    <row r="30" spans="1:12" x14ac:dyDescent="0.3">
      <c r="A30" s="348"/>
      <c r="B30" s="351" t="s">
        <v>7</v>
      </c>
      <c r="C30" s="355">
        <v>929</v>
      </c>
      <c r="D30" s="355">
        <v>903</v>
      </c>
      <c r="E30" s="355">
        <v>995</v>
      </c>
      <c r="F30" s="355">
        <v>848</v>
      </c>
      <c r="G30" s="355">
        <v>778</v>
      </c>
      <c r="H30" s="355">
        <v>755</v>
      </c>
      <c r="I30" s="355">
        <v>658</v>
      </c>
      <c r="J30" s="355">
        <v>664</v>
      </c>
      <c r="K30" s="355">
        <v>578</v>
      </c>
      <c r="L30" s="355">
        <f>+L20/B54*1000</f>
        <v>554.05753588281266</v>
      </c>
    </row>
    <row r="31" spans="1:12" x14ac:dyDescent="0.3">
      <c r="A31" s="348"/>
      <c r="B31" s="351" t="s">
        <v>9</v>
      </c>
      <c r="C31" s="355">
        <v>673</v>
      </c>
      <c r="D31" s="355">
        <v>717</v>
      </c>
      <c r="E31" s="355">
        <v>718</v>
      </c>
      <c r="F31" s="355">
        <v>722</v>
      </c>
      <c r="G31" s="355">
        <v>713</v>
      </c>
      <c r="H31" s="355">
        <v>756</v>
      </c>
      <c r="I31" s="355">
        <v>884</v>
      </c>
      <c r="J31" s="355">
        <v>1022</v>
      </c>
      <c r="K31" s="355">
        <v>1078</v>
      </c>
      <c r="L31" s="355">
        <f>+L21*1000/B54</f>
        <v>1108.9509397780266</v>
      </c>
    </row>
    <row r="32" spans="1:12" x14ac:dyDescent="0.3">
      <c r="A32" s="352"/>
      <c r="B32" s="352" t="s">
        <v>10</v>
      </c>
      <c r="C32" s="355">
        <f t="shared" ref="C32:I32" si="3">SUM(C30:C31)</f>
        <v>1602</v>
      </c>
      <c r="D32" s="355">
        <f t="shared" si="3"/>
        <v>1620</v>
      </c>
      <c r="E32" s="355">
        <f t="shared" si="3"/>
        <v>1713</v>
      </c>
      <c r="F32" s="355">
        <f t="shared" si="3"/>
        <v>1570</v>
      </c>
      <c r="G32" s="355">
        <f t="shared" si="3"/>
        <v>1491</v>
      </c>
      <c r="H32" s="355">
        <f t="shared" si="3"/>
        <v>1511</v>
      </c>
      <c r="I32" s="355">
        <f t="shared" si="3"/>
        <v>1542</v>
      </c>
      <c r="J32" s="355">
        <f>SUM(J30:J31)</f>
        <v>1686</v>
      </c>
      <c r="K32" s="355">
        <f>SUM(K30:K31)</f>
        <v>1656</v>
      </c>
      <c r="L32" s="355">
        <f>+L22/B54*1000</f>
        <v>1663.0084756608394</v>
      </c>
    </row>
    <row r="33" spans="1:13" x14ac:dyDescent="0.3">
      <c r="A33" s="348"/>
      <c r="B33" s="348"/>
      <c r="C33" s="361"/>
      <c r="D33" s="361"/>
      <c r="E33" s="361"/>
      <c r="F33" s="361"/>
      <c r="G33" s="361"/>
      <c r="H33" s="361"/>
      <c r="I33" s="361"/>
      <c r="J33" s="361"/>
      <c r="K33" s="361"/>
      <c r="L33" s="361"/>
    </row>
    <row r="34" spans="1:13" x14ac:dyDescent="0.3">
      <c r="A34" s="348"/>
      <c r="B34" s="350" t="s">
        <v>242</v>
      </c>
      <c r="C34" s="348"/>
      <c r="D34" s="348"/>
      <c r="E34" s="348"/>
      <c r="F34" s="348"/>
      <c r="G34" s="348"/>
      <c r="H34" s="348"/>
      <c r="I34" s="348"/>
      <c r="J34" s="348"/>
      <c r="K34" s="348"/>
      <c r="L34" s="348"/>
    </row>
    <row r="35" spans="1:13" x14ac:dyDescent="0.3">
      <c r="A35" s="348"/>
      <c r="B35" s="351" t="s">
        <v>243</v>
      </c>
      <c r="C35" s="355">
        <f t="shared" ref="C35:L35" si="4">+C37+C36</f>
        <v>102194</v>
      </c>
      <c r="D35" s="355">
        <f t="shared" si="4"/>
        <v>92613</v>
      </c>
      <c r="E35" s="355">
        <f t="shared" si="4"/>
        <v>99458</v>
      </c>
      <c r="F35" s="355">
        <f t="shared" si="4"/>
        <v>99515</v>
      </c>
      <c r="G35" s="355">
        <f t="shared" si="4"/>
        <v>103561</v>
      </c>
      <c r="H35" s="355">
        <f t="shared" si="4"/>
        <v>102470</v>
      </c>
      <c r="I35" s="355">
        <f t="shared" si="4"/>
        <v>103711</v>
      </c>
      <c r="J35" s="355">
        <f t="shared" si="4"/>
        <v>103726</v>
      </c>
      <c r="K35" s="355">
        <f t="shared" si="4"/>
        <v>92519</v>
      </c>
      <c r="L35" s="355">
        <f t="shared" si="4"/>
        <v>89414</v>
      </c>
    </row>
    <row r="36" spans="1:13" x14ac:dyDescent="0.3">
      <c r="A36" s="348"/>
      <c r="B36" s="351" t="s">
        <v>244</v>
      </c>
      <c r="C36" s="355">
        <v>57824</v>
      </c>
      <c r="D36" s="355">
        <v>51675</v>
      </c>
      <c r="E36" s="355">
        <v>51930</v>
      </c>
      <c r="F36" s="355">
        <v>47479</v>
      </c>
      <c r="G36" s="355">
        <v>47180</v>
      </c>
      <c r="H36" s="355">
        <v>44045</v>
      </c>
      <c r="I36" s="355">
        <v>43292</v>
      </c>
      <c r="J36" s="355">
        <v>42268</v>
      </c>
      <c r="K36" s="355">
        <v>40459</v>
      </c>
      <c r="L36" s="355">
        <v>40361</v>
      </c>
    </row>
    <row r="37" spans="1:13" ht="27" customHeight="1" x14ac:dyDescent="0.3">
      <c r="A37" s="348"/>
      <c r="B37" s="362" t="s">
        <v>245</v>
      </c>
      <c r="C37" s="355">
        <v>44370</v>
      </c>
      <c r="D37" s="355">
        <v>40938</v>
      </c>
      <c r="E37" s="355">
        <v>47528</v>
      </c>
      <c r="F37" s="355">
        <v>52036</v>
      </c>
      <c r="G37" s="355">
        <v>56381</v>
      </c>
      <c r="H37" s="355">
        <v>58425</v>
      </c>
      <c r="I37" s="355">
        <v>60419</v>
      </c>
      <c r="J37" s="355">
        <v>61458</v>
      </c>
      <c r="K37" s="355">
        <v>52060</v>
      </c>
      <c r="L37" s="355">
        <v>49053</v>
      </c>
    </row>
    <row r="38" spans="1:13" x14ac:dyDescent="0.3">
      <c r="A38" s="348"/>
      <c r="B38" s="351" t="s">
        <v>9</v>
      </c>
      <c r="C38" s="355">
        <v>47315</v>
      </c>
      <c r="D38" s="355">
        <v>49676</v>
      </c>
      <c r="E38" s="355">
        <v>54844</v>
      </c>
      <c r="F38" s="355">
        <v>55699</v>
      </c>
      <c r="G38" s="355">
        <v>61735</v>
      </c>
      <c r="H38" s="355">
        <v>65887</v>
      </c>
      <c r="I38" s="355">
        <v>66918</v>
      </c>
      <c r="J38" s="355">
        <v>74973</v>
      </c>
      <c r="K38" s="355">
        <v>78915</v>
      </c>
      <c r="L38" s="355">
        <v>79542</v>
      </c>
    </row>
    <row r="39" spans="1:13" x14ac:dyDescent="0.3">
      <c r="A39" s="352"/>
      <c r="B39" s="353" t="s">
        <v>10</v>
      </c>
      <c r="C39" s="363">
        <f t="shared" ref="C39:L39" si="5">+C35+C38</f>
        <v>149509</v>
      </c>
      <c r="D39" s="363">
        <f t="shared" si="5"/>
        <v>142289</v>
      </c>
      <c r="E39" s="363">
        <f t="shared" si="5"/>
        <v>154302</v>
      </c>
      <c r="F39" s="363">
        <f t="shared" si="5"/>
        <v>155214</v>
      </c>
      <c r="G39" s="363">
        <f t="shared" si="5"/>
        <v>165296</v>
      </c>
      <c r="H39" s="363">
        <f t="shared" si="5"/>
        <v>168357</v>
      </c>
      <c r="I39" s="363">
        <f t="shared" si="5"/>
        <v>170629</v>
      </c>
      <c r="J39" s="363">
        <f t="shared" si="5"/>
        <v>178699</v>
      </c>
      <c r="K39" s="363">
        <f t="shared" si="5"/>
        <v>171434</v>
      </c>
      <c r="L39" s="363">
        <f t="shared" si="5"/>
        <v>168956</v>
      </c>
    </row>
    <row r="40" spans="1:13" x14ac:dyDescent="0.3">
      <c r="A40" s="348"/>
      <c r="B40" s="348"/>
      <c r="C40" s="361"/>
      <c r="D40" s="361"/>
      <c r="E40" s="361"/>
      <c r="F40" s="361"/>
      <c r="G40" s="361"/>
      <c r="H40" s="361"/>
      <c r="I40" s="361"/>
      <c r="J40" s="361"/>
      <c r="K40" s="361"/>
      <c r="L40" s="361"/>
    </row>
    <row r="41" spans="1:13" ht="24" customHeight="1" x14ac:dyDescent="0.3">
      <c r="A41" s="348"/>
      <c r="B41" s="522" t="s">
        <v>246</v>
      </c>
      <c r="C41" s="522"/>
      <c r="D41" s="522"/>
      <c r="E41" s="522"/>
      <c r="F41" s="348"/>
      <c r="G41" s="348"/>
      <c r="H41" s="348"/>
      <c r="I41" s="348"/>
      <c r="J41" s="348"/>
      <c r="K41" s="348"/>
      <c r="L41" s="348"/>
    </row>
    <row r="42" spans="1:13" x14ac:dyDescent="0.3">
      <c r="A42" s="348"/>
      <c r="B42" s="348" t="s">
        <v>247</v>
      </c>
      <c r="C42" s="355"/>
      <c r="D42" s="348"/>
      <c r="E42" s="348"/>
      <c r="F42" s="348"/>
      <c r="G42" s="348"/>
      <c r="H42" s="355"/>
      <c r="I42" s="348"/>
      <c r="J42" s="348"/>
      <c r="K42" s="348"/>
      <c r="L42" s="348"/>
      <c r="M42" s="364">
        <v>1.016</v>
      </c>
    </row>
    <row r="43" spans="1:13" x14ac:dyDescent="0.3">
      <c r="A43" s="348"/>
      <c r="B43" s="377" t="s">
        <v>264</v>
      </c>
      <c r="C43" s="350"/>
      <c r="D43" s="350"/>
      <c r="E43" s="350"/>
      <c r="F43" s="350"/>
      <c r="G43" s="350"/>
      <c r="H43" s="350"/>
      <c r="I43" s="350"/>
      <c r="J43" s="350"/>
      <c r="K43" s="350"/>
      <c r="L43" s="350"/>
    </row>
    <row r="44" spans="1:13" x14ac:dyDescent="0.3">
      <c r="A44" s="365" t="s">
        <v>248</v>
      </c>
      <c r="B44" s="365" t="s">
        <v>249</v>
      </c>
      <c r="C44" s="366"/>
      <c r="D44" s="366"/>
      <c r="E44" s="366"/>
      <c r="F44" s="366"/>
      <c r="G44" s="366"/>
      <c r="H44" s="366"/>
      <c r="I44" s="366"/>
      <c r="J44" s="366"/>
      <c r="K44" s="366"/>
      <c r="L44" s="366"/>
    </row>
    <row r="45" spans="1:13" x14ac:dyDescent="0.3">
      <c r="A45" s="365">
        <v>2010</v>
      </c>
      <c r="B45" s="426">
        <v>38530</v>
      </c>
      <c r="C45" s="348"/>
      <c r="D45" s="348"/>
      <c r="E45" s="348"/>
      <c r="F45" s="348"/>
      <c r="G45" s="348"/>
      <c r="H45" s="348"/>
      <c r="I45" s="348"/>
      <c r="J45" s="348"/>
      <c r="K45" s="348"/>
      <c r="L45" s="348"/>
    </row>
    <row r="46" spans="1:13" x14ac:dyDescent="0.3">
      <c r="A46" s="365">
        <v>2011</v>
      </c>
      <c r="B46" s="426">
        <v>38538</v>
      </c>
      <c r="C46" s="348"/>
      <c r="D46" s="348"/>
      <c r="E46" s="348"/>
      <c r="F46" s="348"/>
      <c r="G46" s="348"/>
      <c r="H46" s="348"/>
      <c r="I46" s="348"/>
      <c r="J46" s="348"/>
      <c r="K46" s="348"/>
      <c r="L46" s="348"/>
    </row>
    <row r="47" spans="1:13" x14ac:dyDescent="0.3">
      <c r="A47" s="365">
        <v>2012</v>
      </c>
      <c r="B47" s="426">
        <v>38533</v>
      </c>
      <c r="C47" s="348"/>
      <c r="D47" s="348"/>
      <c r="E47" s="348"/>
      <c r="F47" s="348"/>
      <c r="G47" s="348"/>
      <c r="H47" s="348"/>
      <c r="I47" s="348"/>
      <c r="J47" s="348"/>
      <c r="K47" s="348"/>
      <c r="L47" s="348"/>
    </row>
    <row r="48" spans="1:13" x14ac:dyDescent="0.3">
      <c r="A48" s="365">
        <v>2013</v>
      </c>
      <c r="B48" s="426">
        <v>38496</v>
      </c>
      <c r="C48" s="348"/>
      <c r="D48" s="348"/>
      <c r="E48" s="348"/>
      <c r="F48" s="348"/>
      <c r="G48" s="348"/>
      <c r="H48" s="348"/>
      <c r="I48" s="348"/>
      <c r="J48" s="348"/>
      <c r="K48" s="348"/>
      <c r="L48" s="348"/>
    </row>
    <row r="49" spans="1:12" x14ac:dyDescent="0.3">
      <c r="A49" s="365">
        <v>2014</v>
      </c>
      <c r="B49" s="426">
        <v>38479</v>
      </c>
      <c r="C49" s="348"/>
      <c r="D49" s="348"/>
      <c r="E49" s="348"/>
      <c r="F49" s="348"/>
      <c r="G49" s="348"/>
      <c r="H49" s="348"/>
      <c r="I49" s="348"/>
      <c r="J49" s="348"/>
      <c r="K49" s="348"/>
      <c r="L49" s="348"/>
    </row>
    <row r="50" spans="1:12" x14ac:dyDescent="0.3">
      <c r="A50" s="365">
        <v>2015</v>
      </c>
      <c r="B50" s="426">
        <v>38437</v>
      </c>
      <c r="C50" s="348"/>
      <c r="D50" s="348"/>
      <c r="E50" s="348"/>
      <c r="F50" s="348"/>
      <c r="G50" s="348"/>
      <c r="H50" s="348"/>
      <c r="I50" s="348"/>
      <c r="J50" s="348"/>
      <c r="K50" s="348"/>
      <c r="L50" s="348"/>
    </row>
    <row r="51" spans="1:12" x14ac:dyDescent="0.3">
      <c r="A51" s="365">
        <v>2016</v>
      </c>
      <c r="B51" s="426">
        <v>38433</v>
      </c>
      <c r="C51" s="348"/>
      <c r="D51" s="348"/>
      <c r="E51" s="348"/>
      <c r="F51" s="348"/>
      <c r="G51" s="348"/>
      <c r="H51" s="348"/>
      <c r="I51" s="348"/>
      <c r="J51" s="348"/>
      <c r="K51" s="348"/>
      <c r="L51" s="348"/>
    </row>
    <row r="52" spans="1:12" x14ac:dyDescent="0.3">
      <c r="A52" s="365">
        <v>2017</v>
      </c>
      <c r="B52" s="426">
        <v>38434</v>
      </c>
      <c r="C52" s="348"/>
      <c r="D52" s="348"/>
      <c r="E52" s="348"/>
      <c r="F52" s="348"/>
      <c r="G52" s="348"/>
      <c r="H52" s="348"/>
      <c r="I52" s="348"/>
      <c r="J52" s="348"/>
      <c r="K52" s="348"/>
      <c r="L52" s="348"/>
    </row>
    <row r="53" spans="1:12" x14ac:dyDescent="0.3">
      <c r="A53" s="365">
        <v>2018</v>
      </c>
      <c r="B53" s="426">
        <v>38411</v>
      </c>
      <c r="C53" s="348"/>
      <c r="D53" s="348"/>
      <c r="E53" s="348"/>
      <c r="F53" s="348"/>
      <c r="G53" s="348"/>
      <c r="H53" s="348"/>
      <c r="I53" s="348"/>
      <c r="J53" s="348"/>
      <c r="K53" s="348"/>
      <c r="L53" s="348"/>
    </row>
    <row r="54" spans="1:12" x14ac:dyDescent="0.3">
      <c r="A54" s="365">
        <v>2019</v>
      </c>
      <c r="B54" s="426">
        <v>38383</v>
      </c>
      <c r="C54" s="348"/>
      <c r="D54" s="348"/>
      <c r="E54" s="348"/>
      <c r="F54" s="348"/>
      <c r="G54" s="348"/>
      <c r="H54" s="348"/>
      <c r="I54" s="348"/>
      <c r="J54" s="348"/>
      <c r="K54" s="348"/>
      <c r="L54" s="348"/>
    </row>
    <row r="55" spans="1:12" x14ac:dyDescent="0.3">
      <c r="A55" s="365"/>
    </row>
  </sheetData>
  <mergeCells count="2">
    <mergeCell ref="A1:I1"/>
    <mergeCell ref="B41:E4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00CE5-7E23-4A91-859B-AE50A96A2429}">
  <dimension ref="A1:R99"/>
  <sheetViews>
    <sheetView workbookViewId="0"/>
  </sheetViews>
  <sheetFormatPr defaultColWidth="9.1796875" defaultRowHeight="12.5" x14ac:dyDescent="0.25"/>
  <cols>
    <col min="1" max="1" width="4.7265625" style="117" customWidth="1"/>
    <col min="2" max="2" width="33.81640625" style="117" customWidth="1"/>
    <col min="3" max="4" width="8.26953125" style="117" hidden="1" customWidth="1"/>
    <col min="5" max="9" width="8.26953125" style="117" customWidth="1"/>
    <col min="10" max="14" width="8.1796875" style="117" customWidth="1"/>
    <col min="15" max="16384" width="9.1796875" style="117"/>
  </cols>
  <sheetData>
    <row r="1" spans="1:18" ht="31.5" customHeight="1" x14ac:dyDescent="0.25">
      <c r="B1" s="523" t="s">
        <v>276</v>
      </c>
      <c r="C1" s="523"/>
      <c r="D1" s="523"/>
      <c r="E1" s="523"/>
      <c r="F1" s="523"/>
      <c r="G1" s="523"/>
      <c r="H1" s="523"/>
      <c r="I1" s="523"/>
      <c r="J1" s="523"/>
      <c r="K1" s="523"/>
      <c r="L1" s="251"/>
      <c r="M1" s="251"/>
    </row>
    <row r="2" spans="1:18" ht="24" customHeight="1" thickBot="1" x14ac:dyDescent="0.3"/>
    <row r="3" spans="1:18" x14ac:dyDescent="0.25">
      <c r="A3" s="427"/>
      <c r="B3" s="428" t="s">
        <v>235</v>
      </c>
      <c r="C3" s="429">
        <v>2005</v>
      </c>
      <c r="D3" s="430">
        <v>2006</v>
      </c>
      <c r="E3" s="430">
        <v>2010</v>
      </c>
      <c r="F3" s="430">
        <v>2011</v>
      </c>
      <c r="G3" s="430">
        <v>2012</v>
      </c>
      <c r="H3" s="430">
        <v>2013</v>
      </c>
      <c r="I3" s="430">
        <v>2014</v>
      </c>
      <c r="J3" s="430">
        <v>2015</v>
      </c>
      <c r="K3" s="430">
        <v>2016</v>
      </c>
      <c r="L3" s="430">
        <v>2017</v>
      </c>
      <c r="M3" s="430">
        <v>2018</v>
      </c>
      <c r="N3" s="442">
        <v>2019</v>
      </c>
    </row>
    <row r="4" spans="1:18" x14ac:dyDescent="0.25">
      <c r="A4" s="427"/>
      <c r="B4" s="431"/>
      <c r="C4" s="443"/>
      <c r="D4" s="443"/>
      <c r="E4" s="444"/>
      <c r="F4" s="444"/>
      <c r="G4" s="444"/>
      <c r="H4" s="444"/>
      <c r="I4" s="444"/>
      <c r="J4" s="444"/>
      <c r="K4" s="444"/>
      <c r="L4" s="444"/>
      <c r="M4" s="444"/>
      <c r="N4" s="427"/>
    </row>
    <row r="5" spans="1:18" ht="13" x14ac:dyDescent="0.25">
      <c r="A5" s="427"/>
      <c r="B5" s="433" t="s">
        <v>277</v>
      </c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27"/>
      <c r="Q5" s="432"/>
    </row>
    <row r="6" spans="1:18" x14ac:dyDescent="0.25">
      <c r="A6" s="427"/>
      <c r="B6" s="431" t="s">
        <v>278</v>
      </c>
      <c r="C6" s="445">
        <v>45</v>
      </c>
      <c r="D6" s="446">
        <v>38.4</v>
      </c>
      <c r="E6" s="446">
        <v>59.7</v>
      </c>
      <c r="F6" s="446">
        <v>52.8</v>
      </c>
      <c r="G6" s="446">
        <v>53.3</v>
      </c>
      <c r="H6" s="447">
        <v>53.307751378934867</v>
      </c>
      <c r="I6" s="448">
        <v>37.056960478653608</v>
      </c>
      <c r="J6" s="448">
        <v>32.144924806003651</v>
      </c>
      <c r="K6" s="448">
        <v>32.700000000000003</v>
      </c>
      <c r="L6" s="448">
        <v>30.1</v>
      </c>
      <c r="M6" s="448">
        <v>34.809062317055094</v>
      </c>
      <c r="N6" s="449">
        <v>36.963218553806023</v>
      </c>
      <c r="P6" s="432"/>
      <c r="Q6" s="432"/>
    </row>
    <row r="7" spans="1:18" x14ac:dyDescent="0.25">
      <c r="A7" s="427"/>
      <c r="B7" s="431" t="s">
        <v>279</v>
      </c>
      <c r="C7" s="445">
        <v>1</v>
      </c>
      <c r="D7" s="446">
        <v>0.7</v>
      </c>
      <c r="E7" s="446">
        <v>0.4</v>
      </c>
      <c r="F7" s="446">
        <v>0.4</v>
      </c>
      <c r="G7" s="446">
        <v>0.3</v>
      </c>
      <c r="H7" s="447">
        <v>0.32094106742308148</v>
      </c>
      <c r="I7" s="448">
        <v>0.39979595576965121</v>
      </c>
      <c r="J7" s="448">
        <v>0.4260087453477896</v>
      </c>
      <c r="K7" s="448">
        <v>0.5</v>
      </c>
      <c r="L7" s="448">
        <v>0.5</v>
      </c>
      <c r="M7" s="448">
        <v>0.50685274514383349</v>
      </c>
      <c r="N7" s="449">
        <v>0.51621068355391442</v>
      </c>
      <c r="P7" s="432"/>
      <c r="Q7" s="432"/>
    </row>
    <row r="8" spans="1:18" x14ac:dyDescent="0.25">
      <c r="A8" s="427"/>
      <c r="B8" s="431" t="s">
        <v>280</v>
      </c>
      <c r="C8" s="446">
        <v>36.6</v>
      </c>
      <c r="D8" s="445">
        <v>46</v>
      </c>
      <c r="E8" s="446">
        <v>25.8</v>
      </c>
      <c r="F8" s="446">
        <v>32.4</v>
      </c>
      <c r="G8" s="446">
        <v>33.1</v>
      </c>
      <c r="H8" s="447">
        <v>33.117978649865606</v>
      </c>
      <c r="I8" s="448">
        <v>43.951871707120318</v>
      </c>
      <c r="J8" s="448">
        <v>47.216727967925372</v>
      </c>
      <c r="K8" s="448">
        <v>43.3</v>
      </c>
      <c r="L8" s="448">
        <v>46.3</v>
      </c>
      <c r="M8" s="448">
        <v>36.808532574509762</v>
      </c>
      <c r="N8" s="449">
        <v>32.116952319080184</v>
      </c>
      <c r="P8" s="432"/>
      <c r="Q8" s="432"/>
    </row>
    <row r="9" spans="1:18" x14ac:dyDescent="0.25">
      <c r="A9" s="427"/>
      <c r="B9" s="431" t="s">
        <v>281</v>
      </c>
      <c r="C9" s="446">
        <v>0.2</v>
      </c>
      <c r="D9" s="446">
        <v>0.2</v>
      </c>
      <c r="E9" s="446">
        <v>0.3</v>
      </c>
      <c r="F9" s="446">
        <v>0.3</v>
      </c>
      <c r="G9" s="446">
        <v>0.3</v>
      </c>
      <c r="H9" s="447">
        <v>0.27340472086652912</v>
      </c>
      <c r="I9" s="448">
        <v>0.3966433966361923</v>
      </c>
      <c r="J9" s="448">
        <v>0.47647457369191254</v>
      </c>
      <c r="K9" s="448">
        <v>0.6</v>
      </c>
      <c r="L9" s="448">
        <v>0.6</v>
      </c>
      <c r="M9" s="448">
        <v>0.64032364497957772</v>
      </c>
      <c r="N9" s="449">
        <v>0.68164315534916298</v>
      </c>
      <c r="P9" s="432"/>
      <c r="Q9" s="432"/>
    </row>
    <row r="10" spans="1:18" x14ac:dyDescent="0.25">
      <c r="A10" s="427"/>
      <c r="B10" s="431" t="s">
        <v>282</v>
      </c>
      <c r="C10" s="446">
        <v>16.399999999999999</v>
      </c>
      <c r="D10" s="446">
        <v>14.4</v>
      </c>
      <c r="E10" s="446">
        <v>13.6</v>
      </c>
      <c r="F10" s="445">
        <v>14</v>
      </c>
      <c r="G10" s="445">
        <v>12.9</v>
      </c>
      <c r="H10" s="447">
        <v>12.901453295870407</v>
      </c>
      <c r="I10" s="448">
        <v>18.123541136785075</v>
      </c>
      <c r="J10" s="448">
        <v>19.662362620884537</v>
      </c>
      <c r="K10" s="448">
        <v>22.8</v>
      </c>
      <c r="L10" s="448">
        <v>22.4</v>
      </c>
      <c r="M10" s="448">
        <v>27.235213640366624</v>
      </c>
      <c r="N10" s="449">
        <v>29.721958774547918</v>
      </c>
      <c r="P10" s="432"/>
      <c r="Q10" s="432"/>
    </row>
    <row r="11" spans="1:18" x14ac:dyDescent="0.25">
      <c r="A11" s="427"/>
      <c r="B11" s="431" t="s">
        <v>283</v>
      </c>
      <c r="C11" s="450">
        <v>0.8</v>
      </c>
      <c r="D11" s="446">
        <v>0.3</v>
      </c>
      <c r="E11" s="446">
        <v>0.2</v>
      </c>
      <c r="F11" s="446">
        <v>0.1</v>
      </c>
      <c r="G11" s="446">
        <v>0.1</v>
      </c>
      <c r="H11" s="447">
        <v>7.8478694344901373E-2</v>
      </c>
      <c r="I11" s="448">
        <v>7.1197231942162112E-2</v>
      </c>
      <c r="J11" s="448">
        <v>7.3501286146757536E-2</v>
      </c>
      <c r="K11" s="448">
        <v>0.1</v>
      </c>
      <c r="L11" s="448">
        <v>0.1</v>
      </c>
      <c r="M11" s="448">
        <v>1.5077945116693152E-5</v>
      </c>
      <c r="N11" s="449">
        <v>1.6513662798340611E-5</v>
      </c>
      <c r="P11" s="432"/>
      <c r="Q11" s="432"/>
    </row>
    <row r="12" spans="1:18" x14ac:dyDescent="0.25">
      <c r="A12" s="427"/>
      <c r="B12" s="431"/>
      <c r="C12" s="451"/>
      <c r="D12" s="451"/>
      <c r="E12" s="444"/>
      <c r="F12" s="444"/>
      <c r="G12" s="444"/>
      <c r="H12" s="444"/>
      <c r="I12" s="444"/>
      <c r="J12" s="444"/>
      <c r="K12" s="444"/>
      <c r="L12" s="444"/>
      <c r="M12" s="444"/>
      <c r="N12" s="427"/>
    </row>
    <row r="13" spans="1:18" ht="13" x14ac:dyDescent="0.25">
      <c r="A13" s="427"/>
      <c r="B13" s="433" t="s">
        <v>284</v>
      </c>
      <c r="C13" s="444"/>
      <c r="D13" s="444"/>
      <c r="E13" s="444"/>
      <c r="F13" s="444"/>
      <c r="G13" s="444"/>
      <c r="H13" s="444"/>
      <c r="I13" s="452"/>
      <c r="J13" s="452"/>
      <c r="K13" s="452"/>
      <c r="L13" s="452"/>
      <c r="M13" s="452"/>
      <c r="N13" s="453"/>
    </row>
    <row r="14" spans="1:18" x14ac:dyDescent="0.25">
      <c r="A14" s="427"/>
      <c r="B14" s="431" t="s">
        <v>285</v>
      </c>
      <c r="C14" s="446">
        <v>5.7</v>
      </c>
      <c r="D14" s="447">
        <v>6</v>
      </c>
      <c r="E14" s="446">
        <v>7.1</v>
      </c>
      <c r="F14" s="445">
        <v>6.6</v>
      </c>
      <c r="G14" s="446">
        <v>6.8</v>
      </c>
      <c r="H14" s="445">
        <v>6.8236271023071184</v>
      </c>
      <c r="I14" s="452">
        <v>7.5983624788067337</v>
      </c>
      <c r="J14" s="452">
        <v>7.7806256799368017</v>
      </c>
      <c r="K14" s="452">
        <v>6.2917812399404749</v>
      </c>
      <c r="L14" s="452">
        <v>5.7740583123423024</v>
      </c>
      <c r="M14" s="452">
        <v>6.0853422992351653</v>
      </c>
      <c r="N14" s="453">
        <v>6.3529244345924525</v>
      </c>
      <c r="Q14" s="434"/>
      <c r="R14" s="434"/>
    </row>
    <row r="15" spans="1:18" x14ac:dyDescent="0.25">
      <c r="A15" s="427"/>
      <c r="B15" s="431" t="s">
        <v>286</v>
      </c>
      <c r="C15" s="446">
        <v>17.8</v>
      </c>
      <c r="D15" s="447">
        <v>17.7</v>
      </c>
      <c r="E15" s="446">
        <v>18.3</v>
      </c>
      <c r="F15" s="445">
        <v>19.100000000000001</v>
      </c>
      <c r="G15" s="446">
        <v>19.600000000000001</v>
      </c>
      <c r="H15" s="445">
        <v>19.617009218239655</v>
      </c>
      <c r="I15" s="452">
        <v>20.416829368497304</v>
      </c>
      <c r="J15" s="452">
        <v>19.766019868001596</v>
      </c>
      <c r="K15" s="452">
        <v>17.270277442222572</v>
      </c>
      <c r="L15" s="452">
        <v>16.468399071364146</v>
      </c>
      <c r="M15" s="452">
        <v>20.521385906223362</v>
      </c>
      <c r="N15" s="453">
        <v>20.365931373485083</v>
      </c>
      <c r="Q15" s="434"/>
      <c r="R15" s="434"/>
    </row>
    <row r="16" spans="1:18" x14ac:dyDescent="0.25">
      <c r="A16" s="427"/>
      <c r="B16" s="431" t="s">
        <v>287</v>
      </c>
      <c r="C16" s="446">
        <v>27.8</v>
      </c>
      <c r="D16" s="447">
        <v>25.7</v>
      </c>
      <c r="E16" s="446">
        <v>23.1</v>
      </c>
      <c r="F16" s="445">
        <v>22.8</v>
      </c>
      <c r="G16" s="446">
        <v>21.4</v>
      </c>
      <c r="H16" s="445">
        <v>21.437335289666574</v>
      </c>
      <c r="I16" s="452">
        <v>20.032372846996786</v>
      </c>
      <c r="J16" s="452">
        <v>20.002491198189134</v>
      </c>
      <c r="K16" s="452">
        <v>20.527412313263859</v>
      </c>
      <c r="L16" s="452">
        <v>20.257314278025571</v>
      </c>
      <c r="M16" s="452">
        <v>37.52012710542494</v>
      </c>
      <c r="N16" s="453">
        <v>35.062572550411822</v>
      </c>
      <c r="Q16" s="434"/>
      <c r="R16" s="434"/>
    </row>
    <row r="17" spans="1:18" x14ac:dyDescent="0.25">
      <c r="A17" s="427"/>
      <c r="B17" s="431" t="s">
        <v>288</v>
      </c>
      <c r="C17" s="446">
        <v>34.9</v>
      </c>
      <c r="D17" s="447">
        <v>34.700000000000003</v>
      </c>
      <c r="E17" s="446">
        <v>33.1</v>
      </c>
      <c r="F17" s="445">
        <v>34</v>
      </c>
      <c r="G17" s="445">
        <v>34</v>
      </c>
      <c r="H17" s="445">
        <v>34.023178980242413</v>
      </c>
      <c r="I17" s="452">
        <v>30.735124883714114</v>
      </c>
      <c r="J17" s="452">
        <v>29.881155948964082</v>
      </c>
      <c r="K17" s="452">
        <v>36.401011957184458</v>
      </c>
      <c r="L17" s="452">
        <v>39.203416624355611</v>
      </c>
      <c r="M17" s="452">
        <v>16.780213668629347</v>
      </c>
      <c r="N17" s="453">
        <v>16.998761472593991</v>
      </c>
      <c r="Q17" s="434"/>
      <c r="R17" s="434"/>
    </row>
    <row r="18" spans="1:18" x14ac:dyDescent="0.25">
      <c r="A18" s="427"/>
      <c r="B18" s="431" t="s">
        <v>289</v>
      </c>
      <c r="C18" s="446">
        <v>1.9</v>
      </c>
      <c r="D18" s="447">
        <v>1.8</v>
      </c>
      <c r="E18" s="446">
        <v>1.2</v>
      </c>
      <c r="F18" s="445">
        <v>1.2</v>
      </c>
      <c r="G18" s="446">
        <v>1.3</v>
      </c>
      <c r="H18" s="445">
        <v>1.3174626506746312</v>
      </c>
      <c r="I18" s="452">
        <v>1.3858889002831469</v>
      </c>
      <c r="J18" s="452">
        <v>1.1030988641459818</v>
      </c>
      <c r="K18" s="452">
        <v>0.87697011593466268</v>
      </c>
      <c r="L18" s="452">
        <v>0.78003112416883669</v>
      </c>
      <c r="M18" s="452">
        <v>0.89680609159635372</v>
      </c>
      <c r="N18" s="453">
        <v>1.0707586687943971</v>
      </c>
      <c r="Q18" s="434"/>
      <c r="R18" s="434"/>
    </row>
    <row r="19" spans="1:18" x14ac:dyDescent="0.25">
      <c r="A19" s="427"/>
      <c r="B19" s="431" t="s">
        <v>290</v>
      </c>
      <c r="C19" s="446">
        <v>4.5</v>
      </c>
      <c r="D19" s="447">
        <v>5</v>
      </c>
      <c r="E19" s="446">
        <v>5.5</v>
      </c>
      <c r="F19" s="445">
        <v>5.7</v>
      </c>
      <c r="G19" s="446">
        <v>6.7</v>
      </c>
      <c r="H19" s="445">
        <v>6.6527061703465531</v>
      </c>
      <c r="I19" s="452">
        <v>7.3119688170963357</v>
      </c>
      <c r="J19" s="452">
        <v>7.3745326736246977</v>
      </c>
      <c r="K19" s="452">
        <v>5.8180942540737961</v>
      </c>
      <c r="L19" s="452">
        <v>5.0999999999999996</v>
      </c>
      <c r="M19" s="452">
        <v>5.3737443688968867</v>
      </c>
      <c r="N19" s="453">
        <v>5.5993930399390539</v>
      </c>
      <c r="Q19" s="434"/>
      <c r="R19" s="434"/>
    </row>
    <row r="20" spans="1:18" x14ac:dyDescent="0.25">
      <c r="A20" s="427"/>
      <c r="B20" s="431" t="s">
        <v>291</v>
      </c>
      <c r="C20" s="446">
        <v>4.5</v>
      </c>
      <c r="D20" s="447">
        <v>5.5</v>
      </c>
      <c r="E20" s="446">
        <v>8.1</v>
      </c>
      <c r="F20" s="445">
        <v>7.1</v>
      </c>
      <c r="G20" s="446">
        <v>6.1</v>
      </c>
      <c r="H20" s="445">
        <v>6.0963003835702185</v>
      </c>
      <c r="I20" s="452">
        <v>8.3458235702662318</v>
      </c>
      <c r="J20" s="452">
        <v>6.5611619204562013</v>
      </c>
      <c r="K20" s="452">
        <v>4.6646205484966252</v>
      </c>
      <c r="L20" s="452">
        <v>4.5053247142787791</v>
      </c>
      <c r="M20" s="452">
        <v>4.2787176115483403</v>
      </c>
      <c r="N20" s="453">
        <v>4.7134444979550594</v>
      </c>
      <c r="Q20" s="434"/>
      <c r="R20" s="434"/>
    </row>
    <row r="21" spans="1:18" x14ac:dyDescent="0.25">
      <c r="A21" s="427"/>
      <c r="B21" s="431" t="s">
        <v>292</v>
      </c>
      <c r="C21" s="446">
        <v>0.6</v>
      </c>
      <c r="D21" s="447">
        <v>1.1000000000000001</v>
      </c>
      <c r="E21" s="446">
        <v>1.5</v>
      </c>
      <c r="F21" s="445">
        <v>1.6</v>
      </c>
      <c r="G21" s="446">
        <v>1.7</v>
      </c>
      <c r="H21" s="445">
        <v>1.7323417706789426</v>
      </c>
      <c r="I21" s="452">
        <v>2.0826931263623916</v>
      </c>
      <c r="J21" s="452">
        <v>2.2874629186093265</v>
      </c>
      <c r="K21" s="452">
        <v>2.6319859582966378</v>
      </c>
      <c r="L21" s="452">
        <v>2.6092007571202482</v>
      </c>
      <c r="M21" s="452">
        <v>2.8295793049445352</v>
      </c>
      <c r="N21" s="453">
        <v>3.0385284221165256</v>
      </c>
      <c r="Q21" s="434"/>
      <c r="R21" s="434"/>
    </row>
    <row r="22" spans="1:18" ht="13" thickBot="1" x14ac:dyDescent="0.3">
      <c r="A22" s="427"/>
      <c r="B22" s="436" t="s">
        <v>283</v>
      </c>
      <c r="C22" s="437">
        <v>2.2999999999999998</v>
      </c>
      <c r="D22" s="437">
        <v>2.5</v>
      </c>
      <c r="E22" s="437">
        <v>2.2000000000000002</v>
      </c>
      <c r="F22" s="438">
        <v>1.9</v>
      </c>
      <c r="G22" s="437">
        <v>2.2999999999999998</v>
      </c>
      <c r="H22" s="438">
        <v>2.3000364152413875</v>
      </c>
      <c r="I22" s="454">
        <v>2.090933989705845</v>
      </c>
      <c r="J22" s="454">
        <v>5.2434546309036527</v>
      </c>
      <c r="K22" s="454">
        <v>5.5178461705869228</v>
      </c>
      <c r="L22" s="454">
        <v>5.2318368914216649</v>
      </c>
      <c r="M22" s="454">
        <v>5.7140836435010565</v>
      </c>
      <c r="N22" s="455">
        <v>6.7976855401116367</v>
      </c>
      <c r="Q22" s="434"/>
      <c r="R22" s="434"/>
    </row>
    <row r="23" spans="1:18" x14ac:dyDescent="0.25">
      <c r="B23" s="439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4"/>
      <c r="Q23" s="434"/>
      <c r="R23" s="434"/>
    </row>
    <row r="24" spans="1:18" hidden="1" x14ac:dyDescent="0.25">
      <c r="B24" s="440"/>
      <c r="C24" s="441"/>
      <c r="D24" s="441"/>
      <c r="K24" s="435">
        <f>SUM(K14:K23)</f>
        <v>100.00000000000001</v>
      </c>
      <c r="L24" s="435">
        <f t="shared" ref="L24" si="0">SUM(L14:L23)</f>
        <v>99.92958177307716</v>
      </c>
      <c r="M24" s="435"/>
      <c r="N24" s="435"/>
    </row>
    <row r="25" spans="1:18" hidden="1" x14ac:dyDescent="0.25"/>
    <row r="26" spans="1:18" ht="14.25" hidden="1" customHeight="1" x14ac:dyDescent="0.25"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</row>
    <row r="27" spans="1:18" hidden="1" x14ac:dyDescent="0.25"/>
    <row r="28" spans="1:18" hidden="1" x14ac:dyDescent="0.25"/>
    <row r="29" spans="1:18" hidden="1" x14ac:dyDescent="0.25"/>
    <row r="30" spans="1:18" hidden="1" x14ac:dyDescent="0.25">
      <c r="B30" s="431" t="s">
        <v>285</v>
      </c>
      <c r="K30" s="140">
        <f>+K44+K45</f>
        <v>2462054.7219500002</v>
      </c>
      <c r="L30" s="140">
        <f t="shared" ref="L30" si="1">+L44+L45</f>
        <v>2704113.6406200002</v>
      </c>
      <c r="M30" s="140" t="s">
        <v>285</v>
      </c>
      <c r="N30" s="140"/>
    </row>
    <row r="31" spans="1:18" hidden="1" x14ac:dyDescent="0.25">
      <c r="B31" s="431" t="s">
        <v>286</v>
      </c>
      <c r="K31" s="140">
        <f>+K51+K52</f>
        <v>6789068.2670999998</v>
      </c>
      <c r="L31" s="140">
        <f t="shared" ref="L31" si="2">+L51+L52</f>
        <v>7235499.68915</v>
      </c>
      <c r="M31" s="140" t="s">
        <v>286</v>
      </c>
      <c r="N31" s="140"/>
    </row>
    <row r="32" spans="1:18" hidden="1" x14ac:dyDescent="0.25">
      <c r="B32" s="431" t="s">
        <v>287</v>
      </c>
      <c r="K32" s="140">
        <f>+K46</f>
        <v>8302700.5855900003</v>
      </c>
      <c r="L32" s="140">
        <f t="shared" ref="L32" si="3">+L46</f>
        <v>8668730.975469999</v>
      </c>
      <c r="M32" s="140" t="s">
        <v>287</v>
      </c>
      <c r="N32" s="140"/>
    </row>
    <row r="33" spans="2:14" hidden="1" x14ac:dyDescent="0.25">
      <c r="B33" s="431" t="s">
        <v>288</v>
      </c>
      <c r="K33" s="140">
        <f>+K53</f>
        <v>15180182.406450002</v>
      </c>
      <c r="L33" s="140">
        <f t="shared" ref="L33" si="4">+L53</f>
        <v>14924336.293459998</v>
      </c>
      <c r="M33" s="140" t="s">
        <v>288</v>
      </c>
      <c r="N33" s="140"/>
    </row>
    <row r="34" spans="2:14" hidden="1" x14ac:dyDescent="0.25">
      <c r="B34" s="431" t="s">
        <v>289</v>
      </c>
      <c r="K34" s="140">
        <f>+SUM(K47:K50)+K54+K55</f>
        <v>362836.72535000002</v>
      </c>
      <c r="L34" s="140">
        <f t="shared" ref="L34" si="5">+SUM(L47:L50)+L54+L55</f>
        <v>455766.97030000004</v>
      </c>
      <c r="M34" s="140" t="s">
        <v>289</v>
      </c>
      <c r="N34" s="140"/>
    </row>
    <row r="35" spans="2:14" hidden="1" x14ac:dyDescent="0.25">
      <c r="B35" s="431" t="s">
        <v>290</v>
      </c>
      <c r="K35" s="140">
        <f>+K56</f>
        <v>2174150.94294</v>
      </c>
      <c r="L35" s="140">
        <f t="shared" ref="L35" si="6">+L56</f>
        <v>2383374.02788</v>
      </c>
      <c r="M35" s="140" t="s">
        <v>290</v>
      </c>
      <c r="N35" s="140"/>
    </row>
    <row r="36" spans="2:14" hidden="1" x14ac:dyDescent="0.25">
      <c r="B36" s="431" t="s">
        <v>291</v>
      </c>
      <c r="K36" s="140">
        <f>+SUM(K57:K60)</f>
        <v>1731116.57182</v>
      </c>
      <c r="L36" s="140">
        <f t="shared" ref="L36" si="7">+SUM(L57:L60)</f>
        <v>2006271.2365699997</v>
      </c>
      <c r="M36" s="140" t="s">
        <v>291</v>
      </c>
      <c r="N36" s="140"/>
    </row>
    <row r="37" spans="2:14" hidden="1" x14ac:dyDescent="0.25">
      <c r="B37" s="431" t="s">
        <v>292</v>
      </c>
      <c r="K37" s="140">
        <f>+K61</f>
        <v>1144813.0189400001</v>
      </c>
      <c r="L37" s="140">
        <f t="shared" ref="L37:L38" si="8">+L61</f>
        <v>1293345.4880899999</v>
      </c>
      <c r="M37" s="140" t="s">
        <v>292</v>
      </c>
      <c r="N37" s="140"/>
    </row>
    <row r="38" spans="2:14" ht="13" hidden="1" thickBot="1" x14ac:dyDescent="0.3">
      <c r="B38" s="436" t="s">
        <v>283</v>
      </c>
      <c r="K38" s="140">
        <f>+K62</f>
        <v>2311848.0315999999</v>
      </c>
      <c r="L38" s="140">
        <f t="shared" si="8"/>
        <v>2893425.5999600003</v>
      </c>
      <c r="M38" s="140" t="s">
        <v>283</v>
      </c>
      <c r="N38" s="140"/>
    </row>
    <row r="39" spans="2:14" hidden="1" x14ac:dyDescent="0.25">
      <c r="K39" s="140">
        <f>SUM(K30:K38)</f>
        <v>40458771.271739997</v>
      </c>
      <c r="L39" s="140">
        <f t="shared" ref="L39" si="9">SUM(L30:L38)</f>
        <v>42564863.92149999</v>
      </c>
      <c r="M39" s="140"/>
      <c r="N39" s="140"/>
    </row>
    <row r="40" spans="2:14" hidden="1" x14ac:dyDescent="0.25">
      <c r="K40" s="432">
        <f>+K39-K64</f>
        <v>0</v>
      </c>
      <c r="L40" s="432">
        <f t="shared" ref="L40" si="10">+L39-L64</f>
        <v>0</v>
      </c>
      <c r="M40" s="432"/>
      <c r="N40" s="432"/>
    </row>
    <row r="41" spans="2:14" hidden="1" x14ac:dyDescent="0.25">
      <c r="K41" s="140"/>
      <c r="L41" s="140"/>
      <c r="M41" s="140"/>
      <c r="N41" s="140"/>
    </row>
    <row r="42" spans="2:14" hidden="1" x14ac:dyDescent="0.25">
      <c r="K42" s="432"/>
      <c r="L42" s="432"/>
      <c r="M42" s="432"/>
      <c r="N42" s="432"/>
    </row>
    <row r="43" spans="2:14" hidden="1" x14ac:dyDescent="0.25"/>
    <row r="44" spans="2:14" hidden="1" x14ac:dyDescent="0.25">
      <c r="J44" s="117" t="s">
        <v>293</v>
      </c>
      <c r="K44" s="432">
        <v>1540778.46361</v>
      </c>
      <c r="L44" s="432">
        <v>1686329.8498800001</v>
      </c>
      <c r="M44" s="432"/>
      <c r="N44" s="432"/>
    </row>
    <row r="45" spans="2:14" hidden="1" x14ac:dyDescent="0.25">
      <c r="J45" s="117" t="s">
        <v>294</v>
      </c>
      <c r="K45" s="432">
        <v>921276.25834000006</v>
      </c>
      <c r="L45" s="432">
        <v>1017783.79074</v>
      </c>
      <c r="M45" s="432"/>
      <c r="N45" s="432"/>
    </row>
    <row r="46" spans="2:14" hidden="1" x14ac:dyDescent="0.25">
      <c r="J46" s="117" t="s">
        <v>295</v>
      </c>
      <c r="K46" s="432">
        <v>8302700.5855900003</v>
      </c>
      <c r="L46" s="432">
        <v>8668730.975469999</v>
      </c>
      <c r="M46" s="432"/>
      <c r="N46" s="432"/>
    </row>
    <row r="47" spans="2:14" hidden="1" x14ac:dyDescent="0.25">
      <c r="J47" s="117" t="s">
        <v>296</v>
      </c>
      <c r="K47" s="432">
        <v>63025.052539999997</v>
      </c>
      <c r="L47" s="432">
        <v>54619.540810000006</v>
      </c>
      <c r="M47" s="432"/>
      <c r="N47" s="432"/>
    </row>
    <row r="48" spans="2:14" hidden="1" x14ac:dyDescent="0.25">
      <c r="J48" s="117" t="s">
        <v>297</v>
      </c>
      <c r="K48" s="432">
        <v>26581.87009</v>
      </c>
      <c r="L48" s="432">
        <v>36197.352530000004</v>
      </c>
      <c r="M48" s="432"/>
      <c r="N48" s="432"/>
    </row>
    <row r="49" spans="10:14" hidden="1" x14ac:dyDescent="0.25">
      <c r="J49" s="117" t="s">
        <v>298</v>
      </c>
      <c r="K49" s="432">
        <v>72819.168420000002</v>
      </c>
      <c r="L49" s="432">
        <v>113718.30440000001</v>
      </c>
      <c r="M49" s="432"/>
      <c r="N49" s="432"/>
    </row>
    <row r="50" spans="10:14" hidden="1" x14ac:dyDescent="0.25">
      <c r="J50" s="117" t="s">
        <v>299</v>
      </c>
      <c r="K50" s="432">
        <v>156717.90672</v>
      </c>
      <c r="L50" s="432">
        <v>168131.48579000001</v>
      </c>
      <c r="M50" s="432"/>
      <c r="N50" s="432"/>
    </row>
    <row r="51" spans="10:14" hidden="1" x14ac:dyDescent="0.25">
      <c r="J51" s="117" t="s">
        <v>300</v>
      </c>
      <c r="K51" s="432">
        <v>3302784.1495599998</v>
      </c>
      <c r="L51" s="432">
        <v>3547079.0851599998</v>
      </c>
      <c r="M51" s="432"/>
      <c r="N51" s="432"/>
    </row>
    <row r="52" spans="10:14" hidden="1" x14ac:dyDescent="0.25">
      <c r="J52" s="117" t="s">
        <v>301</v>
      </c>
      <c r="K52" s="432">
        <v>3486284.11754</v>
      </c>
      <c r="L52" s="432">
        <v>3688420.6039899997</v>
      </c>
      <c r="M52" s="432"/>
      <c r="N52" s="432"/>
    </row>
    <row r="53" spans="10:14" hidden="1" x14ac:dyDescent="0.25">
      <c r="J53" s="117" t="s">
        <v>302</v>
      </c>
      <c r="K53" s="432">
        <v>15180182.406450002</v>
      </c>
      <c r="L53" s="432">
        <v>14924336.293459998</v>
      </c>
      <c r="M53" s="432"/>
      <c r="N53" s="432"/>
    </row>
    <row r="54" spans="10:14" hidden="1" x14ac:dyDescent="0.25">
      <c r="J54" s="117" t="s">
        <v>303</v>
      </c>
      <c r="K54" s="432">
        <v>24891.03184</v>
      </c>
      <c r="L54" s="432">
        <v>30418.527999999998</v>
      </c>
      <c r="M54" s="432"/>
      <c r="N54" s="432"/>
    </row>
    <row r="55" spans="10:14" hidden="1" x14ac:dyDescent="0.25">
      <c r="J55" s="117" t="s">
        <v>304</v>
      </c>
      <c r="K55" s="432">
        <v>18801.695739999999</v>
      </c>
      <c r="L55" s="432">
        <v>52681.75877</v>
      </c>
      <c r="M55" s="432"/>
      <c r="N55" s="432"/>
    </row>
    <row r="56" spans="10:14" hidden="1" x14ac:dyDescent="0.25">
      <c r="J56" s="117" t="s">
        <v>305</v>
      </c>
      <c r="K56" s="432">
        <v>2174150.94294</v>
      </c>
      <c r="L56" s="432">
        <v>2383374.02788</v>
      </c>
      <c r="M56" s="432"/>
      <c r="N56" s="432"/>
    </row>
    <row r="57" spans="10:14" hidden="1" x14ac:dyDescent="0.25">
      <c r="J57" s="117" t="s">
        <v>306</v>
      </c>
      <c r="K57" s="432">
        <v>405784.98923000001</v>
      </c>
      <c r="L57" s="432">
        <v>486954.21876000002</v>
      </c>
      <c r="M57" s="432"/>
      <c r="N57" s="432"/>
    </row>
    <row r="58" spans="10:14" hidden="1" x14ac:dyDescent="0.25">
      <c r="J58" s="117" t="s">
        <v>307</v>
      </c>
      <c r="K58" s="432">
        <v>476422.68524000002</v>
      </c>
      <c r="L58" s="432">
        <v>494570.44780999998</v>
      </c>
      <c r="M58" s="432"/>
      <c r="N58" s="432"/>
    </row>
    <row r="59" spans="10:14" hidden="1" x14ac:dyDescent="0.25">
      <c r="J59" s="117" t="s">
        <v>308</v>
      </c>
      <c r="K59" s="432">
        <v>749033.22566</v>
      </c>
      <c r="L59" s="432">
        <v>941283.28264999995</v>
      </c>
      <c r="M59" s="432"/>
      <c r="N59" s="432"/>
    </row>
    <row r="60" spans="10:14" hidden="1" x14ac:dyDescent="0.25">
      <c r="J60" s="117" t="s">
        <v>309</v>
      </c>
      <c r="K60" s="432">
        <v>99875.671690000003</v>
      </c>
      <c r="L60" s="432">
        <v>83463.287349999999</v>
      </c>
      <c r="M60" s="432"/>
      <c r="N60" s="432"/>
    </row>
    <row r="61" spans="10:14" hidden="1" x14ac:dyDescent="0.25">
      <c r="J61" s="117" t="s">
        <v>310</v>
      </c>
      <c r="K61" s="432">
        <v>1144813.0189400001</v>
      </c>
      <c r="L61" s="432">
        <v>1293345.4880899999</v>
      </c>
      <c r="M61" s="432"/>
      <c r="N61" s="432"/>
    </row>
    <row r="62" spans="10:14" hidden="1" x14ac:dyDescent="0.25">
      <c r="J62" s="117" t="s">
        <v>311</v>
      </c>
      <c r="K62" s="432">
        <v>2311848.0315999999</v>
      </c>
      <c r="L62" s="432">
        <v>2893425.5999600003</v>
      </c>
      <c r="M62" s="432"/>
      <c r="N62" s="432"/>
    </row>
    <row r="63" spans="10:14" hidden="1" x14ac:dyDescent="0.25">
      <c r="K63" s="432"/>
      <c r="L63" s="432"/>
      <c r="M63" s="432"/>
      <c r="N63" s="432"/>
    </row>
    <row r="64" spans="10:14" hidden="1" x14ac:dyDescent="0.25">
      <c r="K64" s="432">
        <f>SUM(K44:K63)</f>
        <v>40458771.271740004</v>
      </c>
      <c r="L64" s="432">
        <f t="shared" ref="L64" si="11">SUM(L44:L63)</f>
        <v>42564863.92149999</v>
      </c>
      <c r="M64" s="432"/>
      <c r="N64" s="432"/>
    </row>
    <row r="65" spans="11:14" x14ac:dyDescent="0.25">
      <c r="K65" s="432"/>
      <c r="L65" s="432"/>
      <c r="M65" s="432"/>
      <c r="N65" s="432"/>
    </row>
    <row r="69" spans="11:14" x14ac:dyDescent="0.25">
      <c r="K69" s="117">
        <v>1500</v>
      </c>
    </row>
    <row r="70" spans="11:14" x14ac:dyDescent="0.25">
      <c r="K70" s="117">
        <f>+K69/7</f>
        <v>214.28571428571428</v>
      </c>
    </row>
    <row r="71" spans="11:14" x14ac:dyDescent="0.25">
      <c r="K71" s="117">
        <f>+K70/3</f>
        <v>71.428571428571431</v>
      </c>
    </row>
    <row r="86" spans="12:12" ht="13" x14ac:dyDescent="0.25">
      <c r="L86" s="100"/>
    </row>
    <row r="99" spans="12:12" x14ac:dyDescent="0.25">
      <c r="L99" s="432"/>
    </row>
  </sheetData>
  <mergeCells count="1">
    <mergeCell ref="B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4E924-5F8A-4FF0-9FF2-8CD92E18DE24}">
  <dimension ref="A2:L313"/>
  <sheetViews>
    <sheetView view="pageBreakPreview" topLeftCell="A104" zoomScale="80" zoomScaleNormal="80" zoomScaleSheetLayoutView="80" workbookViewId="0">
      <selection activeCell="F105" sqref="F105"/>
    </sheetView>
  </sheetViews>
  <sheetFormatPr defaultColWidth="9.1796875" defaultRowHeight="12.5" x14ac:dyDescent="0.25"/>
  <cols>
    <col min="1" max="1" width="3.7265625" style="113" customWidth="1"/>
    <col min="2" max="2" width="52.26953125" style="17" customWidth="1"/>
    <col min="3" max="3" width="21.7265625" style="17" customWidth="1"/>
    <col min="4" max="4" width="21.54296875" style="17" customWidth="1"/>
    <col min="5" max="5" width="19" style="17" customWidth="1"/>
    <col min="6" max="6" width="14" style="17" customWidth="1"/>
    <col min="7" max="7" width="15.7265625" style="17" customWidth="1"/>
    <col min="8" max="9" width="13.26953125" style="17" customWidth="1"/>
    <col min="10" max="16384" width="9.1796875" style="17"/>
  </cols>
  <sheetData>
    <row r="2" spans="1:7" s="100" customFormat="1" ht="18" customHeight="1" x14ac:dyDescent="0.25">
      <c r="A2" s="474" t="s">
        <v>134</v>
      </c>
      <c r="B2" s="474"/>
      <c r="C2" s="474"/>
      <c r="D2" s="474"/>
      <c r="E2" s="474"/>
    </row>
    <row r="3" spans="1:7" s="100" customFormat="1" ht="18" customHeight="1" thickBot="1" x14ac:dyDescent="0.3">
      <c r="A3" s="101"/>
      <c r="B3" s="101"/>
      <c r="C3" s="101"/>
      <c r="D3" s="101"/>
    </row>
    <row r="4" spans="1:7" ht="18" customHeight="1" thickBot="1" x14ac:dyDescent="0.3">
      <c r="A4" s="102" t="s">
        <v>1</v>
      </c>
      <c r="B4" s="103" t="s">
        <v>2</v>
      </c>
      <c r="C4" s="104" t="s">
        <v>135</v>
      </c>
      <c r="D4" s="105"/>
      <c r="E4" s="106" t="s">
        <v>4</v>
      </c>
    </row>
    <row r="5" spans="1:7" ht="18" customHeight="1" thickBot="1" x14ac:dyDescent="0.3">
      <c r="A5" s="107"/>
      <c r="B5" s="15"/>
      <c r="C5" s="51">
        <v>2018</v>
      </c>
      <c r="D5" s="51">
        <v>2019</v>
      </c>
      <c r="E5" s="16" t="s">
        <v>5</v>
      </c>
    </row>
    <row r="6" spans="1:7" ht="18" customHeight="1" x14ac:dyDescent="0.25">
      <c r="A6" s="102" t="s">
        <v>6</v>
      </c>
      <c r="B6" s="108" t="s">
        <v>7</v>
      </c>
      <c r="C6" s="19">
        <f>+C39</f>
        <v>21487182.577480003</v>
      </c>
      <c r="D6" s="19">
        <f t="shared" ref="D6" si="0">+D39</f>
        <v>18565696.128529996</v>
      </c>
      <c r="E6" s="78">
        <f>+D6/C6</f>
        <v>0.86403585307587416</v>
      </c>
      <c r="F6" s="21"/>
      <c r="G6" s="22"/>
    </row>
    <row r="7" spans="1:7" ht="18" customHeight="1" thickBot="1" x14ac:dyDescent="0.3">
      <c r="A7" s="109" t="s">
        <v>8</v>
      </c>
      <c r="B7" s="57" t="s">
        <v>9</v>
      </c>
      <c r="C7" s="25">
        <f>+C79</f>
        <v>20193274.654709995</v>
      </c>
      <c r="D7" s="25">
        <f t="shared" ref="D7" si="1">+D79</f>
        <v>22302893.523859993</v>
      </c>
      <c r="E7" s="59">
        <f>+D7/C7</f>
        <v>1.1044713601544531</v>
      </c>
      <c r="F7" s="21"/>
      <c r="G7" s="22"/>
    </row>
    <row r="8" spans="1:7" s="100" customFormat="1" ht="18" customHeight="1" thickBot="1" x14ac:dyDescent="0.3">
      <c r="A8" s="110"/>
      <c r="B8" s="111" t="s">
        <v>10</v>
      </c>
      <c r="C8" s="29">
        <f>SUM(C6:C7)</f>
        <v>41680457.232189998</v>
      </c>
      <c r="D8" s="29">
        <f>SUM(D6:D7)</f>
        <v>40868589.652389988</v>
      </c>
      <c r="E8" s="112">
        <f>+D8/C8</f>
        <v>0.98052162491219019</v>
      </c>
      <c r="F8" s="21"/>
      <c r="G8" s="22"/>
    </row>
    <row r="9" spans="1:7" ht="18" customHeight="1" x14ac:dyDescent="0.25">
      <c r="C9" s="38"/>
      <c r="D9" s="38"/>
      <c r="F9" s="38"/>
      <c r="G9" s="22"/>
    </row>
    <row r="10" spans="1:7" s="114" customFormat="1" ht="18" customHeight="1" x14ac:dyDescent="0.25">
      <c r="A10" s="474" t="s">
        <v>137</v>
      </c>
      <c r="B10" s="474"/>
      <c r="C10" s="474"/>
      <c r="D10" s="474"/>
      <c r="E10" s="474"/>
      <c r="G10" s="22"/>
    </row>
    <row r="11" spans="1:7" s="100" customFormat="1" ht="18" customHeight="1" thickBot="1" x14ac:dyDescent="0.3">
      <c r="A11" s="101"/>
      <c r="B11" s="101"/>
      <c r="C11" s="101"/>
      <c r="D11" s="101"/>
      <c r="G11" s="22"/>
    </row>
    <row r="12" spans="1:7" ht="18" customHeight="1" thickBot="1" x14ac:dyDescent="0.3">
      <c r="A12" s="102" t="s">
        <v>1</v>
      </c>
      <c r="B12" s="103" t="s">
        <v>12</v>
      </c>
      <c r="C12" s="115" t="s">
        <v>135</v>
      </c>
      <c r="D12" s="116"/>
      <c r="E12" s="106" t="s">
        <v>4</v>
      </c>
      <c r="G12" s="22"/>
    </row>
    <row r="13" spans="1:7" ht="18" customHeight="1" thickBot="1" x14ac:dyDescent="0.3">
      <c r="A13" s="15"/>
      <c r="B13" s="15"/>
      <c r="C13" s="36">
        <f>+C5</f>
        <v>2018</v>
      </c>
      <c r="D13" s="36">
        <f>+D5</f>
        <v>2019</v>
      </c>
      <c r="E13" s="36" t="str">
        <f>+E5</f>
        <v>19/18</v>
      </c>
      <c r="G13" s="22"/>
    </row>
    <row r="14" spans="1:7" ht="18" customHeight="1" x14ac:dyDescent="0.25">
      <c r="A14" s="10" t="s">
        <v>6</v>
      </c>
      <c r="B14" s="117" t="s">
        <v>13</v>
      </c>
      <c r="C14" s="25">
        <v>694402.12646000006</v>
      </c>
      <c r="D14" s="25">
        <v>572172.69634999998</v>
      </c>
      <c r="E14" s="26">
        <f t="shared" ref="E14:E38" si="2">+IFERROR(IF(D14/C14&gt;0,D14/C14,"X"),"X")</f>
        <v>0.82397889428548443</v>
      </c>
      <c r="F14" s="21"/>
      <c r="G14" s="22"/>
    </row>
    <row r="15" spans="1:7" ht="18" customHeight="1" x14ac:dyDescent="0.25">
      <c r="A15" s="23" t="s">
        <v>8</v>
      </c>
      <c r="B15" s="117" t="s">
        <v>250</v>
      </c>
      <c r="C15" s="25">
        <v>526428.97864999995</v>
      </c>
      <c r="D15" s="25">
        <v>539593.39888999995</v>
      </c>
      <c r="E15" s="26">
        <f t="shared" si="2"/>
        <v>1.0250070204603088</v>
      </c>
      <c r="F15" s="21"/>
      <c r="G15" s="22"/>
    </row>
    <row r="16" spans="1:7" ht="18" customHeight="1" x14ac:dyDescent="0.25">
      <c r="A16" s="23" t="s">
        <v>14</v>
      </c>
      <c r="B16" s="117" t="s">
        <v>15</v>
      </c>
      <c r="C16" s="25">
        <v>1307741.65497</v>
      </c>
      <c r="D16" s="25">
        <v>1479057.8977699999</v>
      </c>
      <c r="E16" s="26">
        <f t="shared" si="2"/>
        <v>1.1310015951154588</v>
      </c>
      <c r="F16" s="21"/>
      <c r="G16" s="22"/>
    </row>
    <row r="17" spans="1:7" ht="18" customHeight="1" x14ac:dyDescent="0.25">
      <c r="A17" s="23" t="s">
        <v>16</v>
      </c>
      <c r="B17" s="117" t="s">
        <v>17</v>
      </c>
      <c r="C17" s="25">
        <v>1018303.80774</v>
      </c>
      <c r="D17" s="25">
        <v>898737.84643999999</v>
      </c>
      <c r="E17" s="26">
        <f t="shared" si="2"/>
        <v>0.88258321299479192</v>
      </c>
      <c r="F17" s="21"/>
      <c r="G17" s="22"/>
    </row>
    <row r="18" spans="1:7" ht="18" customHeight="1" x14ac:dyDescent="0.25">
      <c r="A18" s="23" t="s">
        <v>18</v>
      </c>
      <c r="B18" s="117" t="s">
        <v>19</v>
      </c>
      <c r="C18" s="25">
        <v>29484.643359999998</v>
      </c>
      <c r="D18" s="25">
        <v>29268.546139999999</v>
      </c>
      <c r="E18" s="26">
        <f t="shared" si="2"/>
        <v>0.99267085521905396</v>
      </c>
      <c r="F18" s="21"/>
      <c r="G18" s="22"/>
    </row>
    <row r="19" spans="1:7" ht="18" customHeight="1" x14ac:dyDescent="0.25">
      <c r="A19" s="23" t="s">
        <v>20</v>
      </c>
      <c r="B19" s="117" t="s">
        <v>21</v>
      </c>
      <c r="C19" s="25">
        <v>653074.75089000002</v>
      </c>
      <c r="D19" s="25">
        <v>720183.25887000002</v>
      </c>
      <c r="E19" s="26">
        <f t="shared" si="2"/>
        <v>1.1027577744944903</v>
      </c>
      <c r="F19" s="21"/>
      <c r="G19" s="22"/>
    </row>
    <row r="20" spans="1:7" ht="18" customHeight="1" x14ac:dyDescent="0.25">
      <c r="A20" s="23" t="s">
        <v>22</v>
      </c>
      <c r="B20" s="117" t="s">
        <v>23</v>
      </c>
      <c r="C20" s="25">
        <v>1254416.7252700001</v>
      </c>
      <c r="D20" s="25">
        <v>661236.72149999999</v>
      </c>
      <c r="E20" s="26">
        <f t="shared" si="2"/>
        <v>0.52712683766048773</v>
      </c>
      <c r="F20" s="21"/>
      <c r="G20" s="22"/>
    </row>
    <row r="21" spans="1:7" ht="18" customHeight="1" x14ac:dyDescent="0.25">
      <c r="A21" s="23" t="s">
        <v>24</v>
      </c>
      <c r="B21" s="117" t="s">
        <v>25</v>
      </c>
      <c r="C21" s="25">
        <v>1044237.03739</v>
      </c>
      <c r="D21" s="25">
        <v>508904.60768999998</v>
      </c>
      <c r="E21" s="26">
        <f t="shared" si="2"/>
        <v>0.48734587020775733</v>
      </c>
      <c r="F21" s="21"/>
      <c r="G21" s="22"/>
    </row>
    <row r="22" spans="1:7" ht="18" customHeight="1" x14ac:dyDescent="0.25">
      <c r="A22" s="23" t="s">
        <v>26</v>
      </c>
      <c r="B22" s="117" t="s">
        <v>27</v>
      </c>
      <c r="C22" s="25">
        <v>865735.93683000002</v>
      </c>
      <c r="D22" s="25">
        <v>1014998.85409</v>
      </c>
      <c r="E22" s="26">
        <f t="shared" si="2"/>
        <v>1.172411599091687</v>
      </c>
      <c r="F22" s="21"/>
      <c r="G22" s="22"/>
    </row>
    <row r="23" spans="1:7" ht="18" customHeight="1" x14ac:dyDescent="0.25">
      <c r="A23" s="23" t="s">
        <v>28</v>
      </c>
      <c r="B23" s="117" t="s">
        <v>253</v>
      </c>
      <c r="C23" s="25">
        <v>10041.27555</v>
      </c>
      <c r="D23" s="25">
        <v>7298.2844500000001</v>
      </c>
      <c r="E23" s="26">
        <f t="shared" si="2"/>
        <v>0.72682842071792364</v>
      </c>
      <c r="F23" s="21"/>
      <c r="G23" s="22"/>
    </row>
    <row r="24" spans="1:7" ht="18" customHeight="1" x14ac:dyDescent="0.25">
      <c r="A24" s="23" t="s">
        <v>29</v>
      </c>
      <c r="B24" s="117" t="s">
        <v>30</v>
      </c>
      <c r="C24" s="25">
        <v>6497.9376400000001</v>
      </c>
      <c r="D24" s="25">
        <v>7089.2907400000004</v>
      </c>
      <c r="E24" s="26">
        <f t="shared" si="2"/>
        <v>1.0910062750309806</v>
      </c>
      <c r="F24" s="21"/>
      <c r="G24" s="22"/>
    </row>
    <row r="25" spans="1:7" ht="18" customHeight="1" x14ac:dyDescent="0.25">
      <c r="A25" s="23" t="s">
        <v>31</v>
      </c>
      <c r="B25" s="117" t="s">
        <v>32</v>
      </c>
      <c r="C25" s="25">
        <v>1069426.47437</v>
      </c>
      <c r="D25" s="25">
        <v>1035515.6685800001</v>
      </c>
      <c r="E25" s="26">
        <f t="shared" si="2"/>
        <v>0.96829066176805023</v>
      </c>
      <c r="F25" s="21"/>
      <c r="G25" s="22"/>
    </row>
    <row r="26" spans="1:7" ht="18" customHeight="1" x14ac:dyDescent="0.25">
      <c r="A26" s="23" t="s">
        <v>33</v>
      </c>
      <c r="B26" s="117" t="s">
        <v>34</v>
      </c>
      <c r="C26" s="25">
        <v>1074484.25049</v>
      </c>
      <c r="D26" s="25">
        <v>1126110.1659500001</v>
      </c>
      <c r="E26" s="26">
        <f t="shared" si="2"/>
        <v>1.0480471588452385</v>
      </c>
      <c r="F26" s="21"/>
      <c r="G26" s="22"/>
    </row>
    <row r="27" spans="1:7" ht="18" customHeight="1" x14ac:dyDescent="0.25">
      <c r="A27" s="23" t="s">
        <v>35</v>
      </c>
      <c r="B27" s="117" t="s">
        <v>36</v>
      </c>
      <c r="C27" s="25">
        <v>2893978.29483</v>
      </c>
      <c r="D27" s="25">
        <v>1688988.7869299999</v>
      </c>
      <c r="E27" s="26">
        <f t="shared" si="2"/>
        <v>0.58362178802353992</v>
      </c>
      <c r="F27" s="21"/>
      <c r="G27" s="22"/>
    </row>
    <row r="28" spans="1:7" ht="18" customHeight="1" x14ac:dyDescent="0.25">
      <c r="A28" s="23" t="s">
        <v>37</v>
      </c>
      <c r="B28" s="117" t="s">
        <v>38</v>
      </c>
      <c r="C28" s="25">
        <v>358726.88299999997</v>
      </c>
      <c r="D28" s="25">
        <v>296055.20728999999</v>
      </c>
      <c r="E28" s="26">
        <f t="shared" si="2"/>
        <v>0.82529417593160981</v>
      </c>
      <c r="F28" s="21"/>
      <c r="G28" s="22"/>
    </row>
    <row r="29" spans="1:7" ht="18" customHeight="1" x14ac:dyDescent="0.25">
      <c r="A29" s="23" t="s">
        <v>39</v>
      </c>
      <c r="B29" s="117" t="s">
        <v>252</v>
      </c>
      <c r="C29" s="25">
        <v>22411.001370000002</v>
      </c>
      <c r="D29" s="25">
        <v>31570.00203</v>
      </c>
      <c r="E29" s="26">
        <f t="shared" si="2"/>
        <v>1.4086832403776699</v>
      </c>
      <c r="F29" s="21"/>
      <c r="G29" s="22"/>
    </row>
    <row r="30" spans="1:7" ht="18" customHeight="1" x14ac:dyDescent="0.25">
      <c r="A30" s="23" t="s">
        <v>40</v>
      </c>
      <c r="B30" s="117" t="s">
        <v>41</v>
      </c>
      <c r="C30" s="25">
        <v>6241471.6379300002</v>
      </c>
      <c r="D30" s="25">
        <v>6296088.2415399998</v>
      </c>
      <c r="E30" s="26">
        <f t="shared" si="2"/>
        <v>1.0087505970992625</v>
      </c>
      <c r="F30" s="21"/>
      <c r="G30" s="22"/>
    </row>
    <row r="31" spans="1:7" ht="18" customHeight="1" x14ac:dyDescent="0.25">
      <c r="A31" s="23" t="s">
        <v>42</v>
      </c>
      <c r="B31" s="117" t="s">
        <v>43</v>
      </c>
      <c r="C31" s="25">
        <v>9930.8847700000006</v>
      </c>
      <c r="D31" s="25">
        <v>9999.9484599999996</v>
      </c>
      <c r="E31" s="26">
        <f t="shared" si="2"/>
        <v>1.0069544347356272</v>
      </c>
      <c r="F31" s="21"/>
      <c r="G31" s="22"/>
    </row>
    <row r="32" spans="1:7" ht="18" customHeight="1" x14ac:dyDescent="0.25">
      <c r="A32" s="23" t="s">
        <v>44</v>
      </c>
      <c r="B32" s="117" t="s">
        <v>45</v>
      </c>
      <c r="C32" s="25">
        <v>15958.404210000001</v>
      </c>
      <c r="D32" s="25">
        <v>15839.92504</v>
      </c>
      <c r="E32" s="26">
        <f t="shared" si="2"/>
        <v>0.99257575078053495</v>
      </c>
      <c r="F32" s="21"/>
      <c r="G32" s="22"/>
    </row>
    <row r="33" spans="1:7" ht="18" customHeight="1" x14ac:dyDescent="0.25">
      <c r="A33" s="23" t="s">
        <v>46</v>
      </c>
      <c r="B33" s="117" t="s">
        <v>47</v>
      </c>
      <c r="C33" s="25">
        <v>139855.90864000001</v>
      </c>
      <c r="D33" s="25">
        <v>78783.513460000002</v>
      </c>
      <c r="E33" s="26">
        <f t="shared" si="2"/>
        <v>0.56331916345983557</v>
      </c>
      <c r="F33" s="21"/>
      <c r="G33" s="22"/>
    </row>
    <row r="34" spans="1:7" ht="18" customHeight="1" x14ac:dyDescent="0.25">
      <c r="A34" s="23" t="s">
        <v>48</v>
      </c>
      <c r="B34" s="117" t="s">
        <v>49</v>
      </c>
      <c r="C34" s="25">
        <v>16799.130700000002</v>
      </c>
      <c r="D34" s="25">
        <v>17358.380669999999</v>
      </c>
      <c r="E34" s="26">
        <f t="shared" si="2"/>
        <v>1.0332904112711021</v>
      </c>
      <c r="F34" s="21"/>
      <c r="G34" s="22"/>
    </row>
    <row r="35" spans="1:7" ht="18" customHeight="1" x14ac:dyDescent="0.25">
      <c r="A35" s="23" t="s">
        <v>50</v>
      </c>
      <c r="B35" s="117" t="s">
        <v>51</v>
      </c>
      <c r="C35" s="25">
        <v>443965.34088999999</v>
      </c>
      <c r="D35" s="25">
        <v>199610.94837</v>
      </c>
      <c r="E35" s="26">
        <f t="shared" si="2"/>
        <v>0.44960930501882806</v>
      </c>
      <c r="F35" s="21"/>
      <c r="G35" s="22"/>
    </row>
    <row r="36" spans="1:7" s="100" customFormat="1" ht="18" customHeight="1" x14ac:dyDescent="0.25">
      <c r="A36" s="23" t="s">
        <v>52</v>
      </c>
      <c r="B36" s="117" t="s">
        <v>53</v>
      </c>
      <c r="C36" s="25">
        <v>93151.068050000002</v>
      </c>
      <c r="D36" s="25">
        <v>104783.09722</v>
      </c>
      <c r="E36" s="26">
        <f t="shared" si="2"/>
        <v>1.1248727407371901</v>
      </c>
      <c r="F36" s="21"/>
      <c r="G36" s="22"/>
    </row>
    <row r="37" spans="1:7" s="100" customFormat="1" ht="18" customHeight="1" x14ac:dyDescent="0.25">
      <c r="A37" s="23" t="s">
        <v>54</v>
      </c>
      <c r="B37" s="117" t="s">
        <v>55</v>
      </c>
      <c r="C37" s="25">
        <v>767397.90350000001</v>
      </c>
      <c r="D37" s="25">
        <v>440924.44185</v>
      </c>
      <c r="E37" s="26">
        <f t="shared" si="2"/>
        <v>0.57457081891806339</v>
      </c>
      <c r="F37" s="21"/>
      <c r="G37" s="22"/>
    </row>
    <row r="38" spans="1:7" s="100" customFormat="1" ht="18" customHeight="1" thickBot="1" x14ac:dyDescent="0.3">
      <c r="A38" s="23" t="s">
        <v>56</v>
      </c>
      <c r="B38" s="117" t="s">
        <v>57</v>
      </c>
      <c r="C38" s="25">
        <v>929260.51997999998</v>
      </c>
      <c r="D38" s="25">
        <v>785526.39821000001</v>
      </c>
      <c r="E38" s="26">
        <f t="shared" si="2"/>
        <v>0.84532419200043762</v>
      </c>
      <c r="F38" s="21"/>
      <c r="G38" s="22"/>
    </row>
    <row r="39" spans="1:7" s="100" customFormat="1" ht="18" customHeight="1" thickBot="1" x14ac:dyDescent="0.3">
      <c r="A39" s="27"/>
      <c r="B39" s="40" t="s">
        <v>10</v>
      </c>
      <c r="C39" s="29">
        <f>SUM(C14:C38)</f>
        <v>21487182.577480003</v>
      </c>
      <c r="D39" s="29">
        <f>SUM(D14:D38)</f>
        <v>18565696.128529996</v>
      </c>
      <c r="E39" s="30">
        <f t="shared" ref="E39" si="3">+IF(C39=0,"X",D39/C39)</f>
        <v>0.86403585307587416</v>
      </c>
      <c r="F39" s="21"/>
      <c r="G39" s="118"/>
    </row>
    <row r="40" spans="1:7" s="100" customFormat="1" ht="18" customHeight="1" x14ac:dyDescent="0.25">
      <c r="A40" s="119"/>
      <c r="C40" s="373">
        <v>0</v>
      </c>
      <c r="D40" s="373">
        <v>0</v>
      </c>
      <c r="E40" s="120"/>
      <c r="F40" s="121"/>
      <c r="G40" s="122"/>
    </row>
    <row r="41" spans="1:7" s="100" customFormat="1" ht="18" customHeight="1" x14ac:dyDescent="0.25">
      <c r="A41" s="474" t="s">
        <v>138</v>
      </c>
      <c r="B41" s="474"/>
      <c r="C41" s="474"/>
      <c r="D41" s="474"/>
      <c r="E41" s="474"/>
      <c r="F41" s="121"/>
      <c r="G41" s="118"/>
    </row>
    <row r="42" spans="1:7" s="100" customFormat="1" ht="18" customHeight="1" thickBot="1" x14ac:dyDescent="0.3">
      <c r="A42" s="101"/>
      <c r="B42" s="101"/>
      <c r="C42" s="101"/>
      <c r="D42" s="101"/>
      <c r="E42" s="101"/>
      <c r="F42" s="121"/>
      <c r="G42" s="22"/>
    </row>
    <row r="43" spans="1:7" s="100" customFormat="1" ht="18" customHeight="1" thickBot="1" x14ac:dyDescent="0.3">
      <c r="A43" s="102" t="s">
        <v>1</v>
      </c>
      <c r="B43" s="123" t="s">
        <v>12</v>
      </c>
      <c r="C43" s="115" t="s">
        <v>135</v>
      </c>
      <c r="D43" s="116"/>
      <c r="E43" s="106" t="s">
        <v>4</v>
      </c>
      <c r="F43" s="121"/>
      <c r="G43" s="22"/>
    </row>
    <row r="44" spans="1:7" ht="18" customHeight="1" thickBot="1" x14ac:dyDescent="0.3">
      <c r="A44" s="23"/>
      <c r="B44" s="124"/>
      <c r="C44" s="36">
        <f>+C5</f>
        <v>2018</v>
      </c>
      <c r="D44" s="36">
        <f>+D5</f>
        <v>2019</v>
      </c>
      <c r="E44" s="36" t="str">
        <f>+E5</f>
        <v>19/18</v>
      </c>
      <c r="G44" s="22"/>
    </row>
    <row r="45" spans="1:7" ht="18" customHeight="1" x14ac:dyDescent="0.25">
      <c r="A45" s="10" t="s">
        <v>6</v>
      </c>
      <c r="B45" s="117" t="s">
        <v>59</v>
      </c>
      <c r="C45" s="37">
        <v>1015572.72038</v>
      </c>
      <c r="D45" s="25">
        <v>1321547.9482799999</v>
      </c>
      <c r="E45" s="26">
        <f t="shared" ref="E45:E78" si="4">+IFERROR(IF(D45/C45&gt;0,D45/C45,"X"),"X")</f>
        <v>1.3012834253617134</v>
      </c>
      <c r="F45" s="21"/>
      <c r="G45" s="22"/>
    </row>
    <row r="46" spans="1:7" ht="18" customHeight="1" x14ac:dyDescent="0.25">
      <c r="A46" s="23" t="s">
        <v>8</v>
      </c>
      <c r="B46" s="117" t="s">
        <v>254</v>
      </c>
      <c r="C46" s="37">
        <v>193411.79884</v>
      </c>
      <c r="D46" s="25">
        <v>207478.12096</v>
      </c>
      <c r="E46" s="26">
        <f t="shared" si="4"/>
        <v>1.0727273217268216</v>
      </c>
      <c r="F46" s="21"/>
      <c r="G46" s="22"/>
    </row>
    <row r="47" spans="1:7" ht="18" customHeight="1" x14ac:dyDescent="0.25">
      <c r="A47" s="23" t="s">
        <v>14</v>
      </c>
      <c r="B47" s="117" t="s">
        <v>60</v>
      </c>
      <c r="C47" s="37">
        <v>896994.13751000003</v>
      </c>
      <c r="D47" s="25">
        <v>915763.14872000006</v>
      </c>
      <c r="E47" s="26">
        <f t="shared" si="4"/>
        <v>1.0209243410019397</v>
      </c>
      <c r="F47" s="21"/>
      <c r="G47" s="22"/>
    </row>
    <row r="48" spans="1:7" ht="18" customHeight="1" x14ac:dyDescent="0.25">
      <c r="A48" s="23" t="s">
        <v>16</v>
      </c>
      <c r="B48" s="117" t="s">
        <v>61</v>
      </c>
      <c r="C48" s="37">
        <v>900888.60872000002</v>
      </c>
      <c r="D48" s="25">
        <v>1033357.26677</v>
      </c>
      <c r="E48" s="26">
        <f t="shared" si="4"/>
        <v>1.1470422167266761</v>
      </c>
      <c r="F48" s="21"/>
      <c r="G48" s="22"/>
    </row>
    <row r="49" spans="1:7" ht="18" customHeight="1" x14ac:dyDescent="0.25">
      <c r="A49" s="23" t="s">
        <v>18</v>
      </c>
      <c r="B49" s="17" t="s">
        <v>62</v>
      </c>
      <c r="C49" s="37">
        <v>145686.82574999999</v>
      </c>
      <c r="D49" s="25">
        <v>197702.52979999999</v>
      </c>
      <c r="E49" s="26">
        <f t="shared" si="4"/>
        <v>1.3570378020265157</v>
      </c>
      <c r="F49" s="21"/>
      <c r="G49" s="22"/>
    </row>
    <row r="50" spans="1:7" ht="18" customHeight="1" x14ac:dyDescent="0.25">
      <c r="A50" s="23" t="s">
        <v>20</v>
      </c>
      <c r="B50" s="117" t="s">
        <v>63</v>
      </c>
      <c r="C50" s="37">
        <v>1828.78575</v>
      </c>
      <c r="D50" s="25">
        <v>3421.5832999999998</v>
      </c>
      <c r="E50" s="26">
        <f t="shared" si="4"/>
        <v>1.8709590776284208</v>
      </c>
      <c r="F50" s="21"/>
      <c r="G50" s="22"/>
    </row>
    <row r="51" spans="1:7" ht="18" customHeight="1" x14ac:dyDescent="0.25">
      <c r="A51" s="23" t="s">
        <v>22</v>
      </c>
      <c r="B51" s="117" t="s">
        <v>64</v>
      </c>
      <c r="C51" s="37">
        <v>15112.30495</v>
      </c>
      <c r="D51" s="25">
        <v>26515.597659999999</v>
      </c>
      <c r="E51" s="26">
        <f t="shared" si="4"/>
        <v>1.7545700505467896</v>
      </c>
      <c r="F51" s="21"/>
      <c r="G51" s="22"/>
    </row>
    <row r="52" spans="1:7" ht="18" customHeight="1" x14ac:dyDescent="0.25">
      <c r="A52" s="23" t="s">
        <v>24</v>
      </c>
      <c r="B52" s="117" t="s">
        <v>65</v>
      </c>
      <c r="C52" s="37">
        <v>5403.5195100000001</v>
      </c>
      <c r="D52" s="25">
        <v>5087.1855599999999</v>
      </c>
      <c r="E52" s="26">
        <f t="shared" si="4"/>
        <v>0.94145779442184341</v>
      </c>
      <c r="F52" s="21"/>
      <c r="G52" s="22"/>
    </row>
    <row r="53" spans="1:7" ht="18" customHeight="1" x14ac:dyDescent="0.25">
      <c r="A53" s="23" t="s">
        <v>26</v>
      </c>
      <c r="B53" s="117" t="s">
        <v>66</v>
      </c>
      <c r="C53" s="37">
        <v>2921873.7407999998</v>
      </c>
      <c r="D53" s="25">
        <v>3303689.7545400001</v>
      </c>
      <c r="E53" s="26">
        <f t="shared" si="4"/>
        <v>1.1306750556700853</v>
      </c>
      <c r="F53" s="21"/>
      <c r="G53" s="22"/>
    </row>
    <row r="54" spans="1:7" ht="18" customHeight="1" x14ac:dyDescent="0.25">
      <c r="A54" s="23" t="s">
        <v>28</v>
      </c>
      <c r="B54" s="117" t="s">
        <v>67</v>
      </c>
      <c r="C54" s="37">
        <v>204483.97085000001</v>
      </c>
      <c r="D54" s="25">
        <v>142882.18715000001</v>
      </c>
      <c r="E54" s="26">
        <f t="shared" si="4"/>
        <v>0.6987451708613962</v>
      </c>
      <c r="F54" s="21"/>
      <c r="G54" s="22"/>
    </row>
    <row r="55" spans="1:7" ht="18" customHeight="1" x14ac:dyDescent="0.25">
      <c r="A55" s="23" t="s">
        <v>29</v>
      </c>
      <c r="B55" s="117" t="s">
        <v>68</v>
      </c>
      <c r="C55" s="37">
        <v>77398.389290000006</v>
      </c>
      <c r="D55" s="25">
        <v>88414.700230000002</v>
      </c>
      <c r="E55" s="26">
        <f t="shared" si="4"/>
        <v>1.1423325606780208</v>
      </c>
      <c r="F55" s="21"/>
      <c r="G55" s="22"/>
    </row>
    <row r="56" spans="1:7" ht="18" customHeight="1" x14ac:dyDescent="0.25">
      <c r="A56" s="23" t="s">
        <v>31</v>
      </c>
      <c r="B56" s="117" t="s">
        <v>69</v>
      </c>
      <c r="C56" s="37">
        <v>774738.3872</v>
      </c>
      <c r="D56" s="25">
        <v>823150.55735000002</v>
      </c>
      <c r="E56" s="26">
        <f t="shared" si="4"/>
        <v>1.0624884102167282</v>
      </c>
      <c r="F56" s="21"/>
      <c r="G56" s="22"/>
    </row>
    <row r="57" spans="1:7" ht="18" customHeight="1" x14ac:dyDescent="0.25">
      <c r="A57" s="23" t="s">
        <v>33</v>
      </c>
      <c r="B57" s="117" t="s">
        <v>70</v>
      </c>
      <c r="C57" s="37">
        <v>46109.687850000002</v>
      </c>
      <c r="D57" s="25">
        <v>40434.556499999999</v>
      </c>
      <c r="E57" s="26">
        <f t="shared" si="4"/>
        <v>0.87692106334656084</v>
      </c>
      <c r="F57" s="21"/>
      <c r="G57" s="22"/>
    </row>
    <row r="58" spans="1:7" ht="18" customHeight="1" x14ac:dyDescent="0.25">
      <c r="A58" s="23" t="s">
        <v>35</v>
      </c>
      <c r="B58" s="117" t="s">
        <v>71</v>
      </c>
      <c r="C58" s="37">
        <v>584521.62234</v>
      </c>
      <c r="D58" s="25">
        <v>660293.59329999995</v>
      </c>
      <c r="E58" s="26">
        <f t="shared" si="4"/>
        <v>1.1296307408726198</v>
      </c>
      <c r="F58" s="21"/>
      <c r="G58" s="22"/>
    </row>
    <row r="59" spans="1:7" ht="18" customHeight="1" x14ac:dyDescent="0.25">
      <c r="A59" s="23" t="s">
        <v>37</v>
      </c>
      <c r="B59" s="117" t="s">
        <v>72</v>
      </c>
      <c r="C59" s="37">
        <v>33181.969790000003</v>
      </c>
      <c r="D59" s="25">
        <v>55682.101269999999</v>
      </c>
      <c r="E59" s="26">
        <f t="shared" si="4"/>
        <v>1.6780830560210089</v>
      </c>
      <c r="F59" s="21"/>
      <c r="G59" s="22"/>
    </row>
    <row r="60" spans="1:7" ht="18" customHeight="1" x14ac:dyDescent="0.25">
      <c r="A60" s="23" t="s">
        <v>39</v>
      </c>
      <c r="B60" s="117" t="s">
        <v>73</v>
      </c>
      <c r="C60" s="37">
        <v>522150.56556000002</v>
      </c>
      <c r="D60" s="25">
        <v>573186.47696</v>
      </c>
      <c r="E60" s="26">
        <f t="shared" si="4"/>
        <v>1.0977417526020767</v>
      </c>
      <c r="F60" s="21"/>
      <c r="G60" s="22"/>
    </row>
    <row r="61" spans="1:7" ht="18" customHeight="1" x14ac:dyDescent="0.25">
      <c r="A61" s="23" t="s">
        <v>40</v>
      </c>
      <c r="B61" s="117" t="s">
        <v>74</v>
      </c>
      <c r="C61" s="37">
        <v>875.05499999999995</v>
      </c>
      <c r="D61" s="25">
        <v>1521.64032</v>
      </c>
      <c r="E61" s="26">
        <f t="shared" si="4"/>
        <v>1.738908205769923</v>
      </c>
      <c r="F61" s="21"/>
      <c r="G61" s="22"/>
    </row>
    <row r="62" spans="1:7" ht="18" customHeight="1" x14ac:dyDescent="0.25">
      <c r="A62" s="23" t="s">
        <v>42</v>
      </c>
      <c r="B62" s="117" t="s">
        <v>75</v>
      </c>
      <c r="C62" s="37">
        <v>323.07756000000001</v>
      </c>
      <c r="D62" s="25">
        <v>2595.5273299999999</v>
      </c>
      <c r="E62" s="26">
        <f t="shared" si="4"/>
        <v>8.0337592310651349</v>
      </c>
      <c r="F62" s="21"/>
      <c r="G62" s="22"/>
    </row>
    <row r="63" spans="1:7" ht="18" customHeight="1" x14ac:dyDescent="0.25">
      <c r="A63" s="23" t="s">
        <v>44</v>
      </c>
      <c r="B63" s="117" t="s">
        <v>76</v>
      </c>
      <c r="C63" s="37">
        <v>1912.5585599999999</v>
      </c>
      <c r="D63" s="25">
        <v>-599.54147</v>
      </c>
      <c r="E63" s="26" t="str">
        <f t="shared" si="4"/>
        <v>X</v>
      </c>
      <c r="F63" s="21"/>
      <c r="G63" s="22"/>
    </row>
    <row r="64" spans="1:7" ht="18" customHeight="1" x14ac:dyDescent="0.25">
      <c r="A64" s="23" t="s">
        <v>46</v>
      </c>
      <c r="B64" s="117" t="s">
        <v>77</v>
      </c>
      <c r="C64" s="37">
        <v>12053.72076</v>
      </c>
      <c r="D64" s="25">
        <v>25232.172839999999</v>
      </c>
      <c r="E64" s="26">
        <f t="shared" si="4"/>
        <v>2.0933098868303301</v>
      </c>
      <c r="F64" s="21"/>
      <c r="G64" s="22"/>
    </row>
    <row r="65" spans="1:7" ht="18" customHeight="1" x14ac:dyDescent="0.25">
      <c r="A65" s="23" t="s">
        <v>48</v>
      </c>
      <c r="B65" s="117" t="s">
        <v>78</v>
      </c>
      <c r="C65" s="37">
        <v>87677.929199999999</v>
      </c>
      <c r="D65" s="25">
        <v>115704.12182</v>
      </c>
      <c r="E65" s="26">
        <f t="shared" si="4"/>
        <v>1.3196493447748991</v>
      </c>
      <c r="F65" s="21"/>
      <c r="G65" s="22"/>
    </row>
    <row r="66" spans="1:7" ht="18" customHeight="1" x14ac:dyDescent="0.25">
      <c r="A66" s="23" t="s">
        <v>50</v>
      </c>
      <c r="B66" s="117" t="s">
        <v>79</v>
      </c>
      <c r="C66" s="37">
        <v>15641.9828</v>
      </c>
      <c r="D66" s="25">
        <v>36123.884680000003</v>
      </c>
      <c r="E66" s="26">
        <f t="shared" si="4"/>
        <v>2.3094185143842507</v>
      </c>
      <c r="F66" s="21"/>
      <c r="G66" s="22"/>
    </row>
    <row r="67" spans="1:7" ht="18" customHeight="1" x14ac:dyDescent="0.25">
      <c r="A67" s="23" t="s">
        <v>52</v>
      </c>
      <c r="B67" s="117" t="s">
        <v>80</v>
      </c>
      <c r="C67" s="37">
        <v>202209.56719999999</v>
      </c>
      <c r="D67" s="25">
        <v>251302.14</v>
      </c>
      <c r="E67" s="26">
        <f t="shared" si="4"/>
        <v>1.2427806630506453</v>
      </c>
      <c r="F67" s="21"/>
      <c r="G67" s="22"/>
    </row>
    <row r="68" spans="1:7" ht="18" customHeight="1" x14ac:dyDescent="0.25">
      <c r="A68" s="23" t="s">
        <v>54</v>
      </c>
      <c r="B68" s="117" t="s">
        <v>81</v>
      </c>
      <c r="C68" s="37">
        <v>7076375.1652499996</v>
      </c>
      <c r="D68" s="25">
        <v>7534157.5406999998</v>
      </c>
      <c r="E68" s="26">
        <f t="shared" si="4"/>
        <v>1.0646916485855689</v>
      </c>
      <c r="F68" s="21"/>
      <c r="G68" s="22"/>
    </row>
    <row r="69" spans="1:7" ht="18" customHeight="1" x14ac:dyDescent="0.25">
      <c r="A69" s="23" t="s">
        <v>56</v>
      </c>
      <c r="B69" s="117" t="s">
        <v>82</v>
      </c>
      <c r="C69" s="37">
        <v>117353.06486</v>
      </c>
      <c r="D69" s="25">
        <v>190447.30322999999</v>
      </c>
      <c r="E69" s="26">
        <f t="shared" si="4"/>
        <v>1.6228575151164568</v>
      </c>
      <c r="F69" s="21"/>
      <c r="G69" s="22"/>
    </row>
    <row r="70" spans="1:7" ht="18" customHeight="1" x14ac:dyDescent="0.25">
      <c r="A70" s="23" t="s">
        <v>83</v>
      </c>
      <c r="B70" s="117" t="s">
        <v>84</v>
      </c>
      <c r="C70" s="37">
        <v>25068.34692</v>
      </c>
      <c r="D70" s="25">
        <v>26914.332480000001</v>
      </c>
      <c r="E70" s="26">
        <f t="shared" si="4"/>
        <v>1.0736381048934358</v>
      </c>
      <c r="F70" s="21"/>
      <c r="G70" s="22"/>
    </row>
    <row r="71" spans="1:7" ht="18" customHeight="1" x14ac:dyDescent="0.25">
      <c r="A71" s="23" t="s">
        <v>85</v>
      </c>
      <c r="B71" s="117" t="s">
        <v>86</v>
      </c>
      <c r="C71" s="37">
        <v>17623.14532</v>
      </c>
      <c r="D71" s="25">
        <v>17092.778490000001</v>
      </c>
      <c r="E71" s="26">
        <f t="shared" si="4"/>
        <v>0.96990509807587522</v>
      </c>
      <c r="F71" s="21"/>
      <c r="G71" s="22"/>
    </row>
    <row r="72" spans="1:7" ht="18" customHeight="1" x14ac:dyDescent="0.25">
      <c r="A72" s="23" t="s">
        <v>87</v>
      </c>
      <c r="B72" s="117" t="s">
        <v>88</v>
      </c>
      <c r="C72" s="37">
        <v>27482.53458</v>
      </c>
      <c r="D72" s="25">
        <v>30282.66951</v>
      </c>
      <c r="E72" s="26">
        <f t="shared" si="4"/>
        <v>1.1018877979339561</v>
      </c>
      <c r="F72" s="21"/>
      <c r="G72" s="22"/>
    </row>
    <row r="73" spans="1:7" ht="18" customHeight="1" x14ac:dyDescent="0.25">
      <c r="A73" s="23" t="s">
        <v>89</v>
      </c>
      <c r="B73" s="117" t="s">
        <v>90</v>
      </c>
      <c r="C73" s="37">
        <v>358662.88592999999</v>
      </c>
      <c r="D73" s="25">
        <v>373337.48573999997</v>
      </c>
      <c r="E73" s="26">
        <f t="shared" si="4"/>
        <v>1.0409147430237988</v>
      </c>
      <c r="F73" s="21"/>
      <c r="G73" s="22"/>
    </row>
    <row r="74" spans="1:7" ht="18" customHeight="1" x14ac:dyDescent="0.25">
      <c r="A74" s="23" t="s">
        <v>91</v>
      </c>
      <c r="B74" s="117" t="s">
        <v>92</v>
      </c>
      <c r="C74" s="37">
        <v>117060.18532</v>
      </c>
      <c r="D74" s="25">
        <v>136348.90432</v>
      </c>
      <c r="E74" s="26">
        <f t="shared" si="4"/>
        <v>1.1647760846035879</v>
      </c>
      <c r="F74" s="21"/>
      <c r="G74" s="22"/>
    </row>
    <row r="75" spans="1:7" ht="18" customHeight="1" x14ac:dyDescent="0.25">
      <c r="A75" s="23" t="s">
        <v>93</v>
      </c>
      <c r="B75" s="117" t="s">
        <v>94</v>
      </c>
      <c r="C75" s="37">
        <v>706240.70220000006</v>
      </c>
      <c r="D75" s="25">
        <v>694700.69874000002</v>
      </c>
      <c r="E75" s="26">
        <f t="shared" si="4"/>
        <v>0.98365995697493513</v>
      </c>
      <c r="F75" s="21"/>
      <c r="G75" s="22"/>
    </row>
    <row r="76" spans="1:7" ht="18" customHeight="1" x14ac:dyDescent="0.25">
      <c r="A76" s="23" t="s">
        <v>95</v>
      </c>
      <c r="B76" s="117" t="s">
        <v>96</v>
      </c>
      <c r="C76" s="37">
        <v>2688356.09766</v>
      </c>
      <c r="D76" s="25">
        <v>3026469.7217199998</v>
      </c>
      <c r="E76" s="26">
        <f t="shared" si="4"/>
        <v>1.1257696569120068</v>
      </c>
      <c r="F76" s="21"/>
      <c r="G76" s="22"/>
    </row>
    <row r="77" spans="1:7" ht="18" customHeight="1" x14ac:dyDescent="0.25">
      <c r="A77" s="23" t="s">
        <v>97</v>
      </c>
      <c r="B77" s="17" t="s">
        <v>98</v>
      </c>
      <c r="C77" s="37">
        <v>361324.06920999999</v>
      </c>
      <c r="D77" s="25">
        <v>393816.16467999999</v>
      </c>
      <c r="E77" s="26">
        <f t="shared" si="4"/>
        <v>1.0899250790046753</v>
      </c>
      <c r="F77" s="21"/>
      <c r="G77" s="22"/>
    </row>
    <row r="78" spans="1:7" ht="18" customHeight="1" thickBot="1" x14ac:dyDescent="0.3">
      <c r="A78" s="23" t="s">
        <v>99</v>
      </c>
      <c r="B78" s="117" t="s">
        <v>100</v>
      </c>
      <c r="C78" s="37">
        <v>37677.531289999999</v>
      </c>
      <c r="D78" s="25">
        <v>48838.670380000003</v>
      </c>
      <c r="E78" s="26">
        <f t="shared" si="4"/>
        <v>1.2962279827755669</v>
      </c>
      <c r="F78" s="21"/>
      <c r="G78" s="22"/>
    </row>
    <row r="79" spans="1:7" s="100" customFormat="1" ht="18" customHeight="1" thickBot="1" x14ac:dyDescent="0.3">
      <c r="A79" s="27"/>
      <c r="B79" s="40" t="s">
        <v>10</v>
      </c>
      <c r="C79" s="125">
        <f>SUM(C45:C78)</f>
        <v>20193274.654709995</v>
      </c>
      <c r="D79" s="125">
        <f>SUM(D45:D78)</f>
        <v>22302893.523859993</v>
      </c>
      <c r="E79" s="30">
        <f t="shared" ref="E79" si="5">+IF(C79=0,"X",D79/C79)</f>
        <v>1.1044713601544531</v>
      </c>
    </row>
    <row r="80" spans="1:7" ht="18" customHeight="1" x14ac:dyDescent="0.25">
      <c r="C80" s="374" t="b">
        <v>1</v>
      </c>
      <c r="D80" s="374" t="b">
        <v>1</v>
      </c>
      <c r="E80" s="120"/>
    </row>
    <row r="81" spans="1:12" ht="18" customHeight="1" x14ac:dyDescent="0.25">
      <c r="A81" s="474" t="s">
        <v>251</v>
      </c>
      <c r="B81" s="474"/>
      <c r="C81" s="474"/>
      <c r="D81" s="474"/>
      <c r="E81" s="474"/>
      <c r="F81" s="474"/>
      <c r="G81" s="127"/>
    </row>
    <row r="82" spans="1:12" ht="18" customHeight="1" thickBot="1" x14ac:dyDescent="0.3">
      <c r="A82" s="17"/>
    </row>
    <row r="83" spans="1:12" ht="18" customHeight="1" x14ac:dyDescent="0.25">
      <c r="A83" s="102"/>
      <c r="B83" s="102"/>
      <c r="C83" s="475" t="s">
        <v>135</v>
      </c>
      <c r="D83" s="476"/>
      <c r="E83" s="479" t="s">
        <v>139</v>
      </c>
      <c r="F83" s="481" t="s">
        <v>140</v>
      </c>
      <c r="G83" s="482"/>
    </row>
    <row r="84" spans="1:12" ht="36" customHeight="1" thickBot="1" x14ac:dyDescent="0.3">
      <c r="A84" s="128" t="s">
        <v>1</v>
      </c>
      <c r="B84" s="109" t="s">
        <v>102</v>
      </c>
      <c r="C84" s="477"/>
      <c r="D84" s="478"/>
      <c r="E84" s="480"/>
      <c r="F84" s="483"/>
      <c r="G84" s="484"/>
    </row>
    <row r="85" spans="1:12" ht="18" customHeight="1" thickBot="1" x14ac:dyDescent="0.3">
      <c r="A85" s="15"/>
      <c r="B85" s="15"/>
      <c r="C85" s="51">
        <f>+C5</f>
        <v>2018</v>
      </c>
      <c r="D85" s="36">
        <f>+D5</f>
        <v>2019</v>
      </c>
      <c r="E85" s="36" t="str">
        <f>+E5</f>
        <v>19/18</v>
      </c>
      <c r="F85" s="36">
        <f>+C85</f>
        <v>2018</v>
      </c>
      <c r="G85" s="36">
        <f>+D85</f>
        <v>2019</v>
      </c>
    </row>
    <row r="86" spans="1:12" ht="18" customHeight="1" x14ac:dyDescent="0.25">
      <c r="A86" s="10"/>
      <c r="B86" s="52"/>
      <c r="C86" s="53"/>
      <c r="D86" s="54"/>
      <c r="E86" s="59"/>
      <c r="F86" s="56"/>
      <c r="G86" s="56"/>
    </row>
    <row r="87" spans="1:12" ht="13" x14ac:dyDescent="0.25">
      <c r="A87" s="23" t="s">
        <v>6</v>
      </c>
      <c r="B87" s="58" t="s">
        <v>104</v>
      </c>
      <c r="C87" s="25">
        <v>5750681.6960399998</v>
      </c>
      <c r="D87" s="25">
        <v>5803607.6816800004</v>
      </c>
      <c r="E87" s="26">
        <f t="shared" ref="E87:E92" si="6">+IF(C87=0,"X",D87/C87)</f>
        <v>1.0092034281216513</v>
      </c>
      <c r="F87" s="59">
        <f>+C87/C95</f>
        <v>0.26763311920017585</v>
      </c>
      <c r="G87" s="59">
        <f>+D87/D95</f>
        <v>0.31259844185220537</v>
      </c>
      <c r="H87" s="21"/>
      <c r="I87" s="21"/>
      <c r="J87" s="22"/>
      <c r="K87" s="21"/>
      <c r="L87" s="22"/>
    </row>
    <row r="88" spans="1:12" ht="13" x14ac:dyDescent="0.25">
      <c r="A88" s="23" t="s">
        <v>8</v>
      </c>
      <c r="B88" s="58" t="s">
        <v>105</v>
      </c>
      <c r="C88" s="25">
        <v>117814.49545</v>
      </c>
      <c r="D88" s="25">
        <v>121426.33334</v>
      </c>
      <c r="E88" s="26">
        <f t="shared" si="6"/>
        <v>1.0306569906886613</v>
      </c>
      <c r="F88" s="59">
        <f>+C88/C95</f>
        <v>5.4830127228205237E-3</v>
      </c>
      <c r="G88" s="59">
        <f>+D88/D95</f>
        <v>6.5403598388860578E-3</v>
      </c>
      <c r="H88" s="21"/>
      <c r="I88" s="21"/>
      <c r="J88" s="22"/>
      <c r="K88" s="21"/>
      <c r="L88" s="22"/>
    </row>
    <row r="89" spans="1:12" ht="25" x14ac:dyDescent="0.25">
      <c r="A89" s="23" t="s">
        <v>14</v>
      </c>
      <c r="B89" s="58" t="s">
        <v>106</v>
      </c>
      <c r="C89" s="25">
        <v>13036797.06192</v>
      </c>
      <c r="D89" s="25">
        <v>9891050.3953099996</v>
      </c>
      <c r="E89" s="26">
        <f t="shared" si="6"/>
        <v>0.7587024902152838</v>
      </c>
      <c r="F89" s="59">
        <f>+C89/C95</f>
        <v>0.60672435834241467</v>
      </c>
      <c r="G89" s="59">
        <f>+D89/D95</f>
        <v>0.53275946815214592</v>
      </c>
      <c r="H89" s="21"/>
      <c r="I89" s="21"/>
      <c r="J89" s="22"/>
      <c r="K89" s="21"/>
      <c r="L89" s="22"/>
    </row>
    <row r="90" spans="1:12" ht="13" x14ac:dyDescent="0.25">
      <c r="A90" s="23" t="s">
        <v>16</v>
      </c>
      <c r="B90" s="58" t="s">
        <v>107</v>
      </c>
      <c r="C90" s="25">
        <v>89346.554069999998</v>
      </c>
      <c r="D90" s="25">
        <v>84064.976939999993</v>
      </c>
      <c r="E90" s="26">
        <f t="shared" si="6"/>
        <v>0.94088661633371928</v>
      </c>
      <c r="F90" s="59">
        <f>+C90/C95</f>
        <v>4.1581325866127273E-3</v>
      </c>
      <c r="G90" s="59">
        <f>+D90/D95</f>
        <v>4.5279733309227712E-3</v>
      </c>
      <c r="H90" s="21"/>
      <c r="I90" s="21"/>
      <c r="J90" s="22"/>
      <c r="K90" s="21"/>
      <c r="L90" s="22"/>
    </row>
    <row r="91" spans="1:12" ht="25" x14ac:dyDescent="0.25">
      <c r="A91" s="23" t="s">
        <v>18</v>
      </c>
      <c r="B91" s="58" t="s">
        <v>108</v>
      </c>
      <c r="C91" s="25">
        <v>2490660.9570200001</v>
      </c>
      <c r="D91" s="25">
        <v>2665546.74126</v>
      </c>
      <c r="E91" s="26">
        <f t="shared" si="6"/>
        <v>1.0702166160942457</v>
      </c>
      <c r="F91" s="59">
        <f>+C91/C95</f>
        <v>0.11591379875126395</v>
      </c>
      <c r="G91" s="59">
        <f>+D91/D95</f>
        <v>0.1435737568258397</v>
      </c>
      <c r="H91" s="21"/>
      <c r="I91" s="21"/>
      <c r="J91" s="22"/>
      <c r="K91" s="21"/>
      <c r="L91" s="22"/>
    </row>
    <row r="92" spans="1:12" ht="13" x14ac:dyDescent="0.25">
      <c r="A92" s="23" t="s">
        <v>20</v>
      </c>
      <c r="B92" s="60" t="s">
        <v>109</v>
      </c>
      <c r="C92" s="25">
        <v>1881.8130000000001</v>
      </c>
      <c r="D92" s="25">
        <v>0</v>
      </c>
      <c r="E92" s="26">
        <f t="shared" si="6"/>
        <v>0</v>
      </c>
      <c r="F92" s="59">
        <f>+C92/C95</f>
        <v>8.7578396712210846E-5</v>
      </c>
      <c r="G92" s="59">
        <f>+D92/D95</f>
        <v>0</v>
      </c>
      <c r="H92" s="21"/>
      <c r="I92" s="21"/>
      <c r="J92" s="22"/>
      <c r="K92" s="21"/>
      <c r="L92" s="22"/>
    </row>
    <row r="93" spans="1:12" ht="18" customHeight="1" thickBot="1" x14ac:dyDescent="0.3">
      <c r="A93" s="23"/>
      <c r="B93" s="61"/>
      <c r="C93" s="62"/>
      <c r="D93" s="129"/>
      <c r="E93" s="55"/>
      <c r="F93" s="56"/>
      <c r="G93" s="56"/>
      <c r="J93" s="22"/>
      <c r="L93" s="22"/>
    </row>
    <row r="94" spans="1:12" ht="18" customHeight="1" x14ac:dyDescent="0.25">
      <c r="A94" s="10"/>
      <c r="B94" s="63"/>
      <c r="C94" s="25"/>
      <c r="D94" s="130"/>
      <c r="E94" s="20"/>
      <c r="F94" s="64"/>
      <c r="G94" s="64"/>
      <c r="J94" s="22"/>
      <c r="L94" s="22"/>
    </row>
    <row r="95" spans="1:12" ht="18" customHeight="1" x14ac:dyDescent="0.25">
      <c r="A95" s="65"/>
      <c r="B95" s="66" t="s">
        <v>10</v>
      </c>
      <c r="C95" s="67">
        <f>+SUM(C87:C92)</f>
        <v>21487182.577500001</v>
      </c>
      <c r="D95" s="67">
        <f t="shared" ref="D95" si="7">+SUM(D87:D92)</f>
        <v>18565696.128530003</v>
      </c>
      <c r="E95" s="68">
        <f t="shared" ref="E95" si="8">+IF(C95=0,"X",D95/C95)</f>
        <v>0.86403585307507036</v>
      </c>
      <c r="F95" s="56">
        <f>SUM(F87:F92)</f>
        <v>1</v>
      </c>
      <c r="G95" s="56">
        <f>SUM(G87:G92)</f>
        <v>0.99999999999999989</v>
      </c>
      <c r="H95" s="21"/>
      <c r="I95" s="21"/>
      <c r="J95" s="22"/>
      <c r="K95" s="21"/>
      <c r="L95" s="22"/>
    </row>
    <row r="96" spans="1:12" ht="18" customHeight="1" thickBot="1" x14ac:dyDescent="0.3">
      <c r="A96" s="15"/>
      <c r="B96" s="69"/>
      <c r="C96" s="62"/>
      <c r="D96" s="70"/>
      <c r="E96" s="89"/>
      <c r="F96" s="72"/>
      <c r="G96" s="131"/>
    </row>
    <row r="97" spans="1:12" ht="18" customHeight="1" x14ac:dyDescent="0.25">
      <c r="C97" s="375">
        <f>+C95-C39</f>
        <v>1.9997358322143555E-5</v>
      </c>
      <c r="D97" s="375">
        <f>+D95-D39</f>
        <v>0</v>
      </c>
      <c r="E97" s="120"/>
    </row>
    <row r="98" spans="1:12" ht="18" customHeight="1" x14ac:dyDescent="0.25">
      <c r="A98" s="474" t="s">
        <v>141</v>
      </c>
      <c r="B98" s="474"/>
      <c r="C98" s="474"/>
      <c r="D98" s="474"/>
      <c r="E98" s="474"/>
      <c r="F98" s="474"/>
      <c r="G98" s="474"/>
    </row>
    <row r="99" spans="1:12" ht="18" customHeight="1" thickBot="1" x14ac:dyDescent="0.3">
      <c r="A99" s="17"/>
      <c r="C99" s="38"/>
      <c r="D99" s="38"/>
      <c r="F99" s="38"/>
      <c r="G99" s="38"/>
    </row>
    <row r="100" spans="1:12" ht="18" customHeight="1" x14ac:dyDescent="0.25">
      <c r="A100" s="102"/>
      <c r="B100" s="102"/>
      <c r="C100" s="475" t="s">
        <v>135</v>
      </c>
      <c r="D100" s="476"/>
      <c r="E100" s="479" t="s">
        <v>139</v>
      </c>
      <c r="F100" s="481" t="s">
        <v>140</v>
      </c>
      <c r="G100" s="482"/>
    </row>
    <row r="101" spans="1:12" ht="39" customHeight="1" thickBot="1" x14ac:dyDescent="0.3">
      <c r="A101" s="128" t="s">
        <v>1</v>
      </c>
      <c r="B101" s="109" t="s">
        <v>102</v>
      </c>
      <c r="C101" s="477"/>
      <c r="D101" s="478"/>
      <c r="E101" s="480"/>
      <c r="F101" s="483"/>
      <c r="G101" s="484"/>
    </row>
    <row r="102" spans="1:12" ht="18" customHeight="1" thickBot="1" x14ac:dyDescent="0.3">
      <c r="A102" s="15"/>
      <c r="B102" s="15"/>
      <c r="C102" s="51">
        <f>+C5</f>
        <v>2018</v>
      </c>
      <c r="D102" s="51">
        <f>+D5</f>
        <v>2019</v>
      </c>
      <c r="E102" s="51" t="str">
        <f>+E5</f>
        <v>19/18</v>
      </c>
      <c r="F102" s="36">
        <f>+C102</f>
        <v>2018</v>
      </c>
      <c r="G102" s="36">
        <f>+D102</f>
        <v>2019</v>
      </c>
    </row>
    <row r="103" spans="1:12" ht="18" customHeight="1" x14ac:dyDescent="0.25">
      <c r="A103" s="53"/>
      <c r="B103" s="76"/>
      <c r="C103" s="77"/>
      <c r="D103" s="77"/>
      <c r="E103" s="78"/>
      <c r="F103" s="78"/>
      <c r="G103" s="78"/>
    </row>
    <row r="104" spans="1:12" ht="25" x14ac:dyDescent="0.25">
      <c r="A104" s="23" t="s">
        <v>6</v>
      </c>
      <c r="B104" s="79" t="s">
        <v>111</v>
      </c>
      <c r="C104" s="25">
        <v>327866.03710000002</v>
      </c>
      <c r="D104" s="25">
        <v>358694.63273000001</v>
      </c>
      <c r="E104" s="26">
        <f t="shared" ref="E104:E122" si="9">+IF(C104=0,"X",D104/C104)</f>
        <v>1.0940280240755684</v>
      </c>
      <c r="F104" s="456">
        <f>+C104/C125</f>
        <v>1.6236397647538765E-2</v>
      </c>
      <c r="G104" s="59">
        <f>+D104/D125</f>
        <v>1.6082874284724616E-2</v>
      </c>
      <c r="H104" s="21"/>
      <c r="I104" s="21"/>
      <c r="J104" s="22"/>
      <c r="K104" s="21"/>
      <c r="L104" s="22"/>
    </row>
    <row r="105" spans="1:12" ht="13" x14ac:dyDescent="0.25">
      <c r="A105" s="23" t="s">
        <v>8</v>
      </c>
      <c r="B105" s="79" t="s">
        <v>112</v>
      </c>
      <c r="C105" s="25">
        <v>272614.28051000001</v>
      </c>
      <c r="D105" s="25">
        <v>311400.88460000005</v>
      </c>
      <c r="E105" s="26">
        <f t="shared" si="9"/>
        <v>1.1422764941639851</v>
      </c>
      <c r="F105" s="457">
        <f>+C105/C125</f>
        <v>1.3500251205976581E-2</v>
      </c>
      <c r="G105" s="59">
        <f>+D105/D125</f>
        <v>1.3962353551422316E-2</v>
      </c>
      <c r="H105" s="21"/>
      <c r="I105" s="21"/>
      <c r="J105" s="22"/>
      <c r="K105" s="21"/>
      <c r="L105" s="22"/>
    </row>
    <row r="106" spans="1:12" ht="25" x14ac:dyDescent="0.25">
      <c r="A106" s="23" t="s">
        <v>14</v>
      </c>
      <c r="B106" s="79" t="s">
        <v>113</v>
      </c>
      <c r="C106" s="25">
        <v>4961339.4122500001</v>
      </c>
      <c r="D106" s="25">
        <v>5544864.0172100002</v>
      </c>
      <c r="E106" s="26">
        <f t="shared" si="9"/>
        <v>1.117614328807907</v>
      </c>
      <c r="F106" s="456">
        <f>+C106/C125</f>
        <v>0.2456926623879862</v>
      </c>
      <c r="G106" s="59">
        <f>+D106/D125</f>
        <v>0.24861635156333092</v>
      </c>
      <c r="H106" s="21"/>
      <c r="I106" s="21"/>
      <c r="J106" s="22"/>
      <c r="K106" s="21"/>
      <c r="L106" s="22"/>
    </row>
    <row r="107" spans="1:12" ht="13" x14ac:dyDescent="0.25">
      <c r="A107" s="23" t="s">
        <v>16</v>
      </c>
      <c r="B107" s="79" t="s">
        <v>114</v>
      </c>
      <c r="C107" s="25">
        <v>25297.757180000001</v>
      </c>
      <c r="D107" s="25">
        <v>50382.22726</v>
      </c>
      <c r="E107" s="26">
        <f t="shared" si="9"/>
        <v>1.9915689324360888</v>
      </c>
      <c r="F107" s="456">
        <f>+C107/C125</f>
        <v>1.2527813151933171E-3</v>
      </c>
      <c r="G107" s="59">
        <f>+D107/D125</f>
        <v>2.2589995870301617E-3</v>
      </c>
      <c r="H107" s="21"/>
      <c r="I107" s="21"/>
      <c r="J107" s="22"/>
      <c r="K107" s="21"/>
      <c r="L107" s="22"/>
    </row>
    <row r="108" spans="1:12" ht="13" x14ac:dyDescent="0.25">
      <c r="A108" s="23" t="s">
        <v>18</v>
      </c>
      <c r="B108" s="79" t="s">
        <v>115</v>
      </c>
      <c r="C108" s="25">
        <v>22062.71643</v>
      </c>
      <c r="D108" s="25">
        <v>16826.973160000001</v>
      </c>
      <c r="E108" s="26">
        <f t="shared" si="9"/>
        <v>0.76268818544571215</v>
      </c>
      <c r="F108" s="456">
        <f>+C108/C125</f>
        <v>1.0925774450773903E-3</v>
      </c>
      <c r="G108" s="59">
        <f>+D108/D125</f>
        <v>7.5447489098177717E-4</v>
      </c>
      <c r="H108" s="21"/>
      <c r="I108" s="21"/>
      <c r="J108" s="22"/>
      <c r="K108" s="21"/>
      <c r="L108" s="22"/>
    </row>
    <row r="109" spans="1:12" ht="13" x14ac:dyDescent="0.25">
      <c r="A109" s="23" t="s">
        <v>20</v>
      </c>
      <c r="B109" s="79" t="s">
        <v>116</v>
      </c>
      <c r="C109" s="25">
        <v>38704.86679</v>
      </c>
      <c r="D109" s="25">
        <v>50568.127630000003</v>
      </c>
      <c r="E109" s="26">
        <f t="shared" si="9"/>
        <v>1.3065056625660589</v>
      </c>
      <c r="F109" s="456">
        <f>+C109/C125</f>
        <v>1.9167206632804887E-3</v>
      </c>
      <c r="G109" s="59">
        <f>+D109/D125</f>
        <v>2.2673348449553741E-3</v>
      </c>
      <c r="H109" s="21"/>
      <c r="I109" s="21"/>
      <c r="J109" s="22"/>
      <c r="K109" s="21"/>
      <c r="L109" s="22"/>
    </row>
    <row r="110" spans="1:12" ht="13" x14ac:dyDescent="0.25">
      <c r="A110" s="23" t="s">
        <v>22</v>
      </c>
      <c r="B110" s="79" t="s">
        <v>117</v>
      </c>
      <c r="C110" s="25">
        <v>55166.637219999997</v>
      </c>
      <c r="D110" s="25">
        <v>71833.296249999999</v>
      </c>
      <c r="E110" s="26">
        <f t="shared" si="9"/>
        <v>1.3021148264581497</v>
      </c>
      <c r="F110" s="456">
        <f>+C110/C125</f>
        <v>2.7319312079532023E-3</v>
      </c>
      <c r="G110" s="59">
        <f>+D110/D125</f>
        <v>3.2208061332095481E-3</v>
      </c>
      <c r="H110" s="21"/>
      <c r="I110" s="21"/>
      <c r="J110" s="22"/>
      <c r="K110" s="21"/>
      <c r="L110" s="22"/>
    </row>
    <row r="111" spans="1:12" ht="25" x14ac:dyDescent="0.25">
      <c r="A111" s="23" t="s">
        <v>24</v>
      </c>
      <c r="B111" s="79" t="s">
        <v>118</v>
      </c>
      <c r="C111" s="25">
        <v>1315899.91475</v>
      </c>
      <c r="D111" s="25">
        <v>1671773.07433</v>
      </c>
      <c r="E111" s="26">
        <f t="shared" si="9"/>
        <v>1.2704409017669176</v>
      </c>
      <c r="F111" s="456">
        <f>+C111/C125</f>
        <v>6.5165256118695933E-2</v>
      </c>
      <c r="G111" s="59">
        <f>+D111/D125</f>
        <v>7.4957676345482269E-2</v>
      </c>
      <c r="H111" s="21"/>
      <c r="I111" s="21"/>
      <c r="J111" s="22"/>
      <c r="K111" s="21"/>
      <c r="L111" s="22"/>
    </row>
    <row r="112" spans="1:12" ht="25" x14ac:dyDescent="0.25">
      <c r="A112" s="23" t="s">
        <v>26</v>
      </c>
      <c r="B112" s="79" t="s">
        <v>119</v>
      </c>
      <c r="C112" s="25">
        <v>1234211.7425299999</v>
      </c>
      <c r="D112" s="25">
        <v>1461818.4851600002</v>
      </c>
      <c r="E112" s="26">
        <f t="shared" si="9"/>
        <v>1.184414663049171</v>
      </c>
      <c r="F112" s="456">
        <f>+C112/C125</f>
        <v>6.1119940358039637E-2</v>
      </c>
      <c r="G112" s="59">
        <f>+D112/D125</f>
        <v>6.5543893826846611E-2</v>
      </c>
      <c r="H112" s="21"/>
      <c r="I112" s="21"/>
      <c r="J112" s="22"/>
      <c r="K112" s="21"/>
      <c r="L112" s="22"/>
    </row>
    <row r="113" spans="1:12" ht="25" x14ac:dyDescent="0.25">
      <c r="A113" s="23" t="s">
        <v>28</v>
      </c>
      <c r="B113" s="79" t="s">
        <v>120</v>
      </c>
      <c r="C113" s="25">
        <v>8958231.9124699999</v>
      </c>
      <c r="D113" s="25">
        <v>9451289.2649900001</v>
      </c>
      <c r="E113" s="26">
        <f t="shared" si="9"/>
        <v>1.0550395834063702</v>
      </c>
      <c r="F113" s="456">
        <f>+C113/C125</f>
        <v>0.44362452676174002</v>
      </c>
      <c r="G113" s="59">
        <f>+D113/D125</f>
        <v>0.42376964472679829</v>
      </c>
      <c r="H113" s="21"/>
      <c r="I113" s="21"/>
      <c r="J113" s="22"/>
      <c r="K113" s="21"/>
      <c r="L113" s="22"/>
    </row>
    <row r="114" spans="1:12" ht="25" x14ac:dyDescent="0.25">
      <c r="A114" s="23" t="s">
        <v>29</v>
      </c>
      <c r="B114" s="79" t="s">
        <v>121</v>
      </c>
      <c r="C114" s="25">
        <v>4532.0057300000008</v>
      </c>
      <c r="D114" s="25">
        <v>3233.6043599999998</v>
      </c>
      <c r="E114" s="26">
        <f t="shared" si="9"/>
        <v>0.71350403169062171</v>
      </c>
      <c r="F114" s="456">
        <f>+C114/C125</f>
        <v>2.2443144103627017E-4</v>
      </c>
      <c r="G114" s="59">
        <f>+D114/D125</f>
        <v>1.449858672615366E-4</v>
      </c>
      <c r="H114" s="21"/>
      <c r="I114" s="21"/>
      <c r="J114" s="22"/>
      <c r="K114" s="21"/>
      <c r="L114" s="22"/>
    </row>
    <row r="115" spans="1:12" ht="25" x14ac:dyDescent="0.25">
      <c r="A115" s="23" t="s">
        <v>31</v>
      </c>
      <c r="B115" s="79" t="s">
        <v>122</v>
      </c>
      <c r="C115" s="25">
        <v>11402.4725</v>
      </c>
      <c r="D115" s="25">
        <v>4569.7430199999999</v>
      </c>
      <c r="E115" s="26">
        <f t="shared" si="9"/>
        <v>0.40076772998137028</v>
      </c>
      <c r="F115" s="456">
        <f>+C115/C125</f>
        <v>5.646668356157267E-4</v>
      </c>
      <c r="G115" s="59">
        <f>+D115/D125</f>
        <v>2.0489462567308431E-4</v>
      </c>
      <c r="H115" s="21"/>
      <c r="I115" s="21"/>
      <c r="J115" s="22"/>
      <c r="K115" s="21"/>
      <c r="L115" s="22"/>
    </row>
    <row r="116" spans="1:12" ht="25" x14ac:dyDescent="0.25">
      <c r="A116" s="23" t="s">
        <v>33</v>
      </c>
      <c r="B116" s="79" t="s">
        <v>123</v>
      </c>
      <c r="C116" s="25">
        <v>905093.31173000007</v>
      </c>
      <c r="D116" s="25">
        <v>1024963.01425</v>
      </c>
      <c r="E116" s="26">
        <f t="shared" si="9"/>
        <v>1.1324390545886152</v>
      </c>
      <c r="F116" s="456">
        <f>+C116/C125</f>
        <v>4.4821522373462215E-2</v>
      </c>
      <c r="G116" s="59">
        <f>+D116/D125</f>
        <v>4.5956503946585153E-2</v>
      </c>
      <c r="H116" s="21"/>
      <c r="I116" s="21"/>
      <c r="J116" s="22"/>
      <c r="K116" s="21"/>
      <c r="L116" s="22"/>
    </row>
    <row r="117" spans="1:12" ht="13" x14ac:dyDescent="0.25">
      <c r="A117" s="23" t="s">
        <v>35</v>
      </c>
      <c r="B117" s="79" t="s">
        <v>124</v>
      </c>
      <c r="C117" s="25">
        <v>233285.72519999999</v>
      </c>
      <c r="D117" s="25">
        <v>212735.44798</v>
      </c>
      <c r="E117" s="26">
        <f t="shared" si="9"/>
        <v>0.91190940979186841</v>
      </c>
      <c r="F117" s="456">
        <f>+C117/C125</f>
        <v>1.1552644590285484E-2</v>
      </c>
      <c r="G117" s="59">
        <f>+D117/D125</f>
        <v>9.5384685288622643E-3</v>
      </c>
      <c r="H117" s="21"/>
      <c r="I117" s="21"/>
      <c r="J117" s="22"/>
      <c r="K117" s="21"/>
      <c r="L117" s="22"/>
    </row>
    <row r="118" spans="1:12" ht="13" x14ac:dyDescent="0.25">
      <c r="A118" s="23" t="s">
        <v>37</v>
      </c>
      <c r="B118" s="79" t="s">
        <v>125</v>
      </c>
      <c r="C118" s="25">
        <v>181354.93784</v>
      </c>
      <c r="D118" s="25">
        <v>201118.06559000001</v>
      </c>
      <c r="E118" s="26">
        <f t="shared" si="9"/>
        <v>1.108974853320156</v>
      </c>
      <c r="F118" s="456">
        <f>+C118/C125</f>
        <v>8.9809573207389557E-3</v>
      </c>
      <c r="G118" s="59">
        <f>+D118/D125</f>
        <v>9.017577265243654E-3</v>
      </c>
      <c r="H118" s="21"/>
      <c r="I118" s="21"/>
      <c r="J118" s="22"/>
      <c r="K118" s="21"/>
      <c r="L118" s="22"/>
    </row>
    <row r="119" spans="1:12" ht="13" x14ac:dyDescent="0.25">
      <c r="A119" s="23" t="s">
        <v>39</v>
      </c>
      <c r="B119" s="79" t="s">
        <v>126</v>
      </c>
      <c r="C119" s="25">
        <v>127536.22744</v>
      </c>
      <c r="D119" s="25">
        <v>172183.35518000001</v>
      </c>
      <c r="E119" s="26">
        <f t="shared" si="9"/>
        <v>1.3500740819780361</v>
      </c>
      <c r="F119" s="456">
        <f>+C119/C125</f>
        <v>6.3157773873089738E-3</v>
      </c>
      <c r="G119" s="59">
        <f>+D119/D125</f>
        <v>7.7202249562693852E-3</v>
      </c>
      <c r="H119" s="21"/>
      <c r="I119" s="21"/>
      <c r="J119" s="22"/>
      <c r="K119" s="21"/>
      <c r="L119" s="22"/>
    </row>
    <row r="120" spans="1:12" ht="13" x14ac:dyDescent="0.25">
      <c r="A120" s="23" t="s">
        <v>40</v>
      </c>
      <c r="B120" s="79" t="s">
        <v>127</v>
      </c>
      <c r="C120" s="25">
        <v>13639.571960000001</v>
      </c>
      <c r="D120" s="25">
        <v>14714.22257</v>
      </c>
      <c r="E120" s="26">
        <f t="shared" si="9"/>
        <v>1.0787891741142293</v>
      </c>
      <c r="F120" s="456">
        <f>+C120/C125</f>
        <v>6.7545121795349182E-4</v>
      </c>
      <c r="G120" s="59">
        <f>+D120/D125</f>
        <v>6.5974500368088502E-4</v>
      </c>
      <c r="H120" s="21"/>
      <c r="I120" s="21"/>
      <c r="J120" s="22"/>
      <c r="K120" s="21"/>
      <c r="L120" s="22"/>
    </row>
    <row r="121" spans="1:12" ht="37.5" x14ac:dyDescent="0.25">
      <c r="A121" s="23" t="s">
        <v>42</v>
      </c>
      <c r="B121" s="79" t="s">
        <v>142</v>
      </c>
      <c r="C121" s="25">
        <v>510547.24828</v>
      </c>
      <c r="D121" s="25">
        <v>564498.97346000001</v>
      </c>
      <c r="E121" s="26">
        <f t="shared" si="9"/>
        <v>1.1056743041153583</v>
      </c>
      <c r="F121" s="456">
        <f>+C121/C125</f>
        <v>2.5283033931332383E-2</v>
      </c>
      <c r="G121" s="59">
        <f>+D121/D125</f>
        <v>2.531057115328272E-2</v>
      </c>
      <c r="H121" s="21"/>
      <c r="I121" s="21"/>
      <c r="J121" s="22"/>
      <c r="K121" s="21"/>
      <c r="L121" s="22"/>
    </row>
    <row r="122" spans="1:12" ht="13" x14ac:dyDescent="0.25">
      <c r="A122" s="23" t="s">
        <v>44</v>
      </c>
      <c r="B122" s="79" t="s">
        <v>129</v>
      </c>
      <c r="C122" s="25">
        <v>994487.87680999993</v>
      </c>
      <c r="D122" s="25">
        <v>1115426.1141400002</v>
      </c>
      <c r="E122" s="26">
        <f t="shared" si="9"/>
        <v>1.1216085586864382</v>
      </c>
      <c r="F122" s="456">
        <f>+C122/C125</f>
        <v>4.9248469790784878E-2</v>
      </c>
      <c r="G122" s="59">
        <f>+D122/D125</f>
        <v>5.0012618898359493E-2</v>
      </c>
      <c r="H122" s="21"/>
      <c r="I122" s="21"/>
      <c r="J122" s="22"/>
      <c r="K122" s="21"/>
      <c r="L122" s="22"/>
    </row>
    <row r="123" spans="1:12" ht="18" customHeight="1" thickBot="1" x14ac:dyDescent="0.3">
      <c r="A123" s="15"/>
      <c r="B123" s="1"/>
      <c r="C123" s="25"/>
      <c r="D123" s="25"/>
      <c r="E123" s="55"/>
      <c r="F123" s="59"/>
      <c r="G123" s="59"/>
      <c r="J123" s="22"/>
      <c r="L123" s="22"/>
    </row>
    <row r="124" spans="1:12" ht="18" customHeight="1" x14ac:dyDescent="0.25">
      <c r="A124" s="82"/>
      <c r="B124" s="53"/>
      <c r="C124" s="19"/>
      <c r="D124" s="19"/>
      <c r="E124" s="20"/>
      <c r="F124" s="78"/>
      <c r="G124" s="78"/>
      <c r="J124" s="22"/>
      <c r="L124" s="22"/>
    </row>
    <row r="125" spans="1:12" ht="18" customHeight="1" x14ac:dyDescent="0.25">
      <c r="A125" s="65"/>
      <c r="B125" s="132" t="s">
        <v>10</v>
      </c>
      <c r="C125" s="67">
        <f>SUM(C104:C124)</f>
        <v>20193274.654720001</v>
      </c>
      <c r="D125" s="67">
        <f>SUM(D104:D124)</f>
        <v>22302893.523869999</v>
      </c>
      <c r="E125" s="68">
        <f t="shared" ref="E125" si="10">+IF(C125=0,"X",D125/C125)</f>
        <v>1.1044713601544014</v>
      </c>
      <c r="F125" s="56">
        <f>SUM(F104:F122)</f>
        <v>0.99999999999999989</v>
      </c>
      <c r="G125" s="56">
        <f>SUM(G104:G122)</f>
        <v>1</v>
      </c>
      <c r="H125" s="21"/>
      <c r="I125" s="21"/>
      <c r="J125" s="22"/>
      <c r="K125" s="21"/>
      <c r="L125" s="22"/>
    </row>
    <row r="126" spans="1:12" ht="18" customHeight="1" thickBot="1" x14ac:dyDescent="0.3">
      <c r="A126" s="86"/>
      <c r="B126" s="86"/>
      <c r="C126" s="62"/>
      <c r="D126" s="62"/>
      <c r="E126" s="89"/>
      <c r="F126" s="89"/>
      <c r="G126" s="89"/>
    </row>
    <row r="127" spans="1:12" ht="18" customHeight="1" x14ac:dyDescent="0.25">
      <c r="C127" s="376">
        <f>+C125-C79</f>
        <v>1.0006129741668701E-5</v>
      </c>
      <c r="D127" s="376">
        <f t="shared" ref="D127" si="11">+D125-D79</f>
        <v>1.0006129741668701E-5</v>
      </c>
      <c r="E127" s="22"/>
      <c r="F127" s="38"/>
      <c r="G127" s="38"/>
    </row>
    <row r="128" spans="1:12" ht="18" customHeight="1" x14ac:dyDescent="0.25">
      <c r="A128" s="487" t="s">
        <v>143</v>
      </c>
      <c r="B128" s="487"/>
      <c r="C128" s="487"/>
      <c r="D128" s="487"/>
      <c r="E128" s="487"/>
    </row>
    <row r="129" spans="1:7" ht="18" customHeight="1" thickBot="1" x14ac:dyDescent="0.3">
      <c r="A129" s="119"/>
      <c r="B129" s="119"/>
      <c r="C129" s="119"/>
      <c r="D129" s="119"/>
      <c r="E129" s="119"/>
    </row>
    <row r="130" spans="1:7" ht="31.5" customHeight="1" thickBot="1" x14ac:dyDescent="0.3">
      <c r="A130" s="102" t="s">
        <v>1</v>
      </c>
      <c r="B130" s="123" t="s">
        <v>2</v>
      </c>
      <c r="C130" s="485" t="s">
        <v>144</v>
      </c>
      <c r="D130" s="486"/>
      <c r="E130" s="106" t="s">
        <v>4</v>
      </c>
    </row>
    <row r="131" spans="1:7" ht="18.75" customHeight="1" thickBot="1" x14ac:dyDescent="0.3">
      <c r="A131" s="107"/>
      <c r="B131" s="133"/>
      <c r="C131" s="51">
        <f>+C5</f>
        <v>2018</v>
      </c>
      <c r="D131" s="51">
        <f>+D5</f>
        <v>2019</v>
      </c>
      <c r="E131" s="51" t="str">
        <f>+E5</f>
        <v>19/18</v>
      </c>
    </row>
    <row r="132" spans="1:7" ht="18" customHeight="1" x14ac:dyDescent="0.25">
      <c r="A132" s="102" t="s">
        <v>6</v>
      </c>
      <c r="B132" s="108" t="s">
        <v>7</v>
      </c>
      <c r="C132" s="19">
        <f>+C165</f>
        <v>21320256.826549996</v>
      </c>
      <c r="D132" s="19">
        <f>+D165</f>
        <v>18340640.363240004</v>
      </c>
      <c r="E132" s="20">
        <f>+D132/C132</f>
        <v>0.86024481376793305</v>
      </c>
      <c r="F132" s="21"/>
      <c r="G132" s="22"/>
    </row>
    <row r="133" spans="1:7" ht="18" customHeight="1" thickBot="1" x14ac:dyDescent="0.3">
      <c r="A133" s="109" t="s">
        <v>8</v>
      </c>
      <c r="B133" s="57" t="s">
        <v>9</v>
      </c>
      <c r="C133" s="25">
        <f>+C206</f>
        <v>16859207.325089999</v>
      </c>
      <c r="D133" s="25">
        <f>+D206</f>
        <v>18672249.695939999</v>
      </c>
      <c r="E133" s="26">
        <f>+D133/C133</f>
        <v>1.1075401907034987</v>
      </c>
      <c r="F133" s="21"/>
      <c r="G133" s="22"/>
    </row>
    <row r="134" spans="1:7" ht="18" customHeight="1" thickBot="1" x14ac:dyDescent="0.3">
      <c r="A134" s="110"/>
      <c r="B134" s="111" t="s">
        <v>10</v>
      </c>
      <c r="C134" s="29">
        <f>SUM(C132:C133)</f>
        <v>38179464.151639998</v>
      </c>
      <c r="D134" s="29">
        <f>SUM(D132:D133)</f>
        <v>37012890.059180006</v>
      </c>
      <c r="E134" s="30">
        <f>+D134/C134</f>
        <v>0.96944498519343725</v>
      </c>
      <c r="F134" s="21"/>
      <c r="G134" s="22"/>
    </row>
    <row r="135" spans="1:7" ht="18" customHeight="1" x14ac:dyDescent="0.25">
      <c r="C135" s="22"/>
      <c r="D135" s="22"/>
      <c r="G135" s="22"/>
    </row>
    <row r="136" spans="1:7" ht="18" customHeight="1" x14ac:dyDescent="0.25">
      <c r="A136" s="474" t="s">
        <v>145</v>
      </c>
      <c r="B136" s="474"/>
      <c r="C136" s="474"/>
      <c r="D136" s="474"/>
      <c r="E136" s="474"/>
      <c r="G136" s="22"/>
    </row>
    <row r="137" spans="1:7" ht="18" customHeight="1" thickBot="1" x14ac:dyDescent="0.3">
      <c r="A137" s="101"/>
      <c r="B137" s="101"/>
      <c r="C137" s="101"/>
      <c r="D137" s="101"/>
      <c r="E137" s="100"/>
      <c r="G137" s="22"/>
    </row>
    <row r="138" spans="1:7" ht="31.5" customHeight="1" thickBot="1" x14ac:dyDescent="0.3">
      <c r="A138" s="102" t="s">
        <v>1</v>
      </c>
      <c r="B138" s="123" t="s">
        <v>12</v>
      </c>
      <c r="C138" s="485" t="s">
        <v>144</v>
      </c>
      <c r="D138" s="486"/>
      <c r="E138" s="106" t="s">
        <v>4</v>
      </c>
      <c r="G138" s="22"/>
    </row>
    <row r="139" spans="1:7" ht="18" customHeight="1" thickBot="1" x14ac:dyDescent="0.3">
      <c r="A139" s="15"/>
      <c r="B139" s="15"/>
      <c r="C139" s="36">
        <f>+C5</f>
        <v>2018</v>
      </c>
      <c r="D139" s="36">
        <f>+D5</f>
        <v>2019</v>
      </c>
      <c r="E139" s="36" t="str">
        <f>+E5</f>
        <v>19/18</v>
      </c>
      <c r="G139" s="22"/>
    </row>
    <row r="140" spans="1:7" ht="18" customHeight="1" x14ac:dyDescent="0.25">
      <c r="A140" s="10" t="s">
        <v>6</v>
      </c>
      <c r="B140" s="17" t="s">
        <v>13</v>
      </c>
      <c r="C140" s="25">
        <v>694123.89061</v>
      </c>
      <c r="D140" s="25">
        <v>571930.67680999998</v>
      </c>
      <c r="E140" s="26">
        <f t="shared" ref="E140:E164" si="12">+IFERROR(IF(D140/C140&gt;0,D140/C140,"X"),"X")</f>
        <v>0.82396051273697557</v>
      </c>
      <c r="F140" s="21"/>
      <c r="G140" s="22"/>
    </row>
    <row r="141" spans="1:7" ht="18" customHeight="1" x14ac:dyDescent="0.25">
      <c r="A141" s="23" t="s">
        <v>8</v>
      </c>
      <c r="B141" s="17" t="s">
        <v>250</v>
      </c>
      <c r="C141" s="25">
        <v>519531.92362000002</v>
      </c>
      <c r="D141" s="25">
        <v>526232.37763999996</v>
      </c>
      <c r="E141" s="26">
        <f t="shared" si="12"/>
        <v>1.0128970977823892</v>
      </c>
      <c r="F141" s="21"/>
      <c r="G141" s="22"/>
    </row>
    <row r="142" spans="1:7" ht="18" customHeight="1" x14ac:dyDescent="0.25">
      <c r="A142" s="23" t="s">
        <v>14</v>
      </c>
      <c r="B142" s="17" t="s">
        <v>15</v>
      </c>
      <c r="C142" s="25">
        <v>1296966.5691199999</v>
      </c>
      <c r="D142" s="25">
        <v>1472900.8597500001</v>
      </c>
      <c r="E142" s="26">
        <f t="shared" si="12"/>
        <v>1.1356505979559464</v>
      </c>
      <c r="F142" s="21"/>
      <c r="G142" s="22"/>
    </row>
    <row r="143" spans="1:7" ht="18" customHeight="1" x14ac:dyDescent="0.25">
      <c r="A143" s="23" t="s">
        <v>16</v>
      </c>
      <c r="B143" s="17" t="s">
        <v>17</v>
      </c>
      <c r="C143" s="25">
        <v>1010776.97251</v>
      </c>
      <c r="D143" s="25">
        <v>882584.58071999997</v>
      </c>
      <c r="E143" s="26">
        <f t="shared" si="12"/>
        <v>0.87317440416982617</v>
      </c>
      <c r="F143" s="21"/>
      <c r="G143" s="22"/>
    </row>
    <row r="144" spans="1:7" ht="18" customHeight="1" x14ac:dyDescent="0.25">
      <c r="A144" s="23" t="s">
        <v>18</v>
      </c>
      <c r="B144" s="17" t="s">
        <v>19</v>
      </c>
      <c r="C144" s="25">
        <v>29144.82603</v>
      </c>
      <c r="D144" s="25">
        <v>29259.719140000001</v>
      </c>
      <c r="E144" s="26">
        <f t="shared" si="12"/>
        <v>1.0039421443065653</v>
      </c>
      <c r="F144" s="21"/>
      <c r="G144" s="22"/>
    </row>
    <row r="145" spans="1:7" ht="18" customHeight="1" x14ac:dyDescent="0.25">
      <c r="A145" s="23" t="s">
        <v>20</v>
      </c>
      <c r="B145" s="17" t="s">
        <v>21</v>
      </c>
      <c r="C145" s="25">
        <v>644904.22560999996</v>
      </c>
      <c r="D145" s="25">
        <v>709740.11265000002</v>
      </c>
      <c r="E145" s="26">
        <f t="shared" si="12"/>
        <v>1.1005356833856583</v>
      </c>
      <c r="F145" s="21"/>
      <c r="G145" s="22"/>
    </row>
    <row r="146" spans="1:7" ht="18" customHeight="1" x14ac:dyDescent="0.25">
      <c r="A146" s="23" t="s">
        <v>22</v>
      </c>
      <c r="B146" s="17" t="s">
        <v>23</v>
      </c>
      <c r="C146" s="25">
        <v>1246916.5163199999</v>
      </c>
      <c r="D146" s="25">
        <v>653498.73910000001</v>
      </c>
      <c r="E146" s="26">
        <f t="shared" si="12"/>
        <v>0.52409181412453976</v>
      </c>
      <c r="F146" s="21"/>
      <c r="G146" s="22"/>
    </row>
    <row r="147" spans="1:7" ht="18" customHeight="1" x14ac:dyDescent="0.25">
      <c r="A147" s="23" t="s">
        <v>24</v>
      </c>
      <c r="B147" s="17" t="s">
        <v>25</v>
      </c>
      <c r="C147" s="25">
        <v>1044230.61646</v>
      </c>
      <c r="D147" s="25">
        <v>508676.22467000003</v>
      </c>
      <c r="E147" s="26">
        <f t="shared" si="12"/>
        <v>0.48713015750719968</v>
      </c>
      <c r="F147" s="21"/>
      <c r="G147" s="22"/>
    </row>
    <row r="148" spans="1:7" ht="18" customHeight="1" x14ac:dyDescent="0.25">
      <c r="A148" s="23" t="s">
        <v>26</v>
      </c>
      <c r="B148" s="17" t="s">
        <v>27</v>
      </c>
      <c r="C148" s="25">
        <v>777001.66310000001</v>
      </c>
      <c r="D148" s="25">
        <v>910913.31819000002</v>
      </c>
      <c r="E148" s="26">
        <f t="shared" si="12"/>
        <v>1.1723441035579425</v>
      </c>
      <c r="F148" s="21"/>
      <c r="G148" s="22"/>
    </row>
    <row r="149" spans="1:7" ht="18" customHeight="1" x14ac:dyDescent="0.25">
      <c r="A149" s="23" t="s">
        <v>28</v>
      </c>
      <c r="B149" s="17" t="s">
        <v>253</v>
      </c>
      <c r="C149" s="25">
        <v>9327.1052400000008</v>
      </c>
      <c r="D149" s="25">
        <v>6766.6198299999996</v>
      </c>
      <c r="E149" s="26">
        <f t="shared" si="12"/>
        <v>0.7254790908738582</v>
      </c>
      <c r="F149" s="21"/>
      <c r="G149" s="22"/>
    </row>
    <row r="150" spans="1:7" ht="18" customHeight="1" x14ac:dyDescent="0.25">
      <c r="A150" s="23" t="s">
        <v>29</v>
      </c>
      <c r="B150" s="17" t="s">
        <v>30</v>
      </c>
      <c r="C150" s="25">
        <v>5383.5653599999996</v>
      </c>
      <c r="D150" s="25">
        <v>5486.06945</v>
      </c>
      <c r="E150" s="26">
        <f t="shared" si="12"/>
        <v>1.019040186780606</v>
      </c>
      <c r="F150" s="21"/>
      <c r="G150" s="22"/>
    </row>
    <row r="151" spans="1:7" ht="18" customHeight="1" x14ac:dyDescent="0.25">
      <c r="A151" s="23" t="s">
        <v>31</v>
      </c>
      <c r="B151" s="17" t="s">
        <v>32</v>
      </c>
      <c r="C151" s="25">
        <v>1051562.8355399999</v>
      </c>
      <c r="D151" s="25">
        <v>1022782.01351</v>
      </c>
      <c r="E151" s="26">
        <f t="shared" si="12"/>
        <v>0.97263043057696086</v>
      </c>
      <c r="F151" s="21"/>
      <c r="G151" s="22"/>
    </row>
    <row r="152" spans="1:7" ht="18" customHeight="1" x14ac:dyDescent="0.25">
      <c r="A152" s="23" t="s">
        <v>33</v>
      </c>
      <c r="B152" s="17" t="s">
        <v>34</v>
      </c>
      <c r="C152" s="25">
        <v>1070964.07045</v>
      </c>
      <c r="D152" s="25">
        <v>1110469.83717</v>
      </c>
      <c r="E152" s="26">
        <f t="shared" si="12"/>
        <v>1.0368880411678054</v>
      </c>
      <c r="F152" s="21"/>
      <c r="G152" s="22"/>
    </row>
    <row r="153" spans="1:7" ht="18" customHeight="1" x14ac:dyDescent="0.25">
      <c r="A153" s="23" t="s">
        <v>35</v>
      </c>
      <c r="B153" s="17" t="s">
        <v>36</v>
      </c>
      <c r="C153" s="25">
        <v>2893811.6281499998</v>
      </c>
      <c r="D153" s="25">
        <v>1688988.7869299999</v>
      </c>
      <c r="E153" s="26">
        <f t="shared" si="12"/>
        <v>0.58365540123624515</v>
      </c>
      <c r="F153" s="21"/>
      <c r="G153" s="22"/>
    </row>
    <row r="154" spans="1:7" ht="18" customHeight="1" x14ac:dyDescent="0.25">
      <c r="A154" s="23" t="s">
        <v>37</v>
      </c>
      <c r="B154" s="17" t="s">
        <v>38</v>
      </c>
      <c r="C154" s="25">
        <v>357455.38496</v>
      </c>
      <c r="D154" s="25">
        <v>293756.01540999999</v>
      </c>
      <c r="E154" s="26">
        <f t="shared" si="12"/>
        <v>0.8217977061469417</v>
      </c>
      <c r="F154" s="21"/>
      <c r="G154" s="22"/>
    </row>
    <row r="155" spans="1:7" ht="18" customHeight="1" x14ac:dyDescent="0.25">
      <c r="A155" s="23" t="s">
        <v>39</v>
      </c>
      <c r="B155" s="372" t="s">
        <v>252</v>
      </c>
      <c r="C155" s="25">
        <v>22411.001370000002</v>
      </c>
      <c r="D155" s="25">
        <v>31570.00203</v>
      </c>
      <c r="E155" s="26">
        <f t="shared" si="12"/>
        <v>1.4086832403776699</v>
      </c>
      <c r="F155" s="21"/>
      <c r="G155" s="22"/>
    </row>
    <row r="156" spans="1:7" ht="18" customHeight="1" x14ac:dyDescent="0.25">
      <c r="A156" s="23" t="s">
        <v>40</v>
      </c>
      <c r="B156" s="17" t="s">
        <v>41</v>
      </c>
      <c r="C156" s="25">
        <v>6241471.6379300002</v>
      </c>
      <c r="D156" s="25">
        <v>6296088.2415399998</v>
      </c>
      <c r="E156" s="26">
        <f t="shared" si="12"/>
        <v>1.0087505970992625</v>
      </c>
      <c r="F156" s="21"/>
      <c r="G156" s="22"/>
    </row>
    <row r="157" spans="1:7" ht="18" customHeight="1" x14ac:dyDescent="0.25">
      <c r="A157" s="23" t="s">
        <v>42</v>
      </c>
      <c r="B157" s="17" t="s">
        <v>43</v>
      </c>
      <c r="C157" s="25">
        <v>9930.8847700000006</v>
      </c>
      <c r="D157" s="25">
        <v>9999.9484599999996</v>
      </c>
      <c r="E157" s="26">
        <f t="shared" si="12"/>
        <v>1.0069544347356272</v>
      </c>
      <c r="F157" s="21"/>
      <c r="G157" s="22"/>
    </row>
    <row r="158" spans="1:7" ht="18" customHeight="1" x14ac:dyDescent="0.25">
      <c r="A158" s="23" t="s">
        <v>44</v>
      </c>
      <c r="B158" s="17" t="s">
        <v>45</v>
      </c>
      <c r="C158" s="25">
        <v>15919.86824</v>
      </c>
      <c r="D158" s="25">
        <v>15698.210880000001</v>
      </c>
      <c r="E158" s="26">
        <f t="shared" si="12"/>
        <v>0.98607668376029223</v>
      </c>
      <c r="F158" s="21"/>
      <c r="G158" s="22"/>
    </row>
    <row r="159" spans="1:7" ht="18" customHeight="1" x14ac:dyDescent="0.25">
      <c r="A159" s="23" t="s">
        <v>46</v>
      </c>
      <c r="B159" s="17" t="s">
        <v>47</v>
      </c>
      <c r="C159" s="25">
        <v>138048.31719999999</v>
      </c>
      <c r="D159" s="25">
        <v>76028.046300000002</v>
      </c>
      <c r="E159" s="26">
        <f t="shared" si="12"/>
        <v>0.55073504583075072</v>
      </c>
      <c r="F159" s="21"/>
      <c r="G159" s="22"/>
    </row>
    <row r="160" spans="1:7" ht="18" customHeight="1" x14ac:dyDescent="0.25">
      <c r="A160" s="23" t="s">
        <v>48</v>
      </c>
      <c r="B160" s="17" t="s">
        <v>49</v>
      </c>
      <c r="C160" s="25">
        <v>16760.646909999999</v>
      </c>
      <c r="D160" s="25">
        <v>17133.60889</v>
      </c>
      <c r="E160" s="26">
        <f t="shared" si="12"/>
        <v>1.0222522425299394</v>
      </c>
      <c r="F160" s="21"/>
      <c r="G160" s="22"/>
    </row>
    <row r="161" spans="1:7" ht="18" customHeight="1" x14ac:dyDescent="0.25">
      <c r="A161" s="23" t="s">
        <v>50</v>
      </c>
      <c r="B161" s="17" t="s">
        <v>51</v>
      </c>
      <c r="C161" s="25">
        <v>442827.11239000002</v>
      </c>
      <c r="D161" s="25">
        <v>199113.95131</v>
      </c>
      <c r="E161" s="26">
        <f t="shared" si="12"/>
        <v>0.44964263871594062</v>
      </c>
      <c r="F161" s="21"/>
      <c r="G161" s="22"/>
    </row>
    <row r="162" spans="1:7" ht="18" customHeight="1" x14ac:dyDescent="0.25">
      <c r="A162" s="23" t="s">
        <v>52</v>
      </c>
      <c r="B162" s="17" t="s">
        <v>53</v>
      </c>
      <c r="C162" s="25">
        <v>88747.738719999994</v>
      </c>
      <c r="D162" s="25">
        <v>100784.7404</v>
      </c>
      <c r="E162" s="26">
        <f t="shared" si="12"/>
        <v>1.1356316437309673</v>
      </c>
      <c r="F162" s="21"/>
      <c r="G162" s="22"/>
    </row>
    <row r="163" spans="1:7" ht="18" customHeight="1" x14ac:dyDescent="0.25">
      <c r="A163" s="23" t="s">
        <v>54</v>
      </c>
      <c r="B163" s="17" t="s">
        <v>55</v>
      </c>
      <c r="C163" s="25">
        <v>767063.65148999996</v>
      </c>
      <c r="D163" s="25">
        <v>440813.64494999999</v>
      </c>
      <c r="E163" s="26">
        <f t="shared" si="12"/>
        <v>0.57467674826428239</v>
      </c>
      <c r="F163" s="21"/>
      <c r="G163" s="22"/>
    </row>
    <row r="164" spans="1:7" ht="18" customHeight="1" thickBot="1" x14ac:dyDescent="0.3">
      <c r="A164" s="23" t="s">
        <v>56</v>
      </c>
      <c r="B164" s="17" t="s">
        <v>57</v>
      </c>
      <c r="C164" s="25">
        <v>924974.17445000005</v>
      </c>
      <c r="D164" s="25">
        <v>759424.01751000003</v>
      </c>
      <c r="E164" s="26">
        <f t="shared" si="12"/>
        <v>0.82102186037957436</v>
      </c>
      <c r="F164" s="21"/>
      <c r="G164" s="22"/>
    </row>
    <row r="165" spans="1:7" ht="18" customHeight="1" thickBot="1" x14ac:dyDescent="0.3">
      <c r="A165" s="134"/>
      <c r="B165" s="135" t="s">
        <v>10</v>
      </c>
      <c r="C165" s="29">
        <f>SUM(C140:C164)</f>
        <v>21320256.826549996</v>
      </c>
      <c r="D165" s="29">
        <f>SUM(D140:D164)</f>
        <v>18340640.363240004</v>
      </c>
      <c r="E165" s="30">
        <f>+D165/C165</f>
        <v>0.86024481376793305</v>
      </c>
      <c r="F165" s="21"/>
      <c r="G165" s="22"/>
    </row>
    <row r="166" spans="1:7" ht="18" customHeight="1" x14ac:dyDescent="0.25">
      <c r="C166" s="136">
        <v>0</v>
      </c>
      <c r="D166" s="136">
        <v>0</v>
      </c>
      <c r="E166" s="22"/>
      <c r="G166" s="22"/>
    </row>
    <row r="167" spans="1:7" ht="18" customHeight="1" x14ac:dyDescent="0.25">
      <c r="C167" s="22"/>
      <c r="D167" s="22"/>
      <c r="G167" s="22"/>
    </row>
    <row r="168" spans="1:7" ht="18" customHeight="1" x14ac:dyDescent="0.25">
      <c r="A168" s="474" t="s">
        <v>146</v>
      </c>
      <c r="B168" s="474"/>
      <c r="C168" s="474"/>
      <c r="D168" s="474"/>
      <c r="E168" s="474"/>
      <c r="G168" s="22"/>
    </row>
    <row r="169" spans="1:7" ht="18" customHeight="1" thickBot="1" x14ac:dyDescent="0.3">
      <c r="A169" s="119"/>
      <c r="B169" s="119"/>
      <c r="C169" s="119"/>
      <c r="D169" s="119"/>
      <c r="E169" s="119"/>
      <c r="G169" s="22"/>
    </row>
    <row r="170" spans="1:7" ht="31.5" customHeight="1" thickBot="1" x14ac:dyDescent="0.3">
      <c r="A170" s="102" t="s">
        <v>1</v>
      </c>
      <c r="B170" s="102" t="s">
        <v>12</v>
      </c>
      <c r="C170" s="485" t="s">
        <v>144</v>
      </c>
      <c r="D170" s="486"/>
      <c r="E170" s="106" t="s">
        <v>4</v>
      </c>
      <c r="G170" s="22"/>
    </row>
    <row r="171" spans="1:7" ht="18" customHeight="1" thickBot="1" x14ac:dyDescent="0.3">
      <c r="A171" s="15"/>
      <c r="B171" s="15"/>
      <c r="C171" s="36">
        <f>+C5</f>
        <v>2018</v>
      </c>
      <c r="D171" s="36">
        <f>+D5</f>
        <v>2019</v>
      </c>
      <c r="E171" s="36" t="str">
        <f>+E5</f>
        <v>19/18</v>
      </c>
      <c r="G171" s="22"/>
    </row>
    <row r="172" spans="1:7" ht="18" customHeight="1" x14ac:dyDescent="0.25">
      <c r="A172" s="10" t="s">
        <v>6</v>
      </c>
      <c r="B172" s="17" t="s">
        <v>59</v>
      </c>
      <c r="C172" s="37">
        <v>913844.74808000005</v>
      </c>
      <c r="D172" s="25">
        <v>1092848.10078</v>
      </c>
      <c r="E172" s="26">
        <f t="shared" ref="E172:E205" si="13">+IFERROR(IF(D172/C172&gt;0,D172/C172,"X"),"X")</f>
        <v>1.1958793909754237</v>
      </c>
      <c r="F172" s="21"/>
      <c r="G172" s="22"/>
    </row>
    <row r="173" spans="1:7" ht="18" customHeight="1" x14ac:dyDescent="0.25">
      <c r="A173" s="23" t="s">
        <v>8</v>
      </c>
      <c r="B173" s="17" t="s">
        <v>254</v>
      </c>
      <c r="C173" s="37">
        <v>159380.69521000001</v>
      </c>
      <c r="D173" s="25">
        <v>194713.81075</v>
      </c>
      <c r="E173" s="26">
        <f t="shared" si="13"/>
        <v>1.2216900578419807</v>
      </c>
      <c r="F173" s="21"/>
      <c r="G173" s="22"/>
    </row>
    <row r="174" spans="1:7" ht="18" customHeight="1" x14ac:dyDescent="0.25">
      <c r="A174" s="23" t="s">
        <v>14</v>
      </c>
      <c r="B174" s="17" t="s">
        <v>60</v>
      </c>
      <c r="C174" s="37">
        <v>719109.64393000002</v>
      </c>
      <c r="D174" s="25">
        <v>676546.65821999998</v>
      </c>
      <c r="E174" s="26">
        <f t="shared" si="13"/>
        <v>0.94081154929672561</v>
      </c>
      <c r="F174" s="21"/>
      <c r="G174" s="22"/>
    </row>
    <row r="175" spans="1:7" ht="18" customHeight="1" x14ac:dyDescent="0.25">
      <c r="A175" s="23" t="s">
        <v>16</v>
      </c>
      <c r="B175" s="17" t="s">
        <v>61</v>
      </c>
      <c r="C175" s="37">
        <v>682889.54741999996</v>
      </c>
      <c r="D175" s="25">
        <v>793581.16093999997</v>
      </c>
      <c r="E175" s="26">
        <f t="shared" si="13"/>
        <v>1.1620929972324221</v>
      </c>
      <c r="F175" s="21"/>
      <c r="G175" s="22"/>
    </row>
    <row r="176" spans="1:7" ht="18" customHeight="1" x14ac:dyDescent="0.25">
      <c r="A176" s="23" t="s">
        <v>18</v>
      </c>
      <c r="B176" s="17" t="s">
        <v>62</v>
      </c>
      <c r="C176" s="37">
        <v>101330.03714</v>
      </c>
      <c r="D176" s="25">
        <v>118203.26003999999</v>
      </c>
      <c r="E176" s="26">
        <f t="shared" si="13"/>
        <v>1.1665174846100919</v>
      </c>
      <c r="F176" s="21"/>
      <c r="G176" s="22"/>
    </row>
    <row r="177" spans="1:7" ht="18" customHeight="1" x14ac:dyDescent="0.25">
      <c r="A177" s="23" t="s">
        <v>20</v>
      </c>
      <c r="B177" s="17" t="s">
        <v>63</v>
      </c>
      <c r="C177" s="37">
        <v>792.39913000000001</v>
      </c>
      <c r="D177" s="25">
        <v>2054.9215899999999</v>
      </c>
      <c r="E177" s="26">
        <f t="shared" si="13"/>
        <v>2.5932910728965588</v>
      </c>
      <c r="F177" s="21"/>
      <c r="G177" s="22"/>
    </row>
    <row r="178" spans="1:7" ht="18" customHeight="1" x14ac:dyDescent="0.25">
      <c r="A178" s="23" t="s">
        <v>22</v>
      </c>
      <c r="B178" s="17" t="s">
        <v>64</v>
      </c>
      <c r="C178" s="37">
        <v>15112.30495</v>
      </c>
      <c r="D178" s="25">
        <v>26515.597659999999</v>
      </c>
      <c r="E178" s="26">
        <f t="shared" si="13"/>
        <v>1.7545700505467896</v>
      </c>
      <c r="F178" s="21"/>
      <c r="G178" s="22"/>
    </row>
    <row r="179" spans="1:7" ht="18" customHeight="1" x14ac:dyDescent="0.25">
      <c r="A179" s="23" t="s">
        <v>24</v>
      </c>
      <c r="B179" s="17" t="s">
        <v>65</v>
      </c>
      <c r="C179" s="37">
        <v>2476.1475099999998</v>
      </c>
      <c r="D179" s="25">
        <v>5087.1855599999999</v>
      </c>
      <c r="E179" s="26">
        <f t="shared" si="13"/>
        <v>2.0544759710216134</v>
      </c>
      <c r="F179" s="21"/>
      <c r="G179" s="22"/>
    </row>
    <row r="180" spans="1:7" ht="18" customHeight="1" x14ac:dyDescent="0.25">
      <c r="A180" s="23" t="s">
        <v>26</v>
      </c>
      <c r="B180" s="17" t="s">
        <v>66</v>
      </c>
      <c r="C180" s="37">
        <v>2504558.6277800002</v>
      </c>
      <c r="D180" s="25">
        <v>2992982.8310699998</v>
      </c>
      <c r="E180" s="26">
        <f t="shared" si="13"/>
        <v>1.1950140826700995</v>
      </c>
      <c r="F180" s="21"/>
      <c r="G180" s="22"/>
    </row>
    <row r="181" spans="1:7" ht="18" customHeight="1" x14ac:dyDescent="0.25">
      <c r="A181" s="23" t="s">
        <v>28</v>
      </c>
      <c r="B181" s="17" t="s">
        <v>67</v>
      </c>
      <c r="C181" s="37">
        <v>44365.139719999999</v>
      </c>
      <c r="D181" s="25">
        <v>33371.26109</v>
      </c>
      <c r="E181" s="26">
        <f t="shared" si="13"/>
        <v>0.75219555941026572</v>
      </c>
      <c r="F181" s="21"/>
      <c r="G181" s="22"/>
    </row>
    <row r="182" spans="1:7" ht="18" customHeight="1" x14ac:dyDescent="0.25">
      <c r="A182" s="23" t="s">
        <v>29</v>
      </c>
      <c r="B182" s="17" t="s">
        <v>68</v>
      </c>
      <c r="C182" s="37">
        <v>72514.900999999998</v>
      </c>
      <c r="D182" s="25">
        <v>82075.073640000002</v>
      </c>
      <c r="E182" s="26">
        <f t="shared" si="13"/>
        <v>1.1318373535392403</v>
      </c>
      <c r="F182" s="21"/>
      <c r="G182" s="22"/>
    </row>
    <row r="183" spans="1:7" ht="18" customHeight="1" x14ac:dyDescent="0.25">
      <c r="A183" s="23" t="s">
        <v>31</v>
      </c>
      <c r="B183" s="17" t="s">
        <v>69</v>
      </c>
      <c r="C183" s="37">
        <v>388499.59894</v>
      </c>
      <c r="D183" s="25">
        <v>361526.20207</v>
      </c>
      <c r="E183" s="26">
        <f t="shared" si="13"/>
        <v>0.93057033535273792</v>
      </c>
      <c r="F183" s="21"/>
      <c r="G183" s="22"/>
    </row>
    <row r="184" spans="1:7" ht="18" customHeight="1" x14ac:dyDescent="0.25">
      <c r="A184" s="23" t="s">
        <v>33</v>
      </c>
      <c r="B184" s="17" t="s">
        <v>70</v>
      </c>
      <c r="C184" s="37">
        <v>36670.26268</v>
      </c>
      <c r="D184" s="25">
        <v>36363.64387</v>
      </c>
      <c r="E184" s="26">
        <f t="shared" si="13"/>
        <v>0.99163848885742423</v>
      </c>
      <c r="F184" s="21"/>
      <c r="G184" s="22"/>
    </row>
    <row r="185" spans="1:7" ht="18" customHeight="1" x14ac:dyDescent="0.25">
      <c r="A185" s="23" t="s">
        <v>35</v>
      </c>
      <c r="B185" s="17" t="s">
        <v>71</v>
      </c>
      <c r="C185" s="37">
        <v>408721.25575000001</v>
      </c>
      <c r="D185" s="25">
        <v>470753.30563999998</v>
      </c>
      <c r="E185" s="26">
        <f t="shared" si="13"/>
        <v>1.1517710395956082</v>
      </c>
      <c r="F185" s="21"/>
      <c r="G185" s="22"/>
    </row>
    <row r="186" spans="1:7" ht="18" customHeight="1" x14ac:dyDescent="0.25">
      <c r="A186" s="23" t="s">
        <v>37</v>
      </c>
      <c r="B186" s="17" t="s">
        <v>72</v>
      </c>
      <c r="C186" s="37">
        <v>20864.887279999999</v>
      </c>
      <c r="D186" s="25">
        <v>29804.369859999999</v>
      </c>
      <c r="E186" s="26">
        <f t="shared" si="13"/>
        <v>1.4284462436837091</v>
      </c>
      <c r="F186" s="21"/>
      <c r="G186" s="22"/>
    </row>
    <row r="187" spans="1:7" ht="18" customHeight="1" x14ac:dyDescent="0.25">
      <c r="A187" s="23" t="s">
        <v>39</v>
      </c>
      <c r="B187" s="17" t="s">
        <v>73</v>
      </c>
      <c r="C187" s="37">
        <v>213743.61413</v>
      </c>
      <c r="D187" s="25">
        <v>227442.24423000001</v>
      </c>
      <c r="E187" s="26">
        <f t="shared" si="13"/>
        <v>1.0640890730502406</v>
      </c>
      <c r="F187" s="21"/>
      <c r="G187" s="22"/>
    </row>
    <row r="188" spans="1:7" ht="18" customHeight="1" x14ac:dyDescent="0.25">
      <c r="A188" s="23" t="s">
        <v>40</v>
      </c>
      <c r="B188" s="17" t="s">
        <v>74</v>
      </c>
      <c r="C188" s="37">
        <v>874.58759999999995</v>
      </c>
      <c r="D188" s="25">
        <v>1350.5707399999999</v>
      </c>
      <c r="E188" s="26">
        <f t="shared" si="13"/>
        <v>1.5442372382137592</v>
      </c>
      <c r="F188" s="21"/>
      <c r="G188" s="22"/>
    </row>
    <row r="189" spans="1:7" ht="18" customHeight="1" x14ac:dyDescent="0.25">
      <c r="A189" s="23" t="s">
        <v>42</v>
      </c>
      <c r="B189" s="17" t="s">
        <v>75</v>
      </c>
      <c r="C189" s="37">
        <v>74.861630000000005</v>
      </c>
      <c r="D189" s="25">
        <v>732.20933000000002</v>
      </c>
      <c r="E189" s="26">
        <f t="shared" si="13"/>
        <v>9.7808360571363462</v>
      </c>
      <c r="F189" s="21"/>
      <c r="G189" s="22"/>
    </row>
    <row r="190" spans="1:7" ht="18" customHeight="1" x14ac:dyDescent="0.25">
      <c r="A190" s="23" t="s">
        <v>44</v>
      </c>
      <c r="B190" s="17" t="s">
        <v>76</v>
      </c>
      <c r="C190" s="37">
        <v>1172.6206099999999</v>
      </c>
      <c r="D190" s="25">
        <v>-120.64146</v>
      </c>
      <c r="E190" s="26" t="str">
        <f t="shared" si="13"/>
        <v>X</v>
      </c>
      <c r="F190" s="21"/>
      <c r="G190" s="22"/>
    </row>
    <row r="191" spans="1:7" ht="18" customHeight="1" x14ac:dyDescent="0.25">
      <c r="A191" s="23" t="s">
        <v>46</v>
      </c>
      <c r="B191" s="17" t="s">
        <v>77</v>
      </c>
      <c r="C191" s="37">
        <v>9824.0509099999999</v>
      </c>
      <c r="D191" s="25">
        <v>18535.7552</v>
      </c>
      <c r="E191" s="26">
        <f t="shared" si="13"/>
        <v>1.8867731213742254</v>
      </c>
      <c r="F191" s="21"/>
      <c r="G191" s="22"/>
    </row>
    <row r="192" spans="1:7" ht="18" customHeight="1" x14ac:dyDescent="0.25">
      <c r="A192" s="23" t="s">
        <v>48</v>
      </c>
      <c r="B192" s="17" t="s">
        <v>78</v>
      </c>
      <c r="C192" s="37">
        <v>53231.168259999999</v>
      </c>
      <c r="D192" s="25">
        <v>59541.826269999998</v>
      </c>
      <c r="E192" s="26">
        <f t="shared" si="13"/>
        <v>1.118551935196622</v>
      </c>
      <c r="F192" s="21"/>
      <c r="G192" s="22"/>
    </row>
    <row r="193" spans="1:9" ht="18" customHeight="1" x14ac:dyDescent="0.25">
      <c r="A193" s="23" t="s">
        <v>50</v>
      </c>
      <c r="B193" s="17" t="s">
        <v>79</v>
      </c>
      <c r="C193" s="37">
        <v>7678.6268300000002</v>
      </c>
      <c r="D193" s="25">
        <v>12339.70945</v>
      </c>
      <c r="E193" s="26">
        <f t="shared" si="13"/>
        <v>1.6070203336082682</v>
      </c>
      <c r="F193" s="21"/>
      <c r="G193" s="22"/>
    </row>
    <row r="194" spans="1:9" ht="18" customHeight="1" x14ac:dyDescent="0.25">
      <c r="A194" s="23" t="s">
        <v>52</v>
      </c>
      <c r="B194" s="17" t="s">
        <v>80</v>
      </c>
      <c r="C194" s="37">
        <v>197960.93208</v>
      </c>
      <c r="D194" s="25">
        <v>239298.32738</v>
      </c>
      <c r="E194" s="26">
        <f t="shared" si="13"/>
        <v>1.2088159257771869</v>
      </c>
      <c r="F194" s="21"/>
      <c r="G194" s="22"/>
    </row>
    <row r="195" spans="1:9" ht="18" customHeight="1" x14ac:dyDescent="0.25">
      <c r="A195" s="23" t="s">
        <v>54</v>
      </c>
      <c r="B195" s="17" t="s">
        <v>81</v>
      </c>
      <c r="C195" s="37">
        <v>6829491.1880599996</v>
      </c>
      <c r="D195" s="25">
        <v>7270799.8498799996</v>
      </c>
      <c r="E195" s="26">
        <f t="shared" si="13"/>
        <v>1.0646180878879439</v>
      </c>
      <c r="F195" s="21"/>
      <c r="G195" s="22"/>
    </row>
    <row r="196" spans="1:9" ht="18" customHeight="1" x14ac:dyDescent="0.25">
      <c r="A196" s="23" t="s">
        <v>56</v>
      </c>
      <c r="B196" s="17" t="s">
        <v>82</v>
      </c>
      <c r="C196" s="37">
        <v>16378.219510000001</v>
      </c>
      <c r="D196" s="25">
        <v>23875.351600000002</v>
      </c>
      <c r="E196" s="26">
        <f t="shared" si="13"/>
        <v>1.4577501287867403</v>
      </c>
      <c r="F196" s="21"/>
      <c r="G196" s="22"/>
    </row>
    <row r="197" spans="1:9" ht="18" customHeight="1" x14ac:dyDescent="0.25">
      <c r="A197" s="23" t="s">
        <v>83</v>
      </c>
      <c r="B197" s="17" t="s">
        <v>84</v>
      </c>
      <c r="C197" s="37">
        <v>25062.835729999999</v>
      </c>
      <c r="D197" s="25">
        <v>26873.85252</v>
      </c>
      <c r="E197" s="26">
        <f t="shared" si="13"/>
        <v>1.0722590535847558</v>
      </c>
      <c r="F197" s="21"/>
      <c r="G197" s="22"/>
    </row>
    <row r="198" spans="1:9" ht="18" customHeight="1" x14ac:dyDescent="0.25">
      <c r="A198" s="23" t="s">
        <v>85</v>
      </c>
      <c r="B198" s="17" t="s">
        <v>86</v>
      </c>
      <c r="C198" s="37">
        <v>16149.763129999999</v>
      </c>
      <c r="D198" s="25">
        <v>16041.04018</v>
      </c>
      <c r="E198" s="26">
        <f t="shared" si="13"/>
        <v>0.99326783005268759</v>
      </c>
      <c r="F198" s="21"/>
      <c r="G198" s="22"/>
    </row>
    <row r="199" spans="1:9" ht="18" customHeight="1" x14ac:dyDescent="0.25">
      <c r="A199" s="23" t="s">
        <v>87</v>
      </c>
      <c r="B199" s="17" t="s">
        <v>88</v>
      </c>
      <c r="C199" s="37">
        <v>27136.47538</v>
      </c>
      <c r="D199" s="25">
        <v>29881.089390000001</v>
      </c>
      <c r="E199" s="26">
        <f t="shared" si="13"/>
        <v>1.1011411383227323</v>
      </c>
      <c r="F199" s="21"/>
      <c r="G199" s="22"/>
    </row>
    <row r="200" spans="1:9" ht="18" customHeight="1" x14ac:dyDescent="0.25">
      <c r="A200" s="23" t="s">
        <v>89</v>
      </c>
      <c r="B200" s="17" t="s">
        <v>90</v>
      </c>
      <c r="C200" s="37">
        <v>183190.74217000001</v>
      </c>
      <c r="D200" s="25">
        <v>191360.94842</v>
      </c>
      <c r="E200" s="26">
        <f t="shared" si="13"/>
        <v>1.0445994494766448</v>
      </c>
      <c r="F200" s="21"/>
      <c r="G200" s="22"/>
    </row>
    <row r="201" spans="1:9" ht="18" customHeight="1" x14ac:dyDescent="0.25">
      <c r="A201" s="23" t="s">
        <v>91</v>
      </c>
      <c r="B201" s="17" t="s">
        <v>92</v>
      </c>
      <c r="C201" s="37">
        <v>43930.8658</v>
      </c>
      <c r="D201" s="25">
        <v>56737.153729999998</v>
      </c>
      <c r="E201" s="26">
        <f t="shared" si="13"/>
        <v>1.2915100282407819</v>
      </c>
      <c r="F201" s="21"/>
      <c r="G201" s="22"/>
    </row>
    <row r="202" spans="1:9" ht="18" customHeight="1" x14ac:dyDescent="0.25">
      <c r="A202" s="23" t="s">
        <v>93</v>
      </c>
      <c r="B202" s="17" t="s">
        <v>94</v>
      </c>
      <c r="C202" s="37">
        <v>388836.64915000001</v>
      </c>
      <c r="D202" s="25">
        <v>378207.10149999999</v>
      </c>
      <c r="E202" s="26">
        <f t="shared" si="13"/>
        <v>0.97266320529909844</v>
      </c>
      <c r="F202" s="21"/>
      <c r="G202" s="22"/>
    </row>
    <row r="203" spans="1:9" ht="18" customHeight="1" x14ac:dyDescent="0.25">
      <c r="A203" s="23" t="s">
        <v>95</v>
      </c>
      <c r="B203" s="17" t="s">
        <v>96</v>
      </c>
      <c r="C203" s="37">
        <v>2547794.1458000001</v>
      </c>
      <c r="D203" s="25">
        <v>2898533.0514400001</v>
      </c>
      <c r="E203" s="26">
        <f t="shared" si="13"/>
        <v>1.137663753650658</v>
      </c>
      <c r="F203" s="21"/>
      <c r="G203" s="22"/>
    </row>
    <row r="204" spans="1:9" ht="18" customHeight="1" x14ac:dyDescent="0.25">
      <c r="A204" s="23" t="s">
        <v>97</v>
      </c>
      <c r="B204" s="17" t="s">
        <v>98</v>
      </c>
      <c r="C204" s="37">
        <v>187868.25049999999</v>
      </c>
      <c r="D204" s="25">
        <v>255554.20298</v>
      </c>
      <c r="E204" s="26">
        <f t="shared" si="13"/>
        <v>1.3602841475334866</v>
      </c>
      <c r="F204" s="21"/>
      <c r="G204" s="22"/>
    </row>
    <row r="205" spans="1:9" ht="18" customHeight="1" thickBot="1" x14ac:dyDescent="0.3">
      <c r="A205" s="23" t="s">
        <v>99</v>
      </c>
      <c r="B205" s="17" t="s">
        <v>100</v>
      </c>
      <c r="C205" s="37">
        <v>37677.531289999999</v>
      </c>
      <c r="D205" s="25">
        <v>48838.670380000003</v>
      </c>
      <c r="E205" s="26">
        <f t="shared" si="13"/>
        <v>1.2962279827755669</v>
      </c>
      <c r="F205" s="21"/>
      <c r="G205" s="22"/>
    </row>
    <row r="206" spans="1:9" s="100" customFormat="1" ht="18" customHeight="1" thickBot="1" x14ac:dyDescent="0.3">
      <c r="A206" s="27"/>
      <c r="B206" s="40" t="s">
        <v>10</v>
      </c>
      <c r="C206" s="29">
        <f>SUM(C172:C205)</f>
        <v>16859207.325089999</v>
      </c>
      <c r="D206" s="29">
        <f>SUM(D172:D205)</f>
        <v>18672249.695939999</v>
      </c>
      <c r="E206" s="30">
        <f>+D206/C206</f>
        <v>1.1075401907034987</v>
      </c>
      <c r="F206" s="21"/>
      <c r="G206" s="22"/>
    </row>
    <row r="207" spans="1:9" ht="13" x14ac:dyDescent="0.25">
      <c r="A207" s="97"/>
      <c r="B207" s="66"/>
      <c r="C207" s="376" t="b">
        <v>1</v>
      </c>
      <c r="D207" s="376" t="b">
        <v>1</v>
      </c>
      <c r="E207" s="22"/>
      <c r="I207" s="38"/>
    </row>
    <row r="208" spans="1:9" ht="13" x14ac:dyDescent="0.25">
      <c r="A208" s="97"/>
      <c r="B208" s="66"/>
      <c r="C208" s="379"/>
      <c r="D208" s="379"/>
      <c r="E208" s="3"/>
      <c r="I208" s="38"/>
    </row>
    <row r="209" spans="1:9" ht="13" x14ac:dyDescent="0.25">
      <c r="A209" s="97"/>
      <c r="B209" s="66"/>
      <c r="C209" s="137"/>
      <c r="D209" s="137"/>
      <c r="E209" s="3"/>
      <c r="I209" s="38"/>
    </row>
    <row r="210" spans="1:9" ht="13" x14ac:dyDescent="0.25">
      <c r="A210" s="97"/>
      <c r="C210" s="92"/>
      <c r="E210" s="3"/>
      <c r="I210" s="38"/>
    </row>
    <row r="211" spans="1:9" ht="13" x14ac:dyDescent="0.25">
      <c r="A211" s="97"/>
      <c r="C211" s="38"/>
      <c r="D211" s="38"/>
      <c r="E211" s="3"/>
      <c r="I211" s="38"/>
    </row>
    <row r="212" spans="1:9" x14ac:dyDescent="0.25">
      <c r="C212" s="38"/>
      <c r="D212" s="38"/>
      <c r="I212" s="38"/>
    </row>
    <row r="213" spans="1:9" x14ac:dyDescent="0.25">
      <c r="C213" s="38"/>
      <c r="D213" s="38"/>
    </row>
    <row r="226" spans="8:9" x14ac:dyDescent="0.25">
      <c r="H226" s="1"/>
    </row>
    <row r="227" spans="8:9" x14ac:dyDescent="0.25">
      <c r="H227" s="1"/>
      <c r="I227" s="31"/>
    </row>
    <row r="228" spans="8:9" x14ac:dyDescent="0.25">
      <c r="H228" s="1"/>
      <c r="I228" s="31"/>
    </row>
    <row r="229" spans="8:9" x14ac:dyDescent="0.25">
      <c r="H229" s="1"/>
      <c r="I229" s="31"/>
    </row>
    <row r="230" spans="8:9" x14ac:dyDescent="0.25">
      <c r="H230" s="1"/>
      <c r="I230" s="31"/>
    </row>
    <row r="231" spans="8:9" x14ac:dyDescent="0.25">
      <c r="H231" s="1"/>
      <c r="I231" s="31"/>
    </row>
    <row r="232" spans="8:9" x14ac:dyDescent="0.25">
      <c r="H232" s="1"/>
      <c r="I232" s="31"/>
    </row>
    <row r="233" spans="8:9" x14ac:dyDescent="0.25">
      <c r="H233" s="1"/>
      <c r="I233" s="31"/>
    </row>
    <row r="234" spans="8:9" x14ac:dyDescent="0.25">
      <c r="H234" s="1"/>
      <c r="I234" s="31"/>
    </row>
    <row r="235" spans="8:9" x14ac:dyDescent="0.25">
      <c r="H235" s="1"/>
      <c r="I235" s="31"/>
    </row>
    <row r="236" spans="8:9" x14ac:dyDescent="0.25">
      <c r="H236" s="61"/>
      <c r="I236" s="31"/>
    </row>
    <row r="237" spans="8:9" x14ac:dyDescent="0.25">
      <c r="H237" s="1"/>
      <c r="I237" s="31"/>
    </row>
    <row r="238" spans="8:9" x14ac:dyDescent="0.25">
      <c r="H238" s="1"/>
      <c r="I238" s="31"/>
    </row>
    <row r="239" spans="8:9" x14ac:dyDescent="0.25">
      <c r="H239" s="1"/>
      <c r="I239" s="31"/>
    </row>
    <row r="240" spans="8:9" x14ac:dyDescent="0.25">
      <c r="H240" s="1"/>
      <c r="I240" s="31"/>
    </row>
    <row r="241" spans="3:9" x14ac:dyDescent="0.25">
      <c r="H241" s="1"/>
      <c r="I241" s="31"/>
    </row>
    <row r="242" spans="3:9" x14ac:dyDescent="0.25">
      <c r="H242" s="1"/>
      <c r="I242" s="31"/>
    </row>
    <row r="243" spans="3:9" x14ac:dyDescent="0.25">
      <c r="H243" s="1"/>
      <c r="I243" s="31"/>
    </row>
    <row r="244" spans="3:9" x14ac:dyDescent="0.25">
      <c r="H244" s="1"/>
      <c r="I244" s="31"/>
    </row>
    <row r="245" spans="3:9" x14ac:dyDescent="0.25">
      <c r="H245" s="1"/>
      <c r="I245" s="31"/>
    </row>
    <row r="246" spans="3:9" x14ac:dyDescent="0.25">
      <c r="H246" s="1"/>
      <c r="I246" s="31"/>
    </row>
    <row r="247" spans="3:9" x14ac:dyDescent="0.25">
      <c r="C247" s="92"/>
      <c r="H247" s="1"/>
      <c r="I247" s="31"/>
    </row>
    <row r="248" spans="3:9" x14ac:dyDescent="0.25">
      <c r="C248" s="38"/>
      <c r="D248" s="38"/>
      <c r="H248" s="1"/>
      <c r="I248" s="31"/>
    </row>
    <row r="249" spans="3:9" x14ac:dyDescent="0.25">
      <c r="C249" s="38"/>
      <c r="D249" s="38"/>
      <c r="H249" s="1"/>
      <c r="I249" s="31"/>
    </row>
    <row r="250" spans="3:9" x14ac:dyDescent="0.25">
      <c r="C250" s="38"/>
      <c r="D250" s="38"/>
      <c r="H250" s="1"/>
      <c r="I250" s="31"/>
    </row>
    <row r="251" spans="3:9" x14ac:dyDescent="0.25">
      <c r="C251" s="38"/>
      <c r="D251" s="38"/>
      <c r="H251" s="1"/>
      <c r="I251" s="31"/>
    </row>
    <row r="252" spans="3:9" x14ac:dyDescent="0.25">
      <c r="C252" s="38"/>
      <c r="D252" s="38"/>
      <c r="H252" s="1"/>
      <c r="I252" s="31"/>
    </row>
    <row r="253" spans="3:9" x14ac:dyDescent="0.25">
      <c r="C253" s="38"/>
      <c r="D253" s="38"/>
      <c r="H253" s="1"/>
      <c r="I253" s="31"/>
    </row>
    <row r="254" spans="3:9" x14ac:dyDescent="0.25">
      <c r="H254" s="1"/>
      <c r="I254" s="31"/>
    </row>
    <row r="256" spans="3:9" x14ac:dyDescent="0.25">
      <c r="I256" s="38"/>
    </row>
    <row r="291" spans="3:4" x14ac:dyDescent="0.25">
      <c r="C291" s="92"/>
    </row>
    <row r="292" spans="3:4" x14ac:dyDescent="0.25">
      <c r="C292" s="38"/>
      <c r="D292" s="38"/>
    </row>
    <row r="293" spans="3:4" x14ac:dyDescent="0.25">
      <c r="C293" s="38"/>
      <c r="D293" s="38"/>
    </row>
    <row r="294" spans="3:4" x14ac:dyDescent="0.25">
      <c r="C294" s="38"/>
      <c r="D294" s="38"/>
    </row>
    <row r="295" spans="3:4" x14ac:dyDescent="0.25">
      <c r="C295" s="38"/>
      <c r="D295" s="38"/>
    </row>
    <row r="296" spans="3:4" x14ac:dyDescent="0.25">
      <c r="C296" s="38"/>
      <c r="D296" s="38"/>
    </row>
    <row r="297" spans="3:4" x14ac:dyDescent="0.25">
      <c r="C297" s="38"/>
      <c r="D297" s="38"/>
    </row>
    <row r="298" spans="3:4" x14ac:dyDescent="0.25">
      <c r="C298" s="38"/>
      <c r="D298" s="38"/>
    </row>
    <row r="299" spans="3:4" x14ac:dyDescent="0.25">
      <c r="C299" s="38"/>
      <c r="D299" s="38"/>
    </row>
    <row r="300" spans="3:4" x14ac:dyDescent="0.25">
      <c r="C300" s="38"/>
      <c r="D300" s="38"/>
    </row>
    <row r="301" spans="3:4" x14ac:dyDescent="0.25">
      <c r="C301" s="38"/>
      <c r="D301" s="38"/>
    </row>
    <row r="302" spans="3:4" x14ac:dyDescent="0.25">
      <c r="C302" s="38"/>
      <c r="D302" s="38"/>
    </row>
    <row r="303" spans="3:4" x14ac:dyDescent="0.25">
      <c r="C303" s="38"/>
      <c r="D303" s="38"/>
    </row>
    <row r="304" spans="3:4" x14ac:dyDescent="0.25">
      <c r="C304" s="38"/>
      <c r="D304" s="38"/>
    </row>
    <row r="305" spans="3:4" x14ac:dyDescent="0.25">
      <c r="C305" s="38"/>
      <c r="D305" s="38"/>
    </row>
    <row r="306" spans="3:4" x14ac:dyDescent="0.25">
      <c r="C306" s="38"/>
      <c r="D306" s="38"/>
    </row>
    <row r="307" spans="3:4" x14ac:dyDescent="0.25">
      <c r="C307" s="38"/>
      <c r="D307" s="38"/>
    </row>
    <row r="308" spans="3:4" x14ac:dyDescent="0.25">
      <c r="C308" s="38"/>
      <c r="D308" s="38"/>
    </row>
    <row r="309" spans="3:4" x14ac:dyDescent="0.25">
      <c r="C309" s="38"/>
      <c r="D309" s="38"/>
    </row>
    <row r="310" spans="3:4" x14ac:dyDescent="0.25">
      <c r="C310" s="38"/>
      <c r="D310" s="38"/>
    </row>
    <row r="313" spans="3:4" ht="12" customHeight="1" x14ac:dyDescent="0.25"/>
  </sheetData>
  <mergeCells count="17">
    <mergeCell ref="A136:E136"/>
    <mergeCell ref="C138:D138"/>
    <mergeCell ref="A168:E168"/>
    <mergeCell ref="C170:D170"/>
    <mergeCell ref="A98:G98"/>
    <mergeCell ref="C100:D101"/>
    <mergeCell ref="E100:E101"/>
    <mergeCell ref="F100:G101"/>
    <mergeCell ref="A128:E128"/>
    <mergeCell ref="C130:D130"/>
    <mergeCell ref="A2:E2"/>
    <mergeCell ref="A10:E10"/>
    <mergeCell ref="A41:E41"/>
    <mergeCell ref="A81:F81"/>
    <mergeCell ref="C83:D84"/>
    <mergeCell ref="E83:E84"/>
    <mergeCell ref="F83:G84"/>
  </mergeCells>
  <conditionalFormatting sqref="C208:D208 C135:D135 C167:D167 J104:J125 L104:L125 J87:J95 L87:L95 G6:G78 G132:G206">
    <cfRule type="cellIs" dxfId="13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scale="54" fitToHeight="10" orientation="portrait" horizontalDpi="300" verticalDpi="300" r:id="rId1"/>
  <headerFooter alignWithMargins="0"/>
  <rowBreaks count="4" manualBreakCount="4">
    <brk id="39" max="6" man="1"/>
    <brk id="97" max="6" man="1"/>
    <brk id="127" max="6" man="1"/>
    <brk id="166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3DCF5-A105-4513-857A-CF14B80EA037}">
  <dimension ref="A2:G255"/>
  <sheetViews>
    <sheetView view="pageBreakPreview" zoomScale="80" zoomScaleNormal="85" zoomScaleSheetLayoutView="80" workbookViewId="0">
      <selection activeCell="A2" sqref="A2:E2"/>
    </sheetView>
  </sheetViews>
  <sheetFormatPr defaultColWidth="9.1796875" defaultRowHeight="12.5" x14ac:dyDescent="0.25"/>
  <cols>
    <col min="1" max="1" width="6" style="139" customWidth="1"/>
    <col min="2" max="2" width="31.453125" style="138" customWidth="1"/>
    <col min="3" max="3" width="19.26953125" style="117" customWidth="1"/>
    <col min="4" max="4" width="18.81640625" style="117" customWidth="1"/>
    <col min="5" max="5" width="12.54296875" style="117" customWidth="1"/>
    <col min="6" max="6" width="2.453125" style="117" customWidth="1"/>
    <col min="7" max="16384" width="9.1796875" style="117"/>
  </cols>
  <sheetData>
    <row r="2" spans="1:7" s="152" customFormat="1" ht="18" customHeight="1" x14ac:dyDescent="0.25">
      <c r="A2" s="488" t="s">
        <v>151</v>
      </c>
      <c r="B2" s="488"/>
      <c r="C2" s="488"/>
      <c r="D2" s="488"/>
      <c r="E2" s="488"/>
      <c r="F2" s="153"/>
    </row>
    <row r="3" spans="1:7" s="152" customFormat="1" ht="18" customHeight="1" thickBot="1" x14ac:dyDescent="0.3">
      <c r="A3" s="145"/>
      <c r="B3" s="145"/>
      <c r="C3" s="145"/>
      <c r="D3" s="145"/>
      <c r="E3" s="145"/>
      <c r="F3" s="153"/>
    </row>
    <row r="4" spans="1:7" s="138" customFormat="1" ht="18" customHeight="1" thickBot="1" x14ac:dyDescent="0.3">
      <c r="A4" s="144" t="s">
        <v>1</v>
      </c>
      <c r="B4" s="151" t="s">
        <v>2</v>
      </c>
      <c r="C4" s="150" t="s">
        <v>148</v>
      </c>
      <c r="D4" s="149"/>
      <c r="E4" s="164" t="s">
        <v>4</v>
      </c>
      <c r="F4" s="148"/>
    </row>
    <row r="5" spans="1:7" s="138" customFormat="1" ht="18" customHeight="1" thickBot="1" x14ac:dyDescent="0.3">
      <c r="A5" s="163"/>
      <c r="B5" s="162"/>
      <c r="C5" s="36">
        <v>2018</v>
      </c>
      <c r="D5" s="36">
        <v>2019</v>
      </c>
      <c r="E5" s="16" t="s">
        <v>5</v>
      </c>
    </row>
    <row r="6" spans="1:7" ht="18" customHeight="1" x14ac:dyDescent="0.25">
      <c r="A6" s="144" t="s">
        <v>6</v>
      </c>
      <c r="B6" s="161" t="s">
        <v>7</v>
      </c>
      <c r="C6" s="160">
        <f>+C39</f>
        <v>3082063.4063099995</v>
      </c>
      <c r="D6" s="160">
        <f>+D39</f>
        <v>3248341.5146000008</v>
      </c>
      <c r="E6" s="78">
        <f>+D6/C6</f>
        <v>1.053950255516994</v>
      </c>
      <c r="F6" s="21"/>
      <c r="G6" s="22"/>
    </row>
    <row r="7" spans="1:7" ht="18" customHeight="1" thickBot="1" x14ac:dyDescent="0.3">
      <c r="A7" s="159" t="s">
        <v>8</v>
      </c>
      <c r="B7" s="158" t="s">
        <v>9</v>
      </c>
      <c r="C7" s="25">
        <f>+C79</f>
        <v>2933750.7446900024</v>
      </c>
      <c r="D7" s="25">
        <f>+D79</f>
        <v>2930736.8755300003</v>
      </c>
      <c r="E7" s="59">
        <f>+D7/C7</f>
        <v>0.9989726907899531</v>
      </c>
      <c r="F7" s="21"/>
      <c r="G7" s="22"/>
    </row>
    <row r="8" spans="1:7" s="100" customFormat="1" ht="18" customHeight="1" thickBot="1" x14ac:dyDescent="0.3">
      <c r="A8" s="157"/>
      <c r="B8" s="156" t="s">
        <v>10</v>
      </c>
      <c r="C8" s="29">
        <f>SUM(C6:C7)</f>
        <v>6015814.1510000024</v>
      </c>
      <c r="D8" s="29">
        <f>SUM(D6:D7)</f>
        <v>6179078.3901300011</v>
      </c>
      <c r="E8" s="112">
        <f>+D8/C8</f>
        <v>1.0271391760170749</v>
      </c>
      <c r="F8" s="21"/>
      <c r="G8" s="22"/>
    </row>
    <row r="9" spans="1:7" ht="18" customHeight="1" x14ac:dyDescent="0.25">
      <c r="G9" s="22"/>
    </row>
    <row r="10" spans="1:7" s="154" customFormat="1" ht="18" customHeight="1" x14ac:dyDescent="0.25">
      <c r="A10" s="489" t="s">
        <v>150</v>
      </c>
      <c r="B10" s="489"/>
      <c r="C10" s="489"/>
      <c r="D10" s="489"/>
      <c r="E10" s="489"/>
      <c r="F10" s="155"/>
      <c r="G10" s="22"/>
    </row>
    <row r="11" spans="1:7" s="152" customFormat="1" ht="18" customHeight="1" thickBot="1" x14ac:dyDescent="0.3">
      <c r="A11" s="145"/>
      <c r="B11" s="145"/>
      <c r="C11" s="145"/>
      <c r="D11" s="145"/>
      <c r="E11" s="145"/>
      <c r="F11" s="153"/>
      <c r="G11" s="22"/>
    </row>
    <row r="12" spans="1:7" s="138" customFormat="1" ht="18" customHeight="1" thickBot="1" x14ac:dyDescent="0.3">
      <c r="A12" s="144" t="s">
        <v>1</v>
      </c>
      <c r="B12" s="151" t="s">
        <v>12</v>
      </c>
      <c r="C12" s="150" t="s">
        <v>148</v>
      </c>
      <c r="D12" s="149"/>
      <c r="E12" s="106" t="s">
        <v>4</v>
      </c>
      <c r="F12" s="148"/>
      <c r="G12" s="22"/>
    </row>
    <row r="13" spans="1:7" s="138" customFormat="1" ht="18" customHeight="1" thickBot="1" x14ac:dyDescent="0.3">
      <c r="A13" s="143"/>
      <c r="B13" s="143"/>
      <c r="C13" s="36">
        <f>+C5</f>
        <v>2018</v>
      </c>
      <c r="D13" s="36">
        <f>+D5</f>
        <v>2019</v>
      </c>
      <c r="E13" s="36" t="str">
        <f>+E5</f>
        <v>19/18</v>
      </c>
      <c r="G13" s="22"/>
    </row>
    <row r="14" spans="1:7" s="138" customFormat="1" ht="18" customHeight="1" x14ac:dyDescent="0.25">
      <c r="A14" s="10" t="s">
        <v>6</v>
      </c>
      <c r="B14" s="117" t="s">
        <v>13</v>
      </c>
      <c r="C14" s="147">
        <v>-42481.196720000102</v>
      </c>
      <c r="D14" s="147">
        <v>-20368.826010000201</v>
      </c>
      <c r="E14" s="26">
        <f t="shared" ref="E14:E38" si="0">+IFERROR(IF(D14/C14&gt;0,D14/C14,"X"),"X")</f>
        <v>0.47947863013968672</v>
      </c>
      <c r="F14" s="21"/>
      <c r="G14" s="22"/>
    </row>
    <row r="15" spans="1:7" ht="18" customHeight="1" x14ac:dyDescent="0.25">
      <c r="A15" s="23" t="s">
        <v>8</v>
      </c>
      <c r="B15" s="117" t="s">
        <v>250</v>
      </c>
      <c r="C15" s="147">
        <v>76917.029970000105</v>
      </c>
      <c r="D15" s="147">
        <v>84852.7122100001</v>
      </c>
      <c r="E15" s="26">
        <f t="shared" si="0"/>
        <v>1.103171979509546</v>
      </c>
      <c r="F15" s="21"/>
      <c r="G15" s="22"/>
    </row>
    <row r="16" spans="1:7" ht="18" customHeight="1" x14ac:dyDescent="0.25">
      <c r="A16" s="23" t="s">
        <v>14</v>
      </c>
      <c r="B16" s="117" t="s">
        <v>15</v>
      </c>
      <c r="C16" s="147">
        <v>576656.52324000001</v>
      </c>
      <c r="D16" s="147">
        <v>629068.88046999997</v>
      </c>
      <c r="E16" s="26">
        <f t="shared" si="0"/>
        <v>1.0908900794800969</v>
      </c>
      <c r="F16" s="21"/>
      <c r="G16" s="22"/>
    </row>
    <row r="17" spans="1:7" ht="18" customHeight="1" x14ac:dyDescent="0.25">
      <c r="A17" s="23" t="s">
        <v>16</v>
      </c>
      <c r="B17" s="117" t="s">
        <v>17</v>
      </c>
      <c r="C17" s="147">
        <v>-6845.4878800000997</v>
      </c>
      <c r="D17" s="147">
        <v>17467.301159999999</v>
      </c>
      <c r="E17" s="26" t="str">
        <f t="shared" si="0"/>
        <v>X</v>
      </c>
      <c r="F17" s="21"/>
      <c r="G17" s="22"/>
    </row>
    <row r="18" spans="1:7" ht="18" customHeight="1" x14ac:dyDescent="0.25">
      <c r="A18" s="23" t="s">
        <v>18</v>
      </c>
      <c r="B18" s="117" t="s">
        <v>19</v>
      </c>
      <c r="C18" s="147">
        <v>10026.95961</v>
      </c>
      <c r="D18" s="147">
        <v>6113.4443600000004</v>
      </c>
      <c r="E18" s="26">
        <f t="shared" si="0"/>
        <v>0.60970070667313681</v>
      </c>
      <c r="F18" s="21"/>
      <c r="G18" s="22"/>
    </row>
    <row r="19" spans="1:7" ht="18" customHeight="1" x14ac:dyDescent="0.25">
      <c r="A19" s="23" t="s">
        <v>20</v>
      </c>
      <c r="B19" s="117" t="s">
        <v>21</v>
      </c>
      <c r="C19" s="147">
        <v>27088.365069999702</v>
      </c>
      <c r="D19" s="147">
        <v>38501.698280000099</v>
      </c>
      <c r="E19" s="26">
        <f t="shared" si="0"/>
        <v>1.421337101021303</v>
      </c>
      <c r="F19" s="21"/>
      <c r="G19" s="22"/>
    </row>
    <row r="20" spans="1:7" ht="18" customHeight="1" x14ac:dyDescent="0.25">
      <c r="A20" s="23" t="s">
        <v>22</v>
      </c>
      <c r="B20" s="117" t="s">
        <v>23</v>
      </c>
      <c r="C20" s="147">
        <v>27132.325610000102</v>
      </c>
      <c r="D20" s="147">
        <v>23166.014569999999</v>
      </c>
      <c r="E20" s="26">
        <f t="shared" si="0"/>
        <v>0.8538160312163493</v>
      </c>
      <c r="F20" s="21"/>
      <c r="G20" s="22"/>
    </row>
    <row r="21" spans="1:7" ht="18" customHeight="1" x14ac:dyDescent="0.25">
      <c r="A21" s="23" t="s">
        <v>24</v>
      </c>
      <c r="B21" s="117" t="s">
        <v>25</v>
      </c>
      <c r="C21" s="147">
        <v>22293.762340000201</v>
      </c>
      <c r="D21" s="147">
        <v>20685.564340000001</v>
      </c>
      <c r="E21" s="26">
        <f t="shared" si="0"/>
        <v>0.92786331999625216</v>
      </c>
      <c r="F21" s="21"/>
      <c r="G21" s="22"/>
    </row>
    <row r="22" spans="1:7" ht="18" customHeight="1" x14ac:dyDescent="0.25">
      <c r="A22" s="23" t="s">
        <v>26</v>
      </c>
      <c r="B22" s="117" t="s">
        <v>27</v>
      </c>
      <c r="C22" s="147">
        <v>84671.669670000105</v>
      </c>
      <c r="D22" s="147">
        <v>97463.497159999999</v>
      </c>
      <c r="E22" s="26">
        <f t="shared" si="0"/>
        <v>1.1510756495041947</v>
      </c>
      <c r="F22" s="21"/>
      <c r="G22" s="22"/>
    </row>
    <row r="23" spans="1:7" ht="18" customHeight="1" x14ac:dyDescent="0.25">
      <c r="A23" s="23" t="s">
        <v>28</v>
      </c>
      <c r="B23" s="117" t="s">
        <v>253</v>
      </c>
      <c r="C23" s="147">
        <v>-1508.35355</v>
      </c>
      <c r="D23" s="147">
        <v>-663.34977000000003</v>
      </c>
      <c r="E23" s="26">
        <f t="shared" si="0"/>
        <v>0.43978400819887353</v>
      </c>
      <c r="F23" s="21"/>
      <c r="G23" s="22"/>
    </row>
    <row r="24" spans="1:7" ht="18" customHeight="1" x14ac:dyDescent="0.25">
      <c r="A24" s="23" t="s">
        <v>29</v>
      </c>
      <c r="B24" s="117" t="s">
        <v>30</v>
      </c>
      <c r="C24" s="147">
        <v>-571.17799000000002</v>
      </c>
      <c r="D24" s="147">
        <v>-1420.37545</v>
      </c>
      <c r="E24" s="26">
        <f t="shared" si="0"/>
        <v>2.4867475198055162</v>
      </c>
      <c r="F24" s="21"/>
      <c r="G24" s="22"/>
    </row>
    <row r="25" spans="1:7" ht="18" customHeight="1" x14ac:dyDescent="0.25">
      <c r="A25" s="23" t="s">
        <v>31</v>
      </c>
      <c r="B25" s="117" t="s">
        <v>32</v>
      </c>
      <c r="C25" s="147">
        <v>134418.17619999999</v>
      </c>
      <c r="D25" s="147">
        <v>103532.5806</v>
      </c>
      <c r="E25" s="26">
        <f t="shared" si="0"/>
        <v>0.77022753564186519</v>
      </c>
      <c r="F25" s="21"/>
      <c r="G25" s="22"/>
    </row>
    <row r="26" spans="1:7" ht="18" customHeight="1" x14ac:dyDescent="0.25">
      <c r="A26" s="23" t="s">
        <v>33</v>
      </c>
      <c r="B26" s="117" t="s">
        <v>34</v>
      </c>
      <c r="C26" s="147">
        <v>222105.84943</v>
      </c>
      <c r="D26" s="147">
        <v>244563.19592</v>
      </c>
      <c r="E26" s="26">
        <f t="shared" si="0"/>
        <v>1.1011110087718683</v>
      </c>
      <c r="F26" s="21"/>
      <c r="G26" s="22"/>
    </row>
    <row r="27" spans="1:7" ht="18" customHeight="1" x14ac:dyDescent="0.25">
      <c r="A27" s="23" t="s">
        <v>35</v>
      </c>
      <c r="B27" s="117" t="s">
        <v>36</v>
      </c>
      <c r="C27" s="147">
        <v>45169.886399999799</v>
      </c>
      <c r="D27" s="147">
        <v>33040.5439200002</v>
      </c>
      <c r="E27" s="26">
        <f t="shared" si="0"/>
        <v>0.73147281415346543</v>
      </c>
      <c r="F27" s="21"/>
      <c r="G27" s="22"/>
    </row>
    <row r="28" spans="1:7" ht="18" customHeight="1" x14ac:dyDescent="0.25">
      <c r="A28" s="23" t="s">
        <v>37</v>
      </c>
      <c r="B28" s="117" t="s">
        <v>38</v>
      </c>
      <c r="C28" s="147">
        <v>37074.673649999902</v>
      </c>
      <c r="D28" s="147">
        <v>50204.596379999901</v>
      </c>
      <c r="E28" s="26">
        <f t="shared" si="0"/>
        <v>1.3541480325343345</v>
      </c>
      <c r="F28" s="21"/>
      <c r="G28" s="22"/>
    </row>
    <row r="29" spans="1:7" ht="18" customHeight="1" x14ac:dyDescent="0.25">
      <c r="A29" s="23" t="s">
        <v>39</v>
      </c>
      <c r="B29" s="117" t="s">
        <v>252</v>
      </c>
      <c r="C29" s="147">
        <v>2892.5879199999999</v>
      </c>
      <c r="D29" s="147">
        <v>4287.7348400000001</v>
      </c>
      <c r="E29" s="26">
        <f t="shared" si="0"/>
        <v>1.4823178961488577</v>
      </c>
      <c r="F29" s="21"/>
      <c r="G29" s="22"/>
    </row>
    <row r="30" spans="1:7" ht="18" customHeight="1" x14ac:dyDescent="0.25">
      <c r="A30" s="23" t="s">
        <v>40</v>
      </c>
      <c r="B30" s="117" t="s">
        <v>41</v>
      </c>
      <c r="C30" s="147">
        <v>1724538.0937699999</v>
      </c>
      <c r="D30" s="147">
        <v>1737296.65805</v>
      </c>
      <c r="E30" s="26">
        <f t="shared" si="0"/>
        <v>1.0073982501900602</v>
      </c>
      <c r="F30" s="21"/>
      <c r="G30" s="22"/>
    </row>
    <row r="31" spans="1:7" ht="18" customHeight="1" x14ac:dyDescent="0.25">
      <c r="A31" s="23" t="s">
        <v>42</v>
      </c>
      <c r="B31" s="117" t="s">
        <v>43</v>
      </c>
      <c r="C31" s="147">
        <v>620.76666999999998</v>
      </c>
      <c r="D31" s="147">
        <v>640.72988999999995</v>
      </c>
      <c r="E31" s="26">
        <f t="shared" si="0"/>
        <v>1.032158975287768</v>
      </c>
      <c r="F31" s="21"/>
      <c r="G31" s="22"/>
    </row>
    <row r="32" spans="1:7" ht="18" customHeight="1" x14ac:dyDescent="0.25">
      <c r="A32" s="23" t="s">
        <v>44</v>
      </c>
      <c r="B32" s="117" t="s">
        <v>45</v>
      </c>
      <c r="C32" s="147">
        <v>2742.5543200000002</v>
      </c>
      <c r="D32" s="147">
        <v>317.04439000000002</v>
      </c>
      <c r="E32" s="26">
        <f t="shared" si="0"/>
        <v>0.11560186344823245</v>
      </c>
      <c r="F32" s="21"/>
      <c r="G32" s="22"/>
    </row>
    <row r="33" spans="1:7" ht="18" customHeight="1" x14ac:dyDescent="0.25">
      <c r="A33" s="23" t="s">
        <v>46</v>
      </c>
      <c r="B33" s="117" t="s">
        <v>47</v>
      </c>
      <c r="C33" s="147">
        <v>68996.710639999903</v>
      </c>
      <c r="D33" s="147">
        <v>99070.404200000004</v>
      </c>
      <c r="E33" s="26">
        <f t="shared" si="0"/>
        <v>1.4358714101156771</v>
      </c>
      <c r="F33" s="21"/>
      <c r="G33" s="22"/>
    </row>
    <row r="34" spans="1:7" ht="18" customHeight="1" x14ac:dyDescent="0.25">
      <c r="A34" s="23" t="s">
        <v>48</v>
      </c>
      <c r="B34" s="117" t="s">
        <v>49</v>
      </c>
      <c r="C34" s="147">
        <v>-367.48203000000001</v>
      </c>
      <c r="D34" s="147">
        <v>-858.38219000000004</v>
      </c>
      <c r="E34" s="26">
        <f t="shared" si="0"/>
        <v>2.3358480685436511</v>
      </c>
      <c r="F34" s="21"/>
      <c r="G34" s="22"/>
    </row>
    <row r="35" spans="1:7" ht="18" customHeight="1" x14ac:dyDescent="0.25">
      <c r="A35" s="23" t="s">
        <v>50</v>
      </c>
      <c r="B35" s="117" t="s">
        <v>51</v>
      </c>
      <c r="C35" s="147">
        <v>8853.1989800000993</v>
      </c>
      <c r="D35" s="147">
        <v>7174.9945200000002</v>
      </c>
      <c r="E35" s="26">
        <f t="shared" si="0"/>
        <v>0.81044089669832764</v>
      </c>
      <c r="F35" s="21"/>
      <c r="G35" s="22"/>
    </row>
    <row r="36" spans="1:7" ht="18" customHeight="1" x14ac:dyDescent="0.25">
      <c r="A36" s="23" t="s">
        <v>52</v>
      </c>
      <c r="B36" s="117" t="s">
        <v>53</v>
      </c>
      <c r="C36" s="147">
        <v>28118.261450000002</v>
      </c>
      <c r="D36" s="147">
        <v>16872.223279999998</v>
      </c>
      <c r="E36" s="26">
        <f t="shared" si="0"/>
        <v>0.60004503870206372</v>
      </c>
      <c r="F36" s="21"/>
      <c r="G36" s="22"/>
    </row>
    <row r="37" spans="1:7" ht="18" customHeight="1" x14ac:dyDescent="0.25">
      <c r="A37" s="23" t="s">
        <v>54</v>
      </c>
      <c r="B37" s="117" t="s">
        <v>55</v>
      </c>
      <c r="C37" s="147">
        <v>-18530.845170000001</v>
      </c>
      <c r="D37" s="147">
        <v>5902.5391600000003</v>
      </c>
      <c r="E37" s="26" t="str">
        <f t="shared" si="0"/>
        <v>X</v>
      </c>
      <c r="F37" s="21"/>
      <c r="G37" s="22"/>
    </row>
    <row r="38" spans="1:7" ht="18" customHeight="1" thickBot="1" x14ac:dyDescent="0.3">
      <c r="A38" s="23" t="s">
        <v>56</v>
      </c>
      <c r="B38" s="117" t="s">
        <v>57</v>
      </c>
      <c r="C38" s="147">
        <v>52050.5547100002</v>
      </c>
      <c r="D38" s="147">
        <v>51430.090320000098</v>
      </c>
      <c r="E38" s="26">
        <f t="shared" si="0"/>
        <v>0.98807958160182885</v>
      </c>
      <c r="F38" s="21"/>
      <c r="G38" s="22"/>
    </row>
    <row r="39" spans="1:7" ht="18" customHeight="1" thickBot="1" x14ac:dyDescent="0.3">
      <c r="A39" s="134"/>
      <c r="B39" s="135" t="s">
        <v>10</v>
      </c>
      <c r="C39" s="146">
        <f>SUM(C14:C38)</f>
        <v>3082063.4063099995</v>
      </c>
      <c r="D39" s="146">
        <f>SUM(D14:D38)</f>
        <v>3248341.5146000008</v>
      </c>
      <c r="E39" s="30">
        <f>+IF(C39=0,"X",D39/C39)</f>
        <v>1.053950255516994</v>
      </c>
      <c r="F39" s="21"/>
      <c r="G39" s="22"/>
    </row>
    <row r="40" spans="1:7" ht="18" customHeight="1" x14ac:dyDescent="0.25">
      <c r="C40" s="120">
        <v>0</v>
      </c>
      <c r="D40" s="120">
        <v>0</v>
      </c>
      <c r="E40" s="120"/>
      <c r="G40" s="22"/>
    </row>
    <row r="41" spans="1:7" s="142" customFormat="1" ht="18" customHeight="1" x14ac:dyDescent="0.25">
      <c r="A41" s="490" t="s">
        <v>149</v>
      </c>
      <c r="B41" s="490"/>
      <c r="C41" s="490"/>
      <c r="D41" s="490"/>
      <c r="E41" s="490"/>
      <c r="G41" s="22"/>
    </row>
    <row r="42" spans="1:7" ht="18" customHeight="1" thickBot="1" x14ac:dyDescent="0.3">
      <c r="A42" s="145"/>
      <c r="B42" s="145"/>
      <c r="C42" s="145"/>
      <c r="D42" s="145"/>
      <c r="E42" s="145"/>
      <c r="G42" s="22"/>
    </row>
    <row r="43" spans="1:7" ht="18" customHeight="1" thickBot="1" x14ac:dyDescent="0.3">
      <c r="A43" s="144" t="s">
        <v>1</v>
      </c>
      <c r="B43" s="144" t="s">
        <v>12</v>
      </c>
      <c r="C43" s="491" t="s">
        <v>148</v>
      </c>
      <c r="D43" s="492"/>
      <c r="E43" s="106" t="s">
        <v>4</v>
      </c>
      <c r="G43" s="22"/>
    </row>
    <row r="44" spans="1:7" ht="18" customHeight="1" thickBot="1" x14ac:dyDescent="0.3">
      <c r="A44" s="143"/>
      <c r="B44" s="143"/>
      <c r="C44" s="36">
        <f>+C5</f>
        <v>2018</v>
      </c>
      <c r="D44" s="36">
        <f>+D5</f>
        <v>2019</v>
      </c>
      <c r="E44" s="36" t="str">
        <f>+E5</f>
        <v>19/18</v>
      </c>
      <c r="G44" s="22"/>
    </row>
    <row r="45" spans="1:7" ht="18" customHeight="1" x14ac:dyDescent="0.25">
      <c r="A45" s="10" t="s">
        <v>6</v>
      </c>
      <c r="B45" s="117" t="s">
        <v>59</v>
      </c>
      <c r="C45" s="37">
        <v>69466.628650000304</v>
      </c>
      <c r="D45" s="25">
        <v>61563.329379999901</v>
      </c>
      <c r="E45" s="26">
        <f t="shared" ref="E45:E78" si="1">+IFERROR(IF(D45/C45&gt;0,D45/C45,"X"),"X")</f>
        <v>0.88622883500190752</v>
      </c>
      <c r="F45" s="21"/>
      <c r="G45" s="22"/>
    </row>
    <row r="46" spans="1:7" ht="18" customHeight="1" x14ac:dyDescent="0.25">
      <c r="A46" s="23" t="s">
        <v>8</v>
      </c>
      <c r="B46" s="117" t="s">
        <v>254</v>
      </c>
      <c r="C46" s="37">
        <v>26980.736219999901</v>
      </c>
      <c r="D46" s="25">
        <v>24247.2832000001</v>
      </c>
      <c r="E46" s="26">
        <f t="shared" si="1"/>
        <v>0.89868871636002334</v>
      </c>
      <c r="F46" s="21"/>
      <c r="G46" s="22"/>
    </row>
    <row r="47" spans="1:7" ht="18" customHeight="1" x14ac:dyDescent="0.25">
      <c r="A47" s="23" t="s">
        <v>14</v>
      </c>
      <c r="B47" s="117" t="s">
        <v>60</v>
      </c>
      <c r="C47" s="37">
        <v>32815.360929999697</v>
      </c>
      <c r="D47" s="25">
        <v>87598.838599999901</v>
      </c>
      <c r="E47" s="26">
        <f t="shared" si="1"/>
        <v>2.6694461409966492</v>
      </c>
      <c r="F47" s="21"/>
      <c r="G47" s="22"/>
    </row>
    <row r="48" spans="1:7" ht="18" customHeight="1" x14ac:dyDescent="0.25">
      <c r="A48" s="23" t="s">
        <v>16</v>
      </c>
      <c r="B48" s="117" t="s">
        <v>61</v>
      </c>
      <c r="C48" s="37">
        <v>88839.7843700003</v>
      </c>
      <c r="D48" s="25">
        <v>62249.389889999802</v>
      </c>
      <c r="E48" s="26">
        <f t="shared" si="1"/>
        <v>0.70069271702352731</v>
      </c>
      <c r="F48" s="21"/>
      <c r="G48" s="22"/>
    </row>
    <row r="49" spans="1:7" ht="18" customHeight="1" x14ac:dyDescent="0.25">
      <c r="A49" s="23" t="s">
        <v>18</v>
      </c>
      <c r="B49" s="17" t="s">
        <v>62</v>
      </c>
      <c r="C49" s="37">
        <v>29614.872520000001</v>
      </c>
      <c r="D49" s="25">
        <v>20498.619879999998</v>
      </c>
      <c r="E49" s="26">
        <f t="shared" si="1"/>
        <v>0.69217315948790714</v>
      </c>
      <c r="F49" s="21"/>
      <c r="G49" s="22"/>
    </row>
    <row r="50" spans="1:7" ht="18" customHeight="1" x14ac:dyDescent="0.25">
      <c r="A50" s="23" t="s">
        <v>20</v>
      </c>
      <c r="B50" s="117" t="s">
        <v>63</v>
      </c>
      <c r="C50" s="37">
        <v>-4547.2978300000004</v>
      </c>
      <c r="D50" s="25">
        <v>-3327.82908</v>
      </c>
      <c r="E50" s="26">
        <f t="shared" si="1"/>
        <v>0.73182562576949128</v>
      </c>
      <c r="F50" s="21"/>
      <c r="G50" s="22"/>
    </row>
    <row r="51" spans="1:7" ht="18" customHeight="1" x14ac:dyDescent="0.25">
      <c r="A51" s="23" t="s">
        <v>22</v>
      </c>
      <c r="B51" s="117" t="s">
        <v>64</v>
      </c>
      <c r="C51" s="37">
        <v>2320.2647200000001</v>
      </c>
      <c r="D51" s="25">
        <v>5508.5243899999996</v>
      </c>
      <c r="E51" s="26">
        <f t="shared" si="1"/>
        <v>2.3740930690011952</v>
      </c>
      <c r="F51" s="21"/>
      <c r="G51" s="22"/>
    </row>
    <row r="52" spans="1:7" ht="18" customHeight="1" x14ac:dyDescent="0.25">
      <c r="A52" s="23" t="s">
        <v>24</v>
      </c>
      <c r="B52" s="117" t="s">
        <v>65</v>
      </c>
      <c r="C52" s="37">
        <v>-2159.1634300000001</v>
      </c>
      <c r="D52" s="25">
        <v>-6780.6824800000004</v>
      </c>
      <c r="E52" s="26">
        <f t="shared" si="1"/>
        <v>3.14042113986712</v>
      </c>
      <c r="F52" s="21"/>
      <c r="G52" s="22"/>
    </row>
    <row r="53" spans="1:7" ht="18" customHeight="1" x14ac:dyDescent="0.25">
      <c r="A53" s="23" t="s">
        <v>26</v>
      </c>
      <c r="B53" s="117" t="s">
        <v>66</v>
      </c>
      <c r="C53" s="37">
        <v>385642.60863000102</v>
      </c>
      <c r="D53" s="25">
        <v>295725.10938999901</v>
      </c>
      <c r="E53" s="26">
        <f t="shared" si="1"/>
        <v>0.76683722900995099</v>
      </c>
      <c r="F53" s="21"/>
      <c r="G53" s="22"/>
    </row>
    <row r="54" spans="1:7" ht="18" customHeight="1" x14ac:dyDescent="0.25">
      <c r="A54" s="23" t="s">
        <v>28</v>
      </c>
      <c r="B54" s="117" t="s">
        <v>67</v>
      </c>
      <c r="C54" s="37">
        <v>2965.09501</v>
      </c>
      <c r="D54" s="25">
        <v>18978.53485</v>
      </c>
      <c r="E54" s="26">
        <f t="shared" si="1"/>
        <v>6.4006498226847715</v>
      </c>
      <c r="F54" s="21"/>
      <c r="G54" s="22"/>
    </row>
    <row r="55" spans="1:7" ht="18" customHeight="1" x14ac:dyDescent="0.25">
      <c r="A55" s="23" t="s">
        <v>29</v>
      </c>
      <c r="B55" s="117" t="s">
        <v>68</v>
      </c>
      <c r="C55" s="37">
        <v>110882.42542</v>
      </c>
      <c r="D55" s="25">
        <v>53404.537289999898</v>
      </c>
      <c r="E55" s="26">
        <f t="shared" si="1"/>
        <v>0.4816321169717781</v>
      </c>
      <c r="F55" s="21"/>
      <c r="G55" s="22"/>
    </row>
    <row r="56" spans="1:7" ht="18" customHeight="1" x14ac:dyDescent="0.25">
      <c r="A56" s="23" t="s">
        <v>31</v>
      </c>
      <c r="B56" s="117" t="s">
        <v>69</v>
      </c>
      <c r="C56" s="37">
        <v>1000.3430899999</v>
      </c>
      <c r="D56" s="25">
        <v>22754.920549999901</v>
      </c>
      <c r="E56" s="26">
        <f t="shared" si="1"/>
        <v>22.747116241890744</v>
      </c>
      <c r="F56" s="21"/>
      <c r="G56" s="22"/>
    </row>
    <row r="57" spans="1:7" ht="18" customHeight="1" x14ac:dyDescent="0.25">
      <c r="A57" s="23" t="s">
        <v>33</v>
      </c>
      <c r="B57" s="117" t="s">
        <v>70</v>
      </c>
      <c r="C57" s="37">
        <v>370.59195999999997</v>
      </c>
      <c r="D57" s="25">
        <v>6.74308</v>
      </c>
      <c r="E57" s="26">
        <f t="shared" si="1"/>
        <v>1.8195429819902194E-2</v>
      </c>
      <c r="F57" s="21"/>
      <c r="G57" s="22"/>
    </row>
    <row r="58" spans="1:7" ht="18" customHeight="1" x14ac:dyDescent="0.25">
      <c r="A58" s="23" t="s">
        <v>35</v>
      </c>
      <c r="B58" s="117" t="s">
        <v>71</v>
      </c>
      <c r="C58" s="37">
        <v>46741.121429999999</v>
      </c>
      <c r="D58" s="25">
        <v>51671.0559600001</v>
      </c>
      <c r="E58" s="26">
        <f t="shared" si="1"/>
        <v>1.1054731760636771</v>
      </c>
      <c r="F58" s="21"/>
      <c r="G58" s="22"/>
    </row>
    <row r="59" spans="1:7" ht="18" customHeight="1" x14ac:dyDescent="0.25">
      <c r="A59" s="23" t="s">
        <v>37</v>
      </c>
      <c r="B59" s="117" t="s">
        <v>72</v>
      </c>
      <c r="C59" s="37">
        <v>-14470.794959999999</v>
      </c>
      <c r="D59" s="25">
        <v>-9557.1600199999993</v>
      </c>
      <c r="E59" s="26">
        <f t="shared" si="1"/>
        <v>0.66044471270706195</v>
      </c>
      <c r="F59" s="21"/>
      <c r="G59" s="22"/>
    </row>
    <row r="60" spans="1:7" ht="18" customHeight="1" x14ac:dyDescent="0.25">
      <c r="A60" s="23" t="s">
        <v>39</v>
      </c>
      <c r="B60" s="117" t="s">
        <v>73</v>
      </c>
      <c r="C60" s="37">
        <v>37032.670889999899</v>
      </c>
      <c r="D60" s="25">
        <v>17991.281210000001</v>
      </c>
      <c r="E60" s="26">
        <f t="shared" si="1"/>
        <v>0.48582186425171586</v>
      </c>
      <c r="F60" s="21"/>
      <c r="G60" s="22"/>
    </row>
    <row r="61" spans="1:7" ht="18" customHeight="1" x14ac:dyDescent="0.25">
      <c r="A61" s="23" t="s">
        <v>40</v>
      </c>
      <c r="B61" s="117" t="s">
        <v>74</v>
      </c>
      <c r="C61" s="37">
        <v>-1670.97279</v>
      </c>
      <c r="D61" s="25">
        <v>-3503.5922999999998</v>
      </c>
      <c r="E61" s="26">
        <f t="shared" si="1"/>
        <v>2.096738092306099</v>
      </c>
      <c r="F61" s="21"/>
      <c r="G61" s="22"/>
    </row>
    <row r="62" spans="1:7" ht="18" customHeight="1" x14ac:dyDescent="0.25">
      <c r="A62" s="23" t="s">
        <v>42</v>
      </c>
      <c r="B62" s="117" t="s">
        <v>75</v>
      </c>
      <c r="C62" s="37">
        <v>-17532.670750000001</v>
      </c>
      <c r="D62" s="25">
        <v>-12704.81673</v>
      </c>
      <c r="E62" s="26">
        <f t="shared" si="1"/>
        <v>0.72463670316742812</v>
      </c>
      <c r="F62" s="21"/>
      <c r="G62" s="22"/>
    </row>
    <row r="63" spans="1:7" ht="18" customHeight="1" x14ac:dyDescent="0.25">
      <c r="A63" s="23" t="s">
        <v>44</v>
      </c>
      <c r="B63" s="117" t="s">
        <v>76</v>
      </c>
      <c r="C63" s="37">
        <v>-1014.15878</v>
      </c>
      <c r="D63" s="25">
        <v>-224.64610999999999</v>
      </c>
      <c r="E63" s="26">
        <f t="shared" si="1"/>
        <v>0.22150980145337795</v>
      </c>
      <c r="F63" s="21"/>
      <c r="G63" s="22"/>
    </row>
    <row r="64" spans="1:7" ht="18" customHeight="1" x14ac:dyDescent="0.25">
      <c r="A64" s="23" t="s">
        <v>46</v>
      </c>
      <c r="B64" s="117" t="s">
        <v>77</v>
      </c>
      <c r="C64" s="37">
        <v>40145.693550000004</v>
      </c>
      <c r="D64" s="25">
        <v>64969.7551100001</v>
      </c>
      <c r="E64" s="26">
        <f t="shared" si="1"/>
        <v>1.6183493013785557</v>
      </c>
      <c r="F64" s="21"/>
      <c r="G64" s="22"/>
    </row>
    <row r="65" spans="1:7" ht="18" customHeight="1" x14ac:dyDescent="0.25">
      <c r="A65" s="23" t="s">
        <v>48</v>
      </c>
      <c r="B65" s="117" t="s">
        <v>78</v>
      </c>
      <c r="C65" s="37">
        <v>6742.7834199999998</v>
      </c>
      <c r="D65" s="25">
        <v>12091.25166</v>
      </c>
      <c r="E65" s="26">
        <f t="shared" si="1"/>
        <v>1.7932137081751323</v>
      </c>
      <c r="F65" s="21"/>
      <c r="G65" s="22"/>
    </row>
    <row r="66" spans="1:7" ht="18" customHeight="1" x14ac:dyDescent="0.25">
      <c r="A66" s="23" t="s">
        <v>50</v>
      </c>
      <c r="B66" s="117" t="s">
        <v>79</v>
      </c>
      <c r="C66" s="37">
        <v>2665.0940500000002</v>
      </c>
      <c r="D66" s="25">
        <v>142.60592</v>
      </c>
      <c r="E66" s="26">
        <f t="shared" si="1"/>
        <v>5.3508775797236868E-2</v>
      </c>
      <c r="F66" s="21"/>
      <c r="G66" s="22"/>
    </row>
    <row r="67" spans="1:7" ht="18" customHeight="1" x14ac:dyDescent="0.25">
      <c r="A67" s="23" t="s">
        <v>52</v>
      </c>
      <c r="B67" s="117" t="s">
        <v>80</v>
      </c>
      <c r="C67" s="37">
        <v>7993.5658400001003</v>
      </c>
      <c r="D67" s="25">
        <v>2458.2952100000002</v>
      </c>
      <c r="E67" s="26">
        <f t="shared" si="1"/>
        <v>0.30753424181466044</v>
      </c>
      <c r="F67" s="21"/>
      <c r="G67" s="22"/>
    </row>
    <row r="68" spans="1:7" ht="18" customHeight="1" x14ac:dyDescent="0.25">
      <c r="A68" s="23" t="s">
        <v>54</v>
      </c>
      <c r="B68" s="117" t="s">
        <v>81</v>
      </c>
      <c r="C68" s="37">
        <v>1538766.41</v>
      </c>
      <c r="D68" s="25">
        <v>1405433.6214300001</v>
      </c>
      <c r="E68" s="26">
        <f t="shared" si="1"/>
        <v>0.91335085838662167</v>
      </c>
      <c r="F68" s="21"/>
      <c r="G68" s="22"/>
    </row>
    <row r="69" spans="1:7" ht="18" customHeight="1" x14ac:dyDescent="0.25">
      <c r="A69" s="23" t="s">
        <v>56</v>
      </c>
      <c r="B69" s="117" t="s">
        <v>82</v>
      </c>
      <c r="C69" s="37">
        <v>10801.81264</v>
      </c>
      <c r="D69" s="25">
        <v>24199.892019999999</v>
      </c>
      <c r="E69" s="26">
        <f t="shared" si="1"/>
        <v>2.2403547280931173</v>
      </c>
      <c r="F69" s="21"/>
      <c r="G69" s="22"/>
    </row>
    <row r="70" spans="1:7" ht="18" customHeight="1" x14ac:dyDescent="0.25">
      <c r="A70" s="23" t="s">
        <v>83</v>
      </c>
      <c r="B70" s="117" t="s">
        <v>84</v>
      </c>
      <c r="C70" s="37">
        <v>12193.39703</v>
      </c>
      <c r="D70" s="25">
        <v>3339.7204900000002</v>
      </c>
      <c r="E70" s="26">
        <f t="shared" si="1"/>
        <v>0.27389582097450987</v>
      </c>
      <c r="F70" s="21"/>
      <c r="G70" s="22"/>
    </row>
    <row r="71" spans="1:7" ht="18" customHeight="1" x14ac:dyDescent="0.25">
      <c r="A71" s="23" t="s">
        <v>85</v>
      </c>
      <c r="B71" s="117" t="s">
        <v>86</v>
      </c>
      <c r="C71" s="37">
        <v>76935.106079999998</v>
      </c>
      <c r="D71" s="25">
        <v>71416.405710000006</v>
      </c>
      <c r="E71" s="26">
        <f t="shared" si="1"/>
        <v>0.92826811255369635</v>
      </c>
      <c r="F71" s="21"/>
      <c r="G71" s="22"/>
    </row>
    <row r="72" spans="1:7" ht="18" customHeight="1" x14ac:dyDescent="0.25">
      <c r="A72" s="23" t="s">
        <v>87</v>
      </c>
      <c r="B72" s="117" t="s">
        <v>88</v>
      </c>
      <c r="C72" s="37">
        <v>35.648020000000002</v>
      </c>
      <c r="D72" s="25">
        <v>-1946.1861100000001</v>
      </c>
      <c r="E72" s="26" t="str">
        <f t="shared" si="1"/>
        <v>X</v>
      </c>
      <c r="F72" s="21"/>
      <c r="G72" s="22"/>
    </row>
    <row r="73" spans="1:7" ht="18" customHeight="1" x14ac:dyDescent="0.25">
      <c r="A73" s="23" t="s">
        <v>89</v>
      </c>
      <c r="B73" s="117" t="s">
        <v>90</v>
      </c>
      <c r="C73" s="37">
        <v>14556.171909999901</v>
      </c>
      <c r="D73" s="25">
        <v>16358.3812</v>
      </c>
      <c r="E73" s="26">
        <f t="shared" si="1"/>
        <v>1.1238106626620701</v>
      </c>
      <c r="F73" s="21"/>
      <c r="G73" s="22"/>
    </row>
    <row r="74" spans="1:7" ht="18" customHeight="1" x14ac:dyDescent="0.25">
      <c r="A74" s="23" t="s">
        <v>91</v>
      </c>
      <c r="B74" s="117" t="s">
        <v>92</v>
      </c>
      <c r="C74" s="37">
        <v>-9296.7822899999992</v>
      </c>
      <c r="D74" s="25">
        <v>64.916210000000007</v>
      </c>
      <c r="E74" s="26" t="str">
        <f t="shared" si="1"/>
        <v>X</v>
      </c>
      <c r="F74" s="21"/>
      <c r="G74" s="22"/>
    </row>
    <row r="75" spans="1:7" ht="18" customHeight="1" x14ac:dyDescent="0.25">
      <c r="A75" s="23" t="s">
        <v>93</v>
      </c>
      <c r="B75" s="117" t="s">
        <v>94</v>
      </c>
      <c r="C75" s="37">
        <v>38788.342019999902</v>
      </c>
      <c r="D75" s="25">
        <v>35694.347180000099</v>
      </c>
      <c r="E75" s="26">
        <f t="shared" si="1"/>
        <v>0.9202338981541287</v>
      </c>
      <c r="F75" s="21"/>
      <c r="G75" s="22"/>
    </row>
    <row r="76" spans="1:7" ht="18" customHeight="1" x14ac:dyDescent="0.25">
      <c r="A76" s="23" t="s">
        <v>95</v>
      </c>
      <c r="B76" s="117" t="s">
        <v>96</v>
      </c>
      <c r="C76" s="37">
        <v>386074.30654000101</v>
      </c>
      <c r="D76" s="25">
        <v>581170.13498000102</v>
      </c>
      <c r="E76" s="26">
        <f t="shared" si="1"/>
        <v>1.5053323288681117</v>
      </c>
      <c r="F76" s="21"/>
      <c r="G76" s="22"/>
    </row>
    <row r="77" spans="1:7" ht="18" customHeight="1" x14ac:dyDescent="0.25">
      <c r="A77" s="23" t="s">
        <v>97</v>
      </c>
      <c r="B77" s="17" t="s">
        <v>98</v>
      </c>
      <c r="C77" s="37">
        <v>11323.7515000001</v>
      </c>
      <c r="D77" s="25">
        <v>25225.92109</v>
      </c>
      <c r="E77" s="26">
        <f t="shared" si="1"/>
        <v>2.2276999888243552</v>
      </c>
      <c r="F77" s="21"/>
      <c r="G77" s="22"/>
    </row>
    <row r="78" spans="1:7" ht="18" customHeight="1" thickBot="1" x14ac:dyDescent="0.3">
      <c r="A78" s="23" t="s">
        <v>99</v>
      </c>
      <c r="B78" s="117" t="s">
        <v>100</v>
      </c>
      <c r="C78" s="37">
        <v>2747.99908</v>
      </c>
      <c r="D78" s="25">
        <v>4018.37248</v>
      </c>
      <c r="E78" s="26">
        <f t="shared" si="1"/>
        <v>1.4622903294421772</v>
      </c>
      <c r="F78" s="21"/>
      <c r="G78" s="22"/>
    </row>
    <row r="79" spans="1:7" ht="18" customHeight="1" thickBot="1" x14ac:dyDescent="0.3">
      <c r="A79" s="27"/>
      <c r="B79" s="40" t="s">
        <v>10</v>
      </c>
      <c r="C79" s="125">
        <f>SUM(C45:C78)</f>
        <v>2933750.7446900024</v>
      </c>
      <c r="D79" s="125">
        <f>SUM(D45:D78)</f>
        <v>2930736.8755300003</v>
      </c>
      <c r="E79" s="30">
        <f>+IF(C79=0,"X",D79/C79)</f>
        <v>0.9989726907899531</v>
      </c>
      <c r="F79" s="21"/>
      <c r="G79" s="22"/>
    </row>
    <row r="80" spans="1:7" ht="18" customHeight="1" x14ac:dyDescent="0.25">
      <c r="C80" s="126" t="b">
        <v>1</v>
      </c>
      <c r="D80" s="126" t="b">
        <v>1</v>
      </c>
      <c r="E80" s="120"/>
    </row>
    <row r="81" spans="2:4" ht="18" customHeight="1" x14ac:dyDescent="0.25">
      <c r="B81" s="141"/>
      <c r="C81" s="22"/>
      <c r="D81" s="118"/>
    </row>
    <row r="82" spans="2:4" ht="18" customHeight="1" x14ac:dyDescent="0.25">
      <c r="B82" s="141"/>
      <c r="C82" s="22"/>
      <c r="D82" s="22"/>
    </row>
    <row r="83" spans="2:4" ht="18" customHeight="1" x14ac:dyDescent="0.25">
      <c r="B83" s="141"/>
      <c r="C83" s="140"/>
      <c r="D83" s="140"/>
    </row>
    <row r="84" spans="2:4" ht="18" customHeight="1" x14ac:dyDescent="0.25">
      <c r="B84" s="141"/>
      <c r="C84" s="140"/>
      <c r="D84" s="140"/>
    </row>
    <row r="85" spans="2:4" ht="18" customHeight="1" x14ac:dyDescent="0.25"/>
    <row r="86" spans="2:4" ht="18" customHeight="1" x14ac:dyDescent="0.25"/>
    <row r="87" spans="2:4" ht="18" customHeight="1" x14ac:dyDescent="0.25"/>
    <row r="88" spans="2:4" ht="18" customHeight="1" x14ac:dyDescent="0.25"/>
    <row r="89" spans="2:4" ht="18" customHeight="1" x14ac:dyDescent="0.25">
      <c r="C89" s="117" t="s">
        <v>147</v>
      </c>
    </row>
    <row r="90" spans="2:4" ht="18" customHeight="1" x14ac:dyDescent="0.25"/>
    <row r="91" spans="2:4" ht="18" customHeight="1" x14ac:dyDescent="0.25"/>
    <row r="92" spans="2:4" ht="18" customHeight="1" x14ac:dyDescent="0.25"/>
    <row r="93" spans="2:4" ht="18" customHeight="1" x14ac:dyDescent="0.25"/>
    <row r="94" spans="2:4" ht="18" customHeight="1" x14ac:dyDescent="0.25"/>
    <row r="95" spans="2:4" ht="18" customHeight="1" x14ac:dyDescent="0.25"/>
    <row r="96" spans="2:4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</sheetData>
  <mergeCells count="4">
    <mergeCell ref="A2:E2"/>
    <mergeCell ref="A10:E10"/>
    <mergeCell ref="A41:E41"/>
    <mergeCell ref="C43:D43"/>
  </mergeCells>
  <pageMargins left="0.78740157480314965" right="0.78740157480314965" top="0.98425196850393704" bottom="0.98425196850393704" header="0.51181102362204722" footer="0.51181102362204722"/>
  <pageSetup paperSize="9" scale="74" fitToHeight="5" orientation="portrait" horizontalDpi="300" verticalDpi="300" r:id="rId1"/>
  <headerFooter alignWithMargins="0"/>
  <rowBreaks count="1" manualBreakCount="1">
    <brk id="40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6EFD4-27CF-43B3-BD4E-668C99CF2ED5}">
  <dimension ref="A1:XFB379"/>
  <sheetViews>
    <sheetView view="pageBreakPreview" zoomScale="80" zoomScaleNormal="80" zoomScaleSheetLayoutView="80" workbookViewId="0">
      <selection sqref="A1:N1"/>
    </sheetView>
  </sheetViews>
  <sheetFormatPr defaultColWidth="9.1796875" defaultRowHeight="12.5" x14ac:dyDescent="0.25"/>
  <cols>
    <col min="1" max="1" width="4.26953125" style="113" bestFit="1" customWidth="1"/>
    <col min="2" max="2" width="35.7265625" style="17" bestFit="1" customWidth="1"/>
    <col min="3" max="4" width="13.54296875" style="17" bestFit="1" customWidth="1"/>
    <col min="5" max="5" width="10.7265625" style="17" bestFit="1" customWidth="1"/>
    <col min="6" max="7" width="11.453125" style="17" customWidth="1"/>
    <col min="8" max="8" width="11.54296875" style="17" customWidth="1"/>
    <col min="9" max="10" width="11.453125" style="17" customWidth="1"/>
    <col min="11" max="11" width="10.7265625" style="17" bestFit="1" customWidth="1"/>
    <col min="12" max="13" width="11.453125" style="17" customWidth="1"/>
    <col min="14" max="14" width="10.7265625" style="17" bestFit="1" customWidth="1"/>
    <col min="15" max="15" width="9.81640625" style="17" customWidth="1"/>
    <col min="16" max="16" width="9.1796875" style="17"/>
    <col min="17" max="17" width="11" style="17" customWidth="1"/>
    <col min="18" max="18" width="10.81640625" style="17" customWidth="1"/>
    <col min="19" max="19" width="10.7265625" style="17" customWidth="1"/>
    <col min="20" max="20" width="11.453125" style="17" customWidth="1"/>
    <col min="21" max="16384" width="9.1796875" style="17"/>
  </cols>
  <sheetData>
    <row r="1" spans="1:20" s="100" customFormat="1" ht="20.149999999999999" customHeight="1" x14ac:dyDescent="0.25">
      <c r="A1" s="474" t="s">
        <v>163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</row>
    <row r="2" spans="1:20" s="100" customFormat="1" ht="20.149999999999999" customHeigh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20" s="100" customFormat="1" ht="20.149999999999999" customHeight="1" thickBot="1" x14ac:dyDescent="0.3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20" s="100" customFormat="1" ht="26.25" customHeight="1" thickBot="1" x14ac:dyDescent="0.3">
      <c r="A4" s="199" t="s">
        <v>1</v>
      </c>
      <c r="B4" s="199" t="s">
        <v>2</v>
      </c>
      <c r="C4" s="494" t="s">
        <v>164</v>
      </c>
      <c r="D4" s="495"/>
      <c r="E4" s="200" t="s">
        <v>4</v>
      </c>
      <c r="F4" s="201" t="s">
        <v>165</v>
      </c>
      <c r="G4" s="202"/>
      <c r="H4" s="200" t="s">
        <v>4</v>
      </c>
      <c r="I4" s="494" t="s">
        <v>166</v>
      </c>
      <c r="J4" s="495"/>
      <c r="K4" s="110" t="s">
        <v>4</v>
      </c>
      <c r="L4" s="494" t="s">
        <v>167</v>
      </c>
      <c r="M4" s="495"/>
      <c r="N4" s="199" t="s">
        <v>4</v>
      </c>
    </row>
    <row r="5" spans="1:20" s="100" customFormat="1" ht="20.149999999999999" customHeight="1" thickBot="1" x14ac:dyDescent="0.3">
      <c r="A5" s="203"/>
      <c r="B5" s="203"/>
      <c r="C5" s="36">
        <f>+'Wynik techniczny'!C5</f>
        <v>2018</v>
      </c>
      <c r="D5" s="36">
        <f>+'Wynik techniczny'!D5</f>
        <v>2019</v>
      </c>
      <c r="E5" s="36" t="str">
        <f>+'Wynik techniczny'!E5</f>
        <v>19/18</v>
      </c>
      <c r="F5" s="36">
        <f>+C5</f>
        <v>2018</v>
      </c>
      <c r="G5" s="36">
        <f t="shared" ref="G5:N5" si="0">+D5</f>
        <v>2019</v>
      </c>
      <c r="H5" s="36" t="str">
        <f t="shared" si="0"/>
        <v>19/18</v>
      </c>
      <c r="I5" s="36">
        <f t="shared" si="0"/>
        <v>2018</v>
      </c>
      <c r="J5" s="36">
        <f t="shared" si="0"/>
        <v>2019</v>
      </c>
      <c r="K5" s="36" t="str">
        <f t="shared" si="0"/>
        <v>19/18</v>
      </c>
      <c r="L5" s="36">
        <f t="shared" si="0"/>
        <v>2018</v>
      </c>
      <c r="M5" s="36">
        <f t="shared" si="0"/>
        <v>2019</v>
      </c>
      <c r="N5" s="36" t="str">
        <f t="shared" si="0"/>
        <v>19/18</v>
      </c>
    </row>
    <row r="6" spans="1:20" ht="20.149999999999999" customHeight="1" x14ac:dyDescent="0.25">
      <c r="A6" s="102" t="s">
        <v>6</v>
      </c>
      <c r="B6" s="204" t="s">
        <v>7</v>
      </c>
      <c r="C6" s="205">
        <f>+C39</f>
        <v>5099493.8332299991</v>
      </c>
      <c r="D6" s="205">
        <f>+D39</f>
        <v>5072537.7381599983</v>
      </c>
      <c r="E6" s="78">
        <f>+D6/C6</f>
        <v>0.99471396653245348</v>
      </c>
      <c r="F6" s="205">
        <f>+F39</f>
        <v>3589541.7822700003</v>
      </c>
      <c r="G6" s="205">
        <f>+G39</f>
        <v>3454464.0813900004</v>
      </c>
      <c r="H6" s="78">
        <f>+G6/F6</f>
        <v>0.96236909637124279</v>
      </c>
      <c r="I6" s="205">
        <f>+I39</f>
        <v>1643012.4373400004</v>
      </c>
      <c r="J6" s="205">
        <f>+J39</f>
        <v>1714312.8257400002</v>
      </c>
      <c r="K6" s="78">
        <f>+J6/I6</f>
        <v>1.0433961343076827</v>
      </c>
      <c r="L6" s="205">
        <f>+L39</f>
        <v>133060.38638000001</v>
      </c>
      <c r="M6" s="205">
        <f>+M39</f>
        <v>96239.168969999984</v>
      </c>
      <c r="N6" s="78">
        <f>+M6/L6</f>
        <v>0.72327438382116005</v>
      </c>
      <c r="O6" s="21"/>
      <c r="P6" s="22"/>
      <c r="Q6" s="21"/>
      <c r="R6" s="22"/>
      <c r="S6" s="21"/>
      <c r="T6" s="22"/>
    </row>
    <row r="7" spans="1:20" ht="20.149999999999999" customHeight="1" thickBot="1" x14ac:dyDescent="0.3">
      <c r="A7" s="109" t="s">
        <v>8</v>
      </c>
      <c r="B7" s="206" t="s">
        <v>9</v>
      </c>
      <c r="C7" s="207">
        <f>+C79</f>
        <v>9162497.2534100004</v>
      </c>
      <c r="D7" s="207">
        <f>+D79</f>
        <v>9984260.1972100008</v>
      </c>
      <c r="E7" s="59">
        <f>+D7/C7</f>
        <v>1.089687660587747</v>
      </c>
      <c r="F7" s="207">
        <f>+F79</f>
        <v>8985917.5049699992</v>
      </c>
      <c r="G7" s="207">
        <f>+G79</f>
        <v>9688213.2236299999</v>
      </c>
      <c r="H7" s="59">
        <f>+G7/F7</f>
        <v>1.0781551486836565</v>
      </c>
      <c r="I7" s="207">
        <f>+I79</f>
        <v>2021191.8206700003</v>
      </c>
      <c r="J7" s="207">
        <f>+J79</f>
        <v>2221634.5743800001</v>
      </c>
      <c r="K7" s="59">
        <f>+J7/I7</f>
        <v>1.099170574341408</v>
      </c>
      <c r="L7" s="207">
        <f>+L79</f>
        <v>1844612.0722300005</v>
      </c>
      <c r="M7" s="207">
        <f>+M79</f>
        <v>1925587.6007999999</v>
      </c>
      <c r="N7" s="59">
        <f>+M7/L7</f>
        <v>1.043898405409494</v>
      </c>
      <c r="O7" s="21"/>
      <c r="P7" s="22"/>
      <c r="Q7" s="21"/>
      <c r="R7" s="22"/>
      <c r="S7" s="21"/>
      <c r="T7" s="22"/>
    </row>
    <row r="8" spans="1:20" s="100" customFormat="1" ht="20.149999999999999" customHeight="1" thickBot="1" x14ac:dyDescent="0.3">
      <c r="A8" s="110"/>
      <c r="B8" s="208" t="s">
        <v>10</v>
      </c>
      <c r="C8" s="96">
        <f>SUM(C6:C7)</f>
        <v>14261991.08664</v>
      </c>
      <c r="D8" s="96">
        <f t="shared" ref="D8" si="1">SUM(D6:D7)</f>
        <v>15056797.935369998</v>
      </c>
      <c r="E8" s="112">
        <f>+D8/C8</f>
        <v>1.0557290243628421</v>
      </c>
      <c r="F8" s="96">
        <f>SUM(F6:F7)</f>
        <v>12575459.287239999</v>
      </c>
      <c r="G8" s="96">
        <f t="shared" ref="G8" si="2">SUM(G6:G7)</f>
        <v>13142677.305020001</v>
      </c>
      <c r="H8" s="112">
        <f>+G8/F8</f>
        <v>1.0451051532054614</v>
      </c>
      <c r="I8" s="96">
        <f>SUM(I6:I7)</f>
        <v>3664204.2580100009</v>
      </c>
      <c r="J8" s="96">
        <f t="shared" ref="J8" si="3">SUM(J6:J7)</f>
        <v>3935947.4001200004</v>
      </c>
      <c r="K8" s="112">
        <f>+J8/I8</f>
        <v>1.0741615704189975</v>
      </c>
      <c r="L8" s="96">
        <f>SUM(L6:L7)</f>
        <v>1977672.4586100006</v>
      </c>
      <c r="M8" s="96">
        <f t="shared" ref="M8" si="4">SUM(M6:M7)</f>
        <v>2021826.7697699999</v>
      </c>
      <c r="N8" s="112">
        <f>+M8/L8</f>
        <v>1.0223264024170275</v>
      </c>
      <c r="O8" s="21"/>
      <c r="P8" s="22"/>
      <c r="Q8" s="21"/>
      <c r="R8" s="22"/>
      <c r="S8" s="21"/>
      <c r="T8" s="22"/>
    </row>
    <row r="9" spans="1:20" ht="20.149999999999999" customHeight="1" x14ac:dyDescent="0.25">
      <c r="C9" s="22"/>
      <c r="D9" s="22"/>
      <c r="E9" s="100"/>
      <c r="F9" s="22"/>
      <c r="G9" s="22"/>
      <c r="H9" s="22"/>
      <c r="I9" s="22"/>
      <c r="J9" s="22"/>
      <c r="K9" s="22"/>
      <c r="L9" s="22"/>
      <c r="M9" s="22"/>
      <c r="P9" s="22"/>
      <c r="R9" s="22"/>
      <c r="T9" s="22"/>
    </row>
    <row r="10" spans="1:20" s="100" customFormat="1" ht="20.149999999999999" customHeight="1" x14ac:dyDescent="0.25">
      <c r="A10" s="493" t="s">
        <v>168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P10" s="22"/>
      <c r="R10" s="22"/>
      <c r="T10" s="22"/>
    </row>
    <row r="11" spans="1:20" s="100" customFormat="1" ht="20.149999999999999" customHeight="1" thickBot="1" x14ac:dyDescent="0.3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P11" s="22"/>
      <c r="R11" s="22"/>
      <c r="T11" s="22"/>
    </row>
    <row r="12" spans="1:20" s="100" customFormat="1" ht="27.75" customHeight="1" thickBot="1" x14ac:dyDescent="0.3">
      <c r="A12" s="199" t="s">
        <v>1</v>
      </c>
      <c r="B12" s="199" t="s">
        <v>12</v>
      </c>
      <c r="C12" s="494" t="s">
        <v>164</v>
      </c>
      <c r="D12" s="495"/>
      <c r="E12" s="209" t="s">
        <v>4</v>
      </c>
      <c r="F12" s="201" t="s">
        <v>165</v>
      </c>
      <c r="G12" s="202"/>
      <c r="H12" s="209" t="s">
        <v>4</v>
      </c>
      <c r="I12" s="494" t="s">
        <v>166</v>
      </c>
      <c r="J12" s="495"/>
      <c r="K12" s="209" t="s">
        <v>4</v>
      </c>
      <c r="L12" s="494" t="s">
        <v>167</v>
      </c>
      <c r="M12" s="495"/>
      <c r="N12" s="209" t="s">
        <v>4</v>
      </c>
      <c r="P12" s="22"/>
      <c r="R12" s="22"/>
      <c r="T12" s="22"/>
    </row>
    <row r="13" spans="1:20" s="100" customFormat="1" ht="20.149999999999999" customHeight="1" thickBot="1" x14ac:dyDescent="0.3">
      <c r="A13" s="203"/>
      <c r="B13" s="203"/>
      <c r="C13" s="36">
        <f>+C5</f>
        <v>2018</v>
      </c>
      <c r="D13" s="36">
        <f t="shared" ref="D13:N13" si="5">+D5</f>
        <v>2019</v>
      </c>
      <c r="E13" s="36" t="str">
        <f t="shared" si="5"/>
        <v>19/18</v>
      </c>
      <c r="F13" s="36">
        <f t="shared" si="5"/>
        <v>2018</v>
      </c>
      <c r="G13" s="36">
        <f t="shared" si="5"/>
        <v>2019</v>
      </c>
      <c r="H13" s="36" t="str">
        <f t="shared" si="5"/>
        <v>19/18</v>
      </c>
      <c r="I13" s="36">
        <f t="shared" si="5"/>
        <v>2018</v>
      </c>
      <c r="J13" s="36">
        <f t="shared" si="5"/>
        <v>2019</v>
      </c>
      <c r="K13" s="36" t="str">
        <f t="shared" si="5"/>
        <v>19/18</v>
      </c>
      <c r="L13" s="36">
        <f t="shared" si="5"/>
        <v>2018</v>
      </c>
      <c r="M13" s="36">
        <f t="shared" si="5"/>
        <v>2019</v>
      </c>
      <c r="N13" s="36" t="str">
        <f t="shared" si="5"/>
        <v>19/18</v>
      </c>
      <c r="P13" s="22"/>
      <c r="R13" s="22"/>
      <c r="T13" s="22"/>
    </row>
    <row r="14" spans="1:20" s="100" customFormat="1" ht="20.149999999999999" customHeight="1" x14ac:dyDescent="0.25">
      <c r="A14" s="49" t="s">
        <v>6</v>
      </c>
      <c r="B14" s="17" t="s">
        <v>13</v>
      </c>
      <c r="C14" s="25">
        <f>+F14+I14-L14</f>
        <v>160650.51714000001</v>
      </c>
      <c r="D14" s="25">
        <f>+G14+J14-M14</f>
        <v>156751.16005999999</v>
      </c>
      <c r="E14" s="26">
        <f t="shared" ref="E14:E38" si="6">+IFERROR(IF(D14/C14&gt;0,D14/C14,"X"),"X")</f>
        <v>0.97572770290803423</v>
      </c>
      <c r="F14" s="25">
        <v>88554.249190000002</v>
      </c>
      <c r="G14" s="25">
        <v>80477.766709999996</v>
      </c>
      <c r="H14" s="26">
        <f t="shared" ref="H14:H38" si="7">+IFERROR(IF(G14/F14&gt;0,G14/F14,"X"),"X")</f>
        <v>0.90879621752908446</v>
      </c>
      <c r="I14" s="25">
        <v>71911.058619999996</v>
      </c>
      <c r="J14" s="25">
        <v>76220.12328</v>
      </c>
      <c r="K14" s="26">
        <f t="shared" ref="K14:K38" si="8">+IFERROR(IF(J14/I14&gt;0,J14/I14,"X"),"X")</f>
        <v>1.0599221419165921</v>
      </c>
      <c r="L14" s="25">
        <v>-185.20932999999999</v>
      </c>
      <c r="M14" s="25">
        <v>-53.270069999999997</v>
      </c>
      <c r="N14" s="26">
        <f t="shared" ref="N14:N38" si="9">+IFERROR(IF(M14/L14&gt;0,M14/L14,"X"),"X")</f>
        <v>0.28762087741476089</v>
      </c>
      <c r="O14" s="21"/>
      <c r="P14" s="22"/>
      <c r="Q14" s="21"/>
      <c r="R14" s="22"/>
      <c r="S14" s="21"/>
      <c r="T14" s="22"/>
    </row>
    <row r="15" spans="1:20" ht="20.149999999999999" customHeight="1" x14ac:dyDescent="0.25">
      <c r="A15" s="50" t="s">
        <v>8</v>
      </c>
      <c r="B15" s="17" t="s">
        <v>250</v>
      </c>
      <c r="C15" s="25">
        <f t="shared" ref="C15:D38" si="10">+F15+I15-L15</f>
        <v>185337.61042000001</v>
      </c>
      <c r="D15" s="25">
        <f t="shared" si="10"/>
        <v>179116.66108999998</v>
      </c>
      <c r="E15" s="26">
        <f t="shared" si="6"/>
        <v>0.96643450125475061</v>
      </c>
      <c r="F15" s="25">
        <v>150935.40497999999</v>
      </c>
      <c r="G15" s="25">
        <v>124910.23818</v>
      </c>
      <c r="H15" s="26">
        <f t="shared" si="7"/>
        <v>0.82757414137889973</v>
      </c>
      <c r="I15" s="25">
        <v>36559.04782</v>
      </c>
      <c r="J15" s="25">
        <v>56145.308870000001</v>
      </c>
      <c r="K15" s="26">
        <f t="shared" si="8"/>
        <v>1.5357431940359545</v>
      </c>
      <c r="L15" s="25">
        <v>2156.84238</v>
      </c>
      <c r="M15" s="25">
        <v>1938.8859600000001</v>
      </c>
      <c r="N15" s="26">
        <f t="shared" si="9"/>
        <v>0.89894652385307827</v>
      </c>
      <c r="O15" s="21"/>
      <c r="P15" s="22"/>
      <c r="Q15" s="21"/>
      <c r="R15" s="22"/>
      <c r="S15" s="21"/>
      <c r="T15" s="22"/>
    </row>
    <row r="16" spans="1:20" ht="20.149999999999999" customHeight="1" x14ac:dyDescent="0.25">
      <c r="A16" s="50" t="s">
        <v>14</v>
      </c>
      <c r="B16" s="17" t="s">
        <v>15</v>
      </c>
      <c r="C16" s="25">
        <f t="shared" si="10"/>
        <v>390997.34880000004</v>
      </c>
      <c r="D16" s="25">
        <f t="shared" si="10"/>
        <v>397603.19566000003</v>
      </c>
      <c r="E16" s="26">
        <f t="shared" si="6"/>
        <v>1.0168948635592385</v>
      </c>
      <c r="F16" s="25">
        <v>274310.35696</v>
      </c>
      <c r="G16" s="25">
        <v>278108.56896</v>
      </c>
      <c r="H16" s="26">
        <f t="shared" si="7"/>
        <v>1.0138464039130461</v>
      </c>
      <c r="I16" s="25">
        <v>117840.64623</v>
      </c>
      <c r="J16" s="25">
        <v>118967.4485</v>
      </c>
      <c r="K16" s="26">
        <f t="shared" si="8"/>
        <v>1.0095620849515772</v>
      </c>
      <c r="L16" s="25">
        <v>1153.6543899999999</v>
      </c>
      <c r="M16" s="25">
        <v>-527.17819999999995</v>
      </c>
      <c r="N16" s="26" t="str">
        <f t="shared" si="9"/>
        <v>X</v>
      </c>
      <c r="O16" s="21"/>
      <c r="P16" s="22"/>
      <c r="Q16" s="21"/>
      <c r="R16" s="22"/>
      <c r="S16" s="21"/>
      <c r="T16" s="22"/>
    </row>
    <row r="17" spans="1:20" ht="20.149999999999999" customHeight="1" x14ac:dyDescent="0.25">
      <c r="A17" s="50" t="s">
        <v>16</v>
      </c>
      <c r="B17" s="17" t="s">
        <v>17</v>
      </c>
      <c r="C17" s="25">
        <f t="shared" si="10"/>
        <v>343838.31014000002</v>
      </c>
      <c r="D17" s="25">
        <f t="shared" si="10"/>
        <v>300240.07526000001</v>
      </c>
      <c r="E17" s="26">
        <f t="shared" si="6"/>
        <v>0.87320134611454958</v>
      </c>
      <c r="F17" s="25">
        <v>264669.80846999999</v>
      </c>
      <c r="G17" s="25">
        <v>229507.13084999999</v>
      </c>
      <c r="H17" s="26">
        <f t="shared" si="7"/>
        <v>0.86714511253373405</v>
      </c>
      <c r="I17" s="25">
        <v>82785.67121</v>
      </c>
      <c r="J17" s="25">
        <v>77173.966990000001</v>
      </c>
      <c r="K17" s="26">
        <f t="shared" si="8"/>
        <v>0.93221406388353178</v>
      </c>
      <c r="L17" s="25">
        <v>3617.1695399999999</v>
      </c>
      <c r="M17" s="25">
        <v>6441.0225799999998</v>
      </c>
      <c r="N17" s="26">
        <f t="shared" si="9"/>
        <v>1.7806803106055129</v>
      </c>
      <c r="O17" s="21"/>
      <c r="P17" s="22"/>
      <c r="Q17" s="21"/>
      <c r="R17" s="22"/>
      <c r="S17" s="21"/>
      <c r="T17" s="22"/>
    </row>
    <row r="18" spans="1:20" ht="20.149999999999999" customHeight="1" x14ac:dyDescent="0.25">
      <c r="A18" s="50" t="s">
        <v>18</v>
      </c>
      <c r="B18" s="17" t="s">
        <v>19</v>
      </c>
      <c r="C18" s="25">
        <f t="shared" si="10"/>
        <v>169880.24619999999</v>
      </c>
      <c r="D18" s="25">
        <f t="shared" si="10"/>
        <v>187927.27707000001</v>
      </c>
      <c r="E18" s="26">
        <f t="shared" si="6"/>
        <v>1.1062338398588925</v>
      </c>
      <c r="F18" s="25">
        <v>146497.29287</v>
      </c>
      <c r="G18" s="25">
        <v>160861.38904000001</v>
      </c>
      <c r="H18" s="26">
        <f t="shared" si="7"/>
        <v>1.0980502498619311</v>
      </c>
      <c r="I18" s="25">
        <v>23382.95333</v>
      </c>
      <c r="J18" s="25">
        <v>27065.888029999998</v>
      </c>
      <c r="K18" s="26">
        <f t="shared" si="8"/>
        <v>1.157505112721362</v>
      </c>
      <c r="L18" s="25">
        <v>0</v>
      </c>
      <c r="M18" s="25">
        <v>0</v>
      </c>
      <c r="N18" s="26" t="str">
        <f t="shared" si="9"/>
        <v>X</v>
      </c>
      <c r="O18" s="21"/>
      <c r="P18" s="22"/>
      <c r="Q18" s="21"/>
      <c r="R18" s="22"/>
      <c r="S18" s="21"/>
      <c r="T18" s="22"/>
    </row>
    <row r="19" spans="1:20" ht="20.149999999999999" customHeight="1" x14ac:dyDescent="0.25">
      <c r="A19" s="50" t="s">
        <v>20</v>
      </c>
      <c r="B19" s="17" t="s">
        <v>21</v>
      </c>
      <c r="C19" s="25">
        <f t="shared" si="10"/>
        <v>132070.15004000001</v>
      </c>
      <c r="D19" s="25">
        <f t="shared" si="10"/>
        <v>130955.39147999999</v>
      </c>
      <c r="E19" s="26">
        <f t="shared" si="6"/>
        <v>0.99155934509302524</v>
      </c>
      <c r="F19" s="25">
        <v>72592.500119999997</v>
      </c>
      <c r="G19" s="25">
        <v>70493.707410000003</v>
      </c>
      <c r="H19" s="26">
        <f t="shared" si="7"/>
        <v>0.97108802277741424</v>
      </c>
      <c r="I19" s="25">
        <v>77666.296140000006</v>
      </c>
      <c r="J19" s="25">
        <v>78607.799629999994</v>
      </c>
      <c r="K19" s="26">
        <f t="shared" si="8"/>
        <v>1.0121224203649786</v>
      </c>
      <c r="L19" s="25">
        <v>18188.646219999999</v>
      </c>
      <c r="M19" s="25">
        <v>18146.115559999998</v>
      </c>
      <c r="N19" s="26">
        <f t="shared" si="9"/>
        <v>0.99766169183315945</v>
      </c>
      <c r="O19" s="21"/>
      <c r="P19" s="22"/>
      <c r="Q19" s="21"/>
      <c r="R19" s="22"/>
      <c r="S19" s="21"/>
      <c r="T19" s="22"/>
    </row>
    <row r="20" spans="1:20" ht="20.149999999999999" customHeight="1" x14ac:dyDescent="0.25">
      <c r="A20" s="50" t="s">
        <v>22</v>
      </c>
      <c r="B20" s="17" t="s">
        <v>23</v>
      </c>
      <c r="C20" s="25">
        <f t="shared" si="10"/>
        <v>184661.85329</v>
      </c>
      <c r="D20" s="25">
        <f t="shared" si="10"/>
        <v>109953.24881</v>
      </c>
      <c r="E20" s="26">
        <f t="shared" si="6"/>
        <v>0.59543022476507501</v>
      </c>
      <c r="F20" s="25">
        <v>159167.66060999999</v>
      </c>
      <c r="G20" s="25">
        <v>78003.192999999999</v>
      </c>
      <c r="H20" s="26">
        <f t="shared" si="7"/>
        <v>0.49006935643244171</v>
      </c>
      <c r="I20" s="25">
        <v>28010.182840000001</v>
      </c>
      <c r="J20" s="25">
        <v>35362.39806</v>
      </c>
      <c r="K20" s="26">
        <f t="shared" si="8"/>
        <v>1.2624836568185713</v>
      </c>
      <c r="L20" s="25">
        <v>2515.9901599999998</v>
      </c>
      <c r="M20" s="25">
        <v>3412.3422500000001</v>
      </c>
      <c r="N20" s="26">
        <f t="shared" si="9"/>
        <v>1.356262160421168</v>
      </c>
      <c r="O20" s="21"/>
      <c r="P20" s="22"/>
      <c r="Q20" s="21"/>
      <c r="R20" s="22"/>
      <c r="S20" s="21"/>
      <c r="T20" s="22"/>
    </row>
    <row r="21" spans="1:20" ht="20.149999999999999" customHeight="1" x14ac:dyDescent="0.25">
      <c r="A21" s="50" t="s">
        <v>24</v>
      </c>
      <c r="B21" s="17" t="s">
        <v>25</v>
      </c>
      <c r="C21" s="25">
        <f t="shared" si="10"/>
        <v>309607.82454999996</v>
      </c>
      <c r="D21" s="25">
        <f t="shared" si="10"/>
        <v>284686.70864000003</v>
      </c>
      <c r="E21" s="26">
        <f t="shared" si="6"/>
        <v>0.9195074738623884</v>
      </c>
      <c r="F21" s="25">
        <v>274512.27697000001</v>
      </c>
      <c r="G21" s="25">
        <v>248292.80363000001</v>
      </c>
      <c r="H21" s="26">
        <f t="shared" si="7"/>
        <v>0.90448706473384655</v>
      </c>
      <c r="I21" s="25">
        <v>35630.445630000002</v>
      </c>
      <c r="J21" s="25">
        <v>36402.181879999996</v>
      </c>
      <c r="K21" s="26">
        <f t="shared" si="8"/>
        <v>1.0216594610691652</v>
      </c>
      <c r="L21" s="25">
        <v>534.89805000000001</v>
      </c>
      <c r="M21" s="25">
        <v>8.2768700000000006</v>
      </c>
      <c r="N21" s="26">
        <f t="shared" si="9"/>
        <v>1.547373373299828E-2</v>
      </c>
      <c r="O21" s="21"/>
      <c r="P21" s="22"/>
      <c r="Q21" s="21"/>
      <c r="R21" s="22"/>
      <c r="S21" s="21"/>
      <c r="T21" s="22"/>
    </row>
    <row r="22" spans="1:20" ht="20.149999999999999" customHeight="1" x14ac:dyDescent="0.25">
      <c r="A22" s="50" t="s">
        <v>26</v>
      </c>
      <c r="B22" s="17" t="s">
        <v>27</v>
      </c>
      <c r="C22" s="25">
        <f t="shared" si="10"/>
        <v>217134.60086000001</v>
      </c>
      <c r="D22" s="25">
        <f t="shared" si="10"/>
        <v>200830.30206000002</v>
      </c>
      <c r="E22" s="26">
        <f t="shared" si="6"/>
        <v>0.92491155838164929</v>
      </c>
      <c r="F22" s="25">
        <v>187793.42426</v>
      </c>
      <c r="G22" s="25">
        <v>166902.78447000001</v>
      </c>
      <c r="H22" s="26">
        <f t="shared" si="7"/>
        <v>0.88875734135889184</v>
      </c>
      <c r="I22" s="25">
        <v>55879.680590000004</v>
      </c>
      <c r="J22" s="25">
        <v>60993.007590000001</v>
      </c>
      <c r="K22" s="26">
        <f t="shared" si="8"/>
        <v>1.0915060169637951</v>
      </c>
      <c r="L22" s="25">
        <v>26538.503990000001</v>
      </c>
      <c r="M22" s="25">
        <v>27065.49</v>
      </c>
      <c r="N22" s="26">
        <f t="shared" si="9"/>
        <v>1.0198574120906956</v>
      </c>
      <c r="O22" s="21"/>
      <c r="P22" s="22"/>
      <c r="Q22" s="21"/>
      <c r="R22" s="22"/>
      <c r="S22" s="21"/>
      <c r="T22" s="22"/>
    </row>
    <row r="23" spans="1:20" ht="20.149999999999999" customHeight="1" x14ac:dyDescent="0.25">
      <c r="A23" s="50" t="s">
        <v>28</v>
      </c>
      <c r="B23" s="17" t="s">
        <v>253</v>
      </c>
      <c r="C23" s="25">
        <f t="shared" si="10"/>
        <v>4751.599619999999</v>
      </c>
      <c r="D23" s="25">
        <f t="shared" si="10"/>
        <v>4545.9438399999999</v>
      </c>
      <c r="E23" s="26">
        <f t="shared" si="6"/>
        <v>0.95671862184381617</v>
      </c>
      <c r="F23" s="25">
        <v>3419.1687499999998</v>
      </c>
      <c r="G23" s="25">
        <v>3183.7270100000001</v>
      </c>
      <c r="H23" s="26">
        <f t="shared" si="7"/>
        <v>0.93114064931717699</v>
      </c>
      <c r="I23" s="25">
        <v>1419.4386300000001</v>
      </c>
      <c r="J23" s="25">
        <v>1517.3667499999999</v>
      </c>
      <c r="K23" s="26">
        <f t="shared" si="8"/>
        <v>1.0689907389655866</v>
      </c>
      <c r="L23" s="25">
        <v>87.007760000000005</v>
      </c>
      <c r="M23" s="25">
        <v>155.14992000000001</v>
      </c>
      <c r="N23" s="26">
        <f t="shared" si="9"/>
        <v>1.7831733629276285</v>
      </c>
      <c r="O23" s="21"/>
      <c r="P23" s="22"/>
      <c r="Q23" s="21"/>
      <c r="R23" s="22"/>
      <c r="S23" s="21"/>
      <c r="T23" s="22"/>
    </row>
    <row r="24" spans="1:20" ht="20.149999999999999" customHeight="1" x14ac:dyDescent="0.25">
      <c r="A24" s="50" t="s">
        <v>29</v>
      </c>
      <c r="B24" s="17" t="s">
        <v>30</v>
      </c>
      <c r="C24" s="25">
        <f t="shared" si="10"/>
        <v>11045.18454</v>
      </c>
      <c r="D24" s="25">
        <f t="shared" si="10"/>
        <v>10586.184570000001</v>
      </c>
      <c r="E24" s="26">
        <f t="shared" si="6"/>
        <v>0.95844343131273757</v>
      </c>
      <c r="F24" s="25">
        <v>6572.3699699999997</v>
      </c>
      <c r="G24" s="25">
        <v>6119.1446599999999</v>
      </c>
      <c r="H24" s="26">
        <f t="shared" si="7"/>
        <v>0.93104080992567739</v>
      </c>
      <c r="I24" s="25">
        <v>5092.0186700000004</v>
      </c>
      <c r="J24" s="25">
        <v>4963.82017</v>
      </c>
      <c r="K24" s="26">
        <f t="shared" si="8"/>
        <v>0.97482363905001146</v>
      </c>
      <c r="L24" s="25">
        <v>619.20410000000004</v>
      </c>
      <c r="M24" s="25">
        <v>496.78026</v>
      </c>
      <c r="N24" s="26">
        <f t="shared" si="9"/>
        <v>0.80228838924031665</v>
      </c>
      <c r="O24" s="21"/>
      <c r="P24" s="22"/>
      <c r="Q24" s="21"/>
      <c r="R24" s="22"/>
      <c r="S24" s="21"/>
      <c r="T24" s="22"/>
    </row>
    <row r="25" spans="1:20" ht="20.149999999999999" customHeight="1" x14ac:dyDescent="0.25">
      <c r="A25" s="50" t="s">
        <v>31</v>
      </c>
      <c r="B25" s="17" t="s">
        <v>32</v>
      </c>
      <c r="C25" s="25">
        <f t="shared" si="10"/>
        <v>403298.73132999998</v>
      </c>
      <c r="D25" s="25">
        <f t="shared" si="10"/>
        <v>337071.56068</v>
      </c>
      <c r="E25" s="26">
        <f t="shared" si="6"/>
        <v>0.83578631544018056</v>
      </c>
      <c r="F25" s="25">
        <v>347822.71587999997</v>
      </c>
      <c r="G25" s="25">
        <v>257680.60597999999</v>
      </c>
      <c r="H25" s="26">
        <f t="shared" si="7"/>
        <v>0.74083892228850479</v>
      </c>
      <c r="I25" s="25">
        <v>123774.88211999999</v>
      </c>
      <c r="J25" s="25">
        <v>112760.11633999999</v>
      </c>
      <c r="K25" s="26">
        <f t="shared" si="8"/>
        <v>0.91100968474911437</v>
      </c>
      <c r="L25" s="25">
        <v>68298.866670000003</v>
      </c>
      <c r="M25" s="25">
        <v>33369.161639999998</v>
      </c>
      <c r="N25" s="26">
        <f t="shared" si="9"/>
        <v>0.48857562748778766</v>
      </c>
      <c r="O25" s="21"/>
      <c r="P25" s="22"/>
      <c r="Q25" s="21"/>
      <c r="R25" s="22"/>
      <c r="S25" s="21"/>
      <c r="T25" s="22"/>
    </row>
    <row r="26" spans="1:20" ht="20.149999999999999" customHeight="1" x14ac:dyDescent="0.25">
      <c r="A26" s="50" t="s">
        <v>33</v>
      </c>
      <c r="B26" s="17" t="s">
        <v>34</v>
      </c>
      <c r="C26" s="25">
        <f t="shared" si="10"/>
        <v>405312.93355999998</v>
      </c>
      <c r="D26" s="25">
        <f t="shared" si="10"/>
        <v>424031.57948999997</v>
      </c>
      <c r="E26" s="26">
        <f t="shared" si="6"/>
        <v>1.0461831942188171</v>
      </c>
      <c r="F26" s="25">
        <v>315937.16713000002</v>
      </c>
      <c r="G26" s="25">
        <v>342109.6813</v>
      </c>
      <c r="H26" s="26">
        <f t="shared" si="7"/>
        <v>1.0828408838622987</v>
      </c>
      <c r="I26" s="25">
        <v>90255.585760000002</v>
      </c>
      <c r="J26" s="25">
        <v>82563.0962</v>
      </c>
      <c r="K26" s="26">
        <f t="shared" si="8"/>
        <v>0.9147699336808337</v>
      </c>
      <c r="L26" s="25">
        <v>879.81933000000004</v>
      </c>
      <c r="M26" s="25">
        <v>641.19800999999995</v>
      </c>
      <c r="N26" s="26">
        <f t="shared" si="9"/>
        <v>0.72878372654076595</v>
      </c>
      <c r="O26" s="21"/>
      <c r="P26" s="22"/>
      <c r="Q26" s="21"/>
      <c r="R26" s="22"/>
      <c r="S26" s="21"/>
      <c r="T26" s="22"/>
    </row>
    <row r="27" spans="1:20" ht="20.149999999999999" customHeight="1" x14ac:dyDescent="0.25">
      <c r="A27" s="50" t="s">
        <v>35</v>
      </c>
      <c r="B27" s="17" t="s">
        <v>36</v>
      </c>
      <c r="C27" s="25">
        <f t="shared" si="10"/>
        <v>132734.97295</v>
      </c>
      <c r="D27" s="25">
        <f t="shared" si="10"/>
        <v>120292.78023999999</v>
      </c>
      <c r="E27" s="26">
        <f t="shared" si="6"/>
        <v>0.90626289037865804</v>
      </c>
      <c r="F27" s="25">
        <v>106578.37184000001</v>
      </c>
      <c r="G27" s="25">
        <v>94533.169469999993</v>
      </c>
      <c r="H27" s="26">
        <f t="shared" si="7"/>
        <v>0.88698267610915671</v>
      </c>
      <c r="I27" s="25">
        <v>26156.60111</v>
      </c>
      <c r="J27" s="25">
        <v>25759.610769999999</v>
      </c>
      <c r="K27" s="26">
        <f t="shared" si="8"/>
        <v>0.98482255632792348</v>
      </c>
      <c r="L27" s="25">
        <v>0</v>
      </c>
      <c r="M27" s="25">
        <v>0</v>
      </c>
      <c r="N27" s="26" t="str">
        <f t="shared" si="9"/>
        <v>X</v>
      </c>
      <c r="O27" s="21"/>
      <c r="P27" s="22"/>
      <c r="Q27" s="21"/>
      <c r="R27" s="22"/>
      <c r="S27" s="21"/>
      <c r="T27" s="22"/>
    </row>
    <row r="28" spans="1:20" ht="20.149999999999999" customHeight="1" x14ac:dyDescent="0.25">
      <c r="A28" s="50" t="s">
        <v>37</v>
      </c>
      <c r="B28" s="17" t="s">
        <v>38</v>
      </c>
      <c r="C28" s="25">
        <f t="shared" si="10"/>
        <v>325641.75874000002</v>
      </c>
      <c r="D28" s="25">
        <f t="shared" si="10"/>
        <v>328005.68914000003</v>
      </c>
      <c r="E28" s="26">
        <f t="shared" si="6"/>
        <v>1.0072592974842869</v>
      </c>
      <c r="F28" s="25">
        <v>309753.47268000001</v>
      </c>
      <c r="G28" s="25">
        <v>311690.10385000001</v>
      </c>
      <c r="H28" s="26">
        <f t="shared" si="7"/>
        <v>1.0062521693566313</v>
      </c>
      <c r="I28" s="25">
        <v>16410.192510000001</v>
      </c>
      <c r="J28" s="25">
        <v>16319.52535</v>
      </c>
      <c r="K28" s="26">
        <f t="shared" si="8"/>
        <v>0.9944749484233808</v>
      </c>
      <c r="L28" s="25">
        <v>521.90644999999995</v>
      </c>
      <c r="M28" s="25">
        <v>3.9400599999999999</v>
      </c>
      <c r="N28" s="26">
        <f t="shared" si="9"/>
        <v>7.5493606181720888E-3</v>
      </c>
      <c r="O28" s="21"/>
      <c r="P28" s="22"/>
      <c r="Q28" s="21"/>
      <c r="R28" s="22"/>
      <c r="S28" s="21"/>
      <c r="T28" s="22"/>
    </row>
    <row r="29" spans="1:20" ht="20.149999999999999" customHeight="1" x14ac:dyDescent="0.25">
      <c r="A29" s="50" t="s">
        <v>39</v>
      </c>
      <c r="B29" s="17" t="s">
        <v>252</v>
      </c>
      <c r="C29" s="25">
        <f t="shared" si="10"/>
        <v>19225.756570000001</v>
      </c>
      <c r="D29" s="25">
        <f t="shared" si="10"/>
        <v>24870.04135</v>
      </c>
      <c r="E29" s="26">
        <f t="shared" si="6"/>
        <v>1.2935793324673308</v>
      </c>
      <c r="F29" s="25">
        <v>12665.92929</v>
      </c>
      <c r="G29" s="25">
        <v>16317.89316</v>
      </c>
      <c r="H29" s="26">
        <f t="shared" si="7"/>
        <v>1.2883297219165195</v>
      </c>
      <c r="I29" s="25">
        <v>6578.3938200000002</v>
      </c>
      <c r="J29" s="25">
        <v>8716.1068300000006</v>
      </c>
      <c r="K29" s="26">
        <f t="shared" si="8"/>
        <v>1.324959719422818</v>
      </c>
      <c r="L29" s="25">
        <v>18.56654</v>
      </c>
      <c r="M29" s="25">
        <v>163.95864</v>
      </c>
      <c r="N29" s="26">
        <f t="shared" si="9"/>
        <v>8.8308667096831179</v>
      </c>
      <c r="O29" s="21"/>
      <c r="P29" s="22"/>
      <c r="Q29" s="21"/>
      <c r="R29" s="22"/>
      <c r="S29" s="21"/>
      <c r="T29" s="22"/>
    </row>
    <row r="30" spans="1:20" ht="20.149999999999999" customHeight="1" x14ac:dyDescent="0.25">
      <c r="A30" s="50" t="s">
        <v>40</v>
      </c>
      <c r="B30" s="17" t="s">
        <v>41</v>
      </c>
      <c r="C30" s="25">
        <f t="shared" si="10"/>
        <v>1153992.4783600001</v>
      </c>
      <c r="D30" s="25">
        <f t="shared" si="10"/>
        <v>1243016.8949600002</v>
      </c>
      <c r="E30" s="26">
        <f t="shared" si="6"/>
        <v>1.0771447113126054</v>
      </c>
      <c r="F30" s="25">
        <v>475871.71084999997</v>
      </c>
      <c r="G30" s="25">
        <v>527640.03792999999</v>
      </c>
      <c r="H30" s="26">
        <f t="shared" si="7"/>
        <v>1.1087863092082773</v>
      </c>
      <c r="I30" s="25">
        <v>678129.44506000006</v>
      </c>
      <c r="J30" s="25">
        <v>715400.77194999997</v>
      </c>
      <c r="K30" s="26">
        <f t="shared" si="8"/>
        <v>1.0549619650960624</v>
      </c>
      <c r="L30" s="25">
        <v>8.6775500000000001</v>
      </c>
      <c r="M30" s="25">
        <v>23.914919999999999</v>
      </c>
      <c r="N30" s="26">
        <f t="shared" si="9"/>
        <v>2.7559530051685095</v>
      </c>
      <c r="O30" s="21"/>
      <c r="P30" s="22"/>
      <c r="Q30" s="21"/>
      <c r="R30" s="22"/>
      <c r="S30" s="21"/>
      <c r="T30" s="22"/>
    </row>
    <row r="31" spans="1:20" ht="20.149999999999999" customHeight="1" x14ac:dyDescent="0.25">
      <c r="A31" s="50" t="s">
        <v>42</v>
      </c>
      <c r="B31" s="17" t="s">
        <v>43</v>
      </c>
      <c r="C31" s="25">
        <f t="shared" si="10"/>
        <v>1270.4444800000001</v>
      </c>
      <c r="D31" s="25">
        <f t="shared" si="10"/>
        <v>1350.81095</v>
      </c>
      <c r="E31" s="26">
        <f t="shared" si="6"/>
        <v>1.0632585455446271</v>
      </c>
      <c r="F31" s="25">
        <v>540.89035999999999</v>
      </c>
      <c r="G31" s="25">
        <v>529.61428999999998</v>
      </c>
      <c r="H31" s="26">
        <f t="shared" si="7"/>
        <v>0.97915276212354752</v>
      </c>
      <c r="I31" s="25">
        <v>729.55412000000001</v>
      </c>
      <c r="J31" s="25">
        <v>821.19665999999995</v>
      </c>
      <c r="K31" s="26">
        <f t="shared" si="8"/>
        <v>1.1256144506455532</v>
      </c>
      <c r="L31" s="25">
        <v>0</v>
      </c>
      <c r="M31" s="25">
        <v>0</v>
      </c>
      <c r="N31" s="26" t="str">
        <f t="shared" si="9"/>
        <v>X</v>
      </c>
      <c r="O31" s="21"/>
      <c r="P31" s="22"/>
      <c r="Q31" s="21"/>
      <c r="R31" s="22"/>
      <c r="S31" s="21"/>
      <c r="T31" s="22"/>
    </row>
    <row r="32" spans="1:20" ht="20.149999999999999" customHeight="1" x14ac:dyDescent="0.25">
      <c r="A32" s="50" t="s">
        <v>44</v>
      </c>
      <c r="B32" s="17" t="s">
        <v>45</v>
      </c>
      <c r="C32" s="25">
        <f t="shared" si="10"/>
        <v>30630.247469999998</v>
      </c>
      <c r="D32" s="25">
        <f t="shared" si="10"/>
        <v>30191.1751</v>
      </c>
      <c r="E32" s="26">
        <f t="shared" si="6"/>
        <v>0.98566539919633245</v>
      </c>
      <c r="F32" s="25">
        <v>17138.167819999999</v>
      </c>
      <c r="G32" s="25">
        <v>15308.875319999999</v>
      </c>
      <c r="H32" s="26">
        <f t="shared" si="7"/>
        <v>0.89326207333171048</v>
      </c>
      <c r="I32" s="25">
        <v>13492.07965</v>
      </c>
      <c r="J32" s="25">
        <v>14882.299779999999</v>
      </c>
      <c r="K32" s="26">
        <f t="shared" si="8"/>
        <v>1.1030397215302534</v>
      </c>
      <c r="L32" s="25">
        <v>0</v>
      </c>
      <c r="M32" s="25">
        <v>0</v>
      </c>
      <c r="N32" s="26" t="str">
        <f t="shared" si="9"/>
        <v>X</v>
      </c>
      <c r="O32" s="21"/>
      <c r="P32" s="22"/>
      <c r="Q32" s="21"/>
      <c r="R32" s="22"/>
      <c r="S32" s="21"/>
      <c r="T32" s="22"/>
    </row>
    <row r="33" spans="1:20" ht="20.149999999999999" customHeight="1" x14ac:dyDescent="0.25">
      <c r="A33" s="50" t="s">
        <v>46</v>
      </c>
      <c r="B33" s="17" t="s">
        <v>47</v>
      </c>
      <c r="C33" s="25">
        <f t="shared" si="10"/>
        <v>97872.908049999998</v>
      </c>
      <c r="D33" s="25">
        <f t="shared" si="10"/>
        <v>120400.24695</v>
      </c>
      <c r="E33" s="26">
        <f t="shared" si="6"/>
        <v>1.2301693016875674</v>
      </c>
      <c r="F33" s="25">
        <v>88957.481390000001</v>
      </c>
      <c r="G33" s="25">
        <v>110742.0883</v>
      </c>
      <c r="H33" s="26">
        <f t="shared" si="7"/>
        <v>1.2448878561938341</v>
      </c>
      <c r="I33" s="25">
        <v>8915.4266599999992</v>
      </c>
      <c r="J33" s="25">
        <v>9658.1586499999994</v>
      </c>
      <c r="K33" s="26">
        <f t="shared" si="8"/>
        <v>1.0833086310195725</v>
      </c>
      <c r="L33" s="25">
        <v>0</v>
      </c>
      <c r="M33" s="25">
        <v>0</v>
      </c>
      <c r="N33" s="26" t="str">
        <f t="shared" si="9"/>
        <v>X</v>
      </c>
      <c r="O33" s="21"/>
      <c r="P33" s="22"/>
      <c r="Q33" s="21"/>
      <c r="R33" s="22"/>
      <c r="S33" s="21"/>
      <c r="T33" s="22"/>
    </row>
    <row r="34" spans="1:20" ht="20.149999999999999" customHeight="1" x14ac:dyDescent="0.25">
      <c r="A34" s="50" t="s">
        <v>48</v>
      </c>
      <c r="B34" s="17" t="s">
        <v>49</v>
      </c>
      <c r="C34" s="25">
        <f t="shared" si="10"/>
        <v>18329.880259999998</v>
      </c>
      <c r="D34" s="25">
        <f t="shared" si="10"/>
        <v>18717.589479999999</v>
      </c>
      <c r="E34" s="26">
        <f t="shared" si="6"/>
        <v>1.0211517595587392</v>
      </c>
      <c r="F34" s="25">
        <v>11466.29919</v>
      </c>
      <c r="G34" s="25">
        <v>11591.587149999999</v>
      </c>
      <c r="H34" s="26">
        <f t="shared" si="7"/>
        <v>1.0109266257511635</v>
      </c>
      <c r="I34" s="25">
        <v>7058.1386300000004</v>
      </c>
      <c r="J34" s="25">
        <v>7199.8871200000003</v>
      </c>
      <c r="K34" s="26">
        <f t="shared" si="8"/>
        <v>1.020082984683456</v>
      </c>
      <c r="L34" s="25">
        <v>194.55756</v>
      </c>
      <c r="M34" s="25">
        <v>73.884789999999995</v>
      </c>
      <c r="N34" s="26">
        <f t="shared" si="9"/>
        <v>0.37975800066571558</v>
      </c>
      <c r="O34" s="21"/>
      <c r="P34" s="22"/>
      <c r="Q34" s="21"/>
      <c r="R34" s="22"/>
      <c r="S34" s="21"/>
      <c r="T34" s="22"/>
    </row>
    <row r="35" spans="1:20" ht="20.149999999999999" customHeight="1" x14ac:dyDescent="0.25">
      <c r="A35" s="50" t="s">
        <v>50</v>
      </c>
      <c r="B35" s="181" t="s">
        <v>51</v>
      </c>
      <c r="C35" s="25">
        <f t="shared" si="10"/>
        <v>57265.362520000002</v>
      </c>
      <c r="D35" s="25">
        <f t="shared" si="10"/>
        <v>48610.716890000003</v>
      </c>
      <c r="E35" s="26">
        <f t="shared" si="6"/>
        <v>0.84886770555277014</v>
      </c>
      <c r="F35" s="25">
        <v>50295.047019999998</v>
      </c>
      <c r="G35" s="25">
        <v>40924.435310000001</v>
      </c>
      <c r="H35" s="26">
        <f t="shared" si="7"/>
        <v>0.81368718660758499</v>
      </c>
      <c r="I35" s="25">
        <v>8955.9438699999992</v>
      </c>
      <c r="J35" s="25">
        <v>9358.1191999999992</v>
      </c>
      <c r="K35" s="26">
        <f t="shared" si="8"/>
        <v>1.0449059681299677</v>
      </c>
      <c r="L35" s="25">
        <v>1985.6283699999999</v>
      </c>
      <c r="M35" s="25">
        <v>1671.83762</v>
      </c>
      <c r="N35" s="26">
        <f t="shared" si="9"/>
        <v>0.84196904378436133</v>
      </c>
      <c r="O35" s="21"/>
      <c r="P35" s="22"/>
      <c r="Q35" s="21"/>
      <c r="R35" s="22"/>
      <c r="S35" s="21"/>
      <c r="T35" s="22"/>
    </row>
    <row r="36" spans="1:20" ht="20.149999999999999" customHeight="1" x14ac:dyDescent="0.25">
      <c r="A36" s="50" t="s">
        <v>52</v>
      </c>
      <c r="B36" s="17" t="s">
        <v>53</v>
      </c>
      <c r="C36" s="25">
        <f t="shared" si="10"/>
        <v>99103.77307000001</v>
      </c>
      <c r="D36" s="25">
        <f t="shared" si="10"/>
        <v>115070.99006</v>
      </c>
      <c r="E36" s="26">
        <f t="shared" si="6"/>
        <v>1.1611161361003062</v>
      </c>
      <c r="F36" s="25">
        <v>40240.726970000003</v>
      </c>
      <c r="G36" s="25">
        <v>47017.191610000002</v>
      </c>
      <c r="H36" s="26">
        <f t="shared" si="7"/>
        <v>1.1683981664906786</v>
      </c>
      <c r="I36" s="25">
        <v>59577.396540000002</v>
      </c>
      <c r="J36" s="25">
        <v>68860.297940000004</v>
      </c>
      <c r="K36" s="26">
        <f t="shared" si="8"/>
        <v>1.1558124714927331</v>
      </c>
      <c r="L36" s="25">
        <v>714.35044000000005</v>
      </c>
      <c r="M36" s="25">
        <v>806.49949000000004</v>
      </c>
      <c r="N36" s="26">
        <f t="shared" si="9"/>
        <v>1.128996980809587</v>
      </c>
      <c r="O36" s="21"/>
      <c r="P36" s="22"/>
      <c r="Q36" s="21"/>
      <c r="R36" s="22"/>
      <c r="S36" s="21"/>
      <c r="T36" s="22"/>
    </row>
    <row r="37" spans="1:20" ht="20.149999999999999" customHeight="1" x14ac:dyDescent="0.25">
      <c r="A37" s="50" t="s">
        <v>54</v>
      </c>
      <c r="B37" s="17" t="s">
        <v>55</v>
      </c>
      <c r="C37" s="25">
        <f t="shared" si="10"/>
        <v>43436.290100000006</v>
      </c>
      <c r="D37" s="25">
        <f t="shared" si="10"/>
        <v>50841.123519999994</v>
      </c>
      <c r="E37" s="26">
        <f t="shared" si="6"/>
        <v>1.1704757336078291</v>
      </c>
      <c r="F37" s="25">
        <v>9594.9871700000003</v>
      </c>
      <c r="G37" s="25">
        <v>20328.070889999999</v>
      </c>
      <c r="H37" s="26">
        <f t="shared" si="7"/>
        <v>2.118613660428688</v>
      </c>
      <c r="I37" s="25">
        <v>34316.747600000002</v>
      </c>
      <c r="J37" s="25">
        <v>30513.052629999998</v>
      </c>
      <c r="K37" s="26">
        <f t="shared" si="8"/>
        <v>0.88915922294454253</v>
      </c>
      <c r="L37" s="25">
        <v>475.44466999999997</v>
      </c>
      <c r="M37" s="25">
        <v>0</v>
      </c>
      <c r="N37" s="26" t="str">
        <f t="shared" si="9"/>
        <v>X</v>
      </c>
      <c r="O37" s="21"/>
      <c r="P37" s="22"/>
      <c r="Q37" s="21"/>
      <c r="R37" s="22"/>
      <c r="S37" s="21"/>
      <c r="T37" s="22"/>
    </row>
    <row r="38" spans="1:20" s="100" customFormat="1" ht="20.149999999999999" customHeight="1" thickBot="1" x14ac:dyDescent="0.3">
      <c r="A38" s="50" t="s">
        <v>56</v>
      </c>
      <c r="B38" s="17" t="s">
        <v>57</v>
      </c>
      <c r="C38" s="25">
        <f t="shared" si="10"/>
        <v>201403.05016999997</v>
      </c>
      <c r="D38" s="25">
        <f t="shared" si="10"/>
        <v>246870.39080999998</v>
      </c>
      <c r="E38" s="26">
        <f t="shared" si="6"/>
        <v>1.2257529893495753</v>
      </c>
      <c r="F38" s="25">
        <v>173654.30153</v>
      </c>
      <c r="G38" s="25">
        <v>211190.27291</v>
      </c>
      <c r="H38" s="26">
        <f t="shared" si="7"/>
        <v>1.2161534211896006</v>
      </c>
      <c r="I38" s="25">
        <v>32484.61018</v>
      </c>
      <c r="J38" s="25">
        <v>38081.276570000002</v>
      </c>
      <c r="K38" s="26">
        <f t="shared" si="8"/>
        <v>1.1722867031184427</v>
      </c>
      <c r="L38" s="25">
        <v>4735.8615399999999</v>
      </c>
      <c r="M38" s="25">
        <v>2401.1586699999998</v>
      </c>
      <c r="N38" s="26">
        <f t="shared" si="9"/>
        <v>0.50701623130645834</v>
      </c>
      <c r="O38" s="21"/>
      <c r="P38" s="22"/>
      <c r="Q38" s="21"/>
      <c r="R38" s="22"/>
      <c r="S38" s="21"/>
      <c r="T38" s="22"/>
    </row>
    <row r="39" spans="1:20" ht="20.149999999999999" customHeight="1" thickBot="1" x14ac:dyDescent="0.3">
      <c r="A39" s="134"/>
      <c r="B39" s="135" t="s">
        <v>10</v>
      </c>
      <c r="C39" s="29">
        <f>SUM(C14:C38)</f>
        <v>5099493.8332299991</v>
      </c>
      <c r="D39" s="29">
        <f>SUM(D14:D38)</f>
        <v>5072537.7381599983</v>
      </c>
      <c r="E39" s="30">
        <f t="shared" ref="E39" si="11">+IF(C39=0,"X",D39/C39)</f>
        <v>0.99471396653245348</v>
      </c>
      <c r="F39" s="29">
        <f>SUM(F14:F38)</f>
        <v>3589541.7822700003</v>
      </c>
      <c r="G39" s="29">
        <f>SUM(G14:G38)</f>
        <v>3454464.0813900004</v>
      </c>
      <c r="H39" s="30">
        <f t="shared" ref="H39" si="12">+IF(F39=0,"X",G39/F39)</f>
        <v>0.96236909637124279</v>
      </c>
      <c r="I39" s="29">
        <f>SUM(I14:I38)</f>
        <v>1643012.4373400004</v>
      </c>
      <c r="J39" s="29">
        <f>SUM(J14:J38)</f>
        <v>1714312.8257400002</v>
      </c>
      <c r="K39" s="30">
        <f t="shared" ref="K39" si="13">+IF(I39=0,"X",J39/I39)</f>
        <v>1.0433961343076827</v>
      </c>
      <c r="L39" s="29">
        <f>SUM(L14:L38)</f>
        <v>133060.38638000001</v>
      </c>
      <c r="M39" s="29">
        <f>SUM(M14:M38)</f>
        <v>96239.168969999984</v>
      </c>
      <c r="N39" s="30">
        <f t="shared" ref="N39" si="14">+IF(L39=0,"X",M39/L39)</f>
        <v>0.72327438382116005</v>
      </c>
      <c r="O39" s="21"/>
      <c r="P39" s="22"/>
      <c r="Q39" s="387">
        <f>+F39+I39-L39-C39</f>
        <v>0</v>
      </c>
      <c r="R39" s="22"/>
      <c r="S39" s="21"/>
      <c r="T39" s="22"/>
    </row>
    <row r="40" spans="1:20" s="381" customFormat="1" ht="20.149999999999999" customHeight="1" x14ac:dyDescent="0.25">
      <c r="A40" s="380"/>
      <c r="C40" s="379">
        <v>0</v>
      </c>
      <c r="D40" s="379">
        <v>0</v>
      </c>
      <c r="E40" s="379"/>
      <c r="F40" s="379">
        <v>0</v>
      </c>
      <c r="G40" s="379">
        <v>0</v>
      </c>
      <c r="H40" s="379"/>
      <c r="I40" s="379">
        <v>0</v>
      </c>
      <c r="J40" s="379">
        <v>0</v>
      </c>
      <c r="K40" s="379"/>
      <c r="L40" s="379">
        <v>0</v>
      </c>
      <c r="M40" s="379">
        <v>0</v>
      </c>
      <c r="N40" s="379"/>
      <c r="P40" s="379"/>
      <c r="R40" s="379"/>
      <c r="S40" s="388"/>
      <c r="T40" s="379"/>
    </row>
    <row r="41" spans="1:20" ht="20.149999999999999" customHeight="1" x14ac:dyDescent="0.25">
      <c r="A41" s="191" t="s">
        <v>169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P41" s="22"/>
      <c r="R41" s="22"/>
      <c r="S41" s="38"/>
      <c r="T41" s="22"/>
    </row>
    <row r="42" spans="1:20" ht="20.149999999999999" customHeight="1" thickBot="1" x14ac:dyDescent="0.3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P42" s="22"/>
      <c r="R42" s="22"/>
      <c r="S42" s="38"/>
      <c r="T42" s="22"/>
    </row>
    <row r="43" spans="1:20" ht="32.25" customHeight="1" thickBot="1" x14ac:dyDescent="0.3">
      <c r="A43" s="496" t="s">
        <v>1</v>
      </c>
      <c r="B43" s="479" t="s">
        <v>12</v>
      </c>
      <c r="C43" s="494" t="s">
        <v>164</v>
      </c>
      <c r="D43" s="495"/>
      <c r="E43" s="209" t="s">
        <v>4</v>
      </c>
      <c r="F43" s="201" t="s">
        <v>165</v>
      </c>
      <c r="G43" s="202"/>
      <c r="H43" s="209" t="s">
        <v>4</v>
      </c>
      <c r="I43" s="494" t="s">
        <v>166</v>
      </c>
      <c r="J43" s="495"/>
      <c r="K43" s="209" t="s">
        <v>4</v>
      </c>
      <c r="L43" s="494" t="s">
        <v>167</v>
      </c>
      <c r="M43" s="495"/>
      <c r="N43" s="209" t="s">
        <v>4</v>
      </c>
      <c r="P43" s="22"/>
      <c r="R43" s="22"/>
      <c r="T43" s="22"/>
    </row>
    <row r="44" spans="1:20" s="100" customFormat="1" ht="20.149999999999999" customHeight="1" thickBot="1" x14ac:dyDescent="0.3">
      <c r="A44" s="497"/>
      <c r="B44" s="480"/>
      <c r="C44" s="36">
        <f t="shared" ref="C44:N44" si="15">+C5</f>
        <v>2018</v>
      </c>
      <c r="D44" s="36">
        <f t="shared" si="15"/>
        <v>2019</v>
      </c>
      <c r="E44" s="36" t="str">
        <f t="shared" si="15"/>
        <v>19/18</v>
      </c>
      <c r="F44" s="36">
        <f t="shared" si="15"/>
        <v>2018</v>
      </c>
      <c r="G44" s="36">
        <f t="shared" si="15"/>
        <v>2019</v>
      </c>
      <c r="H44" s="36" t="str">
        <f t="shared" si="15"/>
        <v>19/18</v>
      </c>
      <c r="I44" s="36">
        <f t="shared" si="15"/>
        <v>2018</v>
      </c>
      <c r="J44" s="36">
        <f t="shared" si="15"/>
        <v>2019</v>
      </c>
      <c r="K44" s="36" t="str">
        <f t="shared" si="15"/>
        <v>19/18</v>
      </c>
      <c r="L44" s="36">
        <f t="shared" si="15"/>
        <v>2018</v>
      </c>
      <c r="M44" s="36">
        <f t="shared" si="15"/>
        <v>2019</v>
      </c>
      <c r="N44" s="36" t="str">
        <f t="shared" si="15"/>
        <v>19/18</v>
      </c>
      <c r="P44" s="22"/>
      <c r="R44" s="22"/>
      <c r="T44" s="22"/>
    </row>
    <row r="45" spans="1:20" s="100" customFormat="1" ht="20.149999999999999" customHeight="1" x14ac:dyDescent="0.25">
      <c r="A45" s="49" t="s">
        <v>6</v>
      </c>
      <c r="B45" s="184" t="s">
        <v>59</v>
      </c>
      <c r="C45" s="25">
        <f t="shared" ref="C45:D76" si="16">+F45+I45-L45</f>
        <v>583326.94169000001</v>
      </c>
      <c r="D45" s="25">
        <f t="shared" si="16"/>
        <v>588223.73772000009</v>
      </c>
      <c r="E45" s="26">
        <f t="shared" ref="E45:E79" si="17">+IF(C45=0,"X",D45/C45)</f>
        <v>1.0083945994604899</v>
      </c>
      <c r="F45" s="37">
        <v>601278.59398000001</v>
      </c>
      <c r="G45" s="25">
        <v>584377.40355000005</v>
      </c>
      <c r="H45" s="26">
        <f>+IF(F45=0,"X",G45/F45)</f>
        <v>0.97189124875022226</v>
      </c>
      <c r="I45" s="37">
        <v>58302.535470000003</v>
      </c>
      <c r="J45" s="25">
        <v>88197.494940000004</v>
      </c>
      <c r="K45" s="26">
        <f t="shared" ref="K45:K79" si="18">+IF(I45=0,"X",J45/I45)</f>
        <v>1.5127557357326711</v>
      </c>
      <c r="L45" s="37">
        <v>76254.187760000001</v>
      </c>
      <c r="M45" s="25">
        <v>84351.160770000002</v>
      </c>
      <c r="N45" s="26">
        <f t="shared" ref="N45:N78" si="19">+IFERROR(IF(M45/L45&gt;0,M45/L45,"X"),"X")</f>
        <v>1.1061839781899474</v>
      </c>
      <c r="O45" s="21"/>
      <c r="P45" s="22"/>
      <c r="Q45" s="21"/>
      <c r="R45" s="22"/>
      <c r="S45" s="21"/>
      <c r="T45" s="22"/>
    </row>
    <row r="46" spans="1:20" s="100" customFormat="1" ht="20.149999999999999" customHeight="1" x14ac:dyDescent="0.25">
      <c r="A46" s="50" t="s">
        <v>8</v>
      </c>
      <c r="B46" s="184" t="s">
        <v>254</v>
      </c>
      <c r="C46" s="25">
        <f t="shared" si="16"/>
        <v>163322.81742000001</v>
      </c>
      <c r="D46" s="25">
        <f t="shared" si="16"/>
        <v>165823.44123</v>
      </c>
      <c r="E46" s="26">
        <f t="shared" si="17"/>
        <v>1.0153109274595074</v>
      </c>
      <c r="F46" s="37">
        <v>134720.87758</v>
      </c>
      <c r="G46" s="25">
        <v>134247.04623000001</v>
      </c>
      <c r="H46" s="26">
        <f>+IF(F46=0,"X",G46/F46)</f>
        <v>0.99648286621560478</v>
      </c>
      <c r="I46" s="37">
        <v>35141.652959999999</v>
      </c>
      <c r="J46" s="25">
        <v>38975.710030000002</v>
      </c>
      <c r="K46" s="26">
        <f t="shared" si="18"/>
        <v>1.1091029233702843</v>
      </c>
      <c r="L46" s="37">
        <v>6539.7131200000003</v>
      </c>
      <c r="M46" s="25">
        <v>7399.3150299999998</v>
      </c>
      <c r="N46" s="26">
        <f t="shared" si="19"/>
        <v>1.1314433667389985</v>
      </c>
      <c r="O46" s="21"/>
      <c r="P46" s="22"/>
      <c r="Q46" s="21"/>
      <c r="R46" s="22"/>
      <c r="S46" s="21"/>
      <c r="T46" s="22"/>
    </row>
    <row r="47" spans="1:20" s="100" customFormat="1" ht="20.149999999999999" customHeight="1" x14ac:dyDescent="0.25">
      <c r="A47" s="50" t="s">
        <v>14</v>
      </c>
      <c r="B47" s="184" t="s">
        <v>60</v>
      </c>
      <c r="C47" s="25">
        <f t="shared" si="16"/>
        <v>523268.45604000008</v>
      </c>
      <c r="D47" s="25">
        <f t="shared" si="16"/>
        <v>451473.36886000005</v>
      </c>
      <c r="E47" s="26">
        <f t="shared" si="17"/>
        <v>0.86279492610096908</v>
      </c>
      <c r="F47" s="37">
        <v>404423.45645</v>
      </c>
      <c r="G47" s="25">
        <v>411125.78107999999</v>
      </c>
      <c r="H47" s="26">
        <f t="shared" ref="H47:H79" si="20">+IF(F47=0,"X",G47/F47)</f>
        <v>1.0165725417828939</v>
      </c>
      <c r="I47" s="37">
        <v>181915.63899000001</v>
      </c>
      <c r="J47" s="25">
        <v>190626.63274</v>
      </c>
      <c r="K47" s="26">
        <f t="shared" si="18"/>
        <v>1.047884798681211</v>
      </c>
      <c r="L47" s="37">
        <v>63070.6394</v>
      </c>
      <c r="M47" s="25">
        <v>150279.04496</v>
      </c>
      <c r="N47" s="26">
        <f t="shared" si="19"/>
        <v>2.3827100278295261</v>
      </c>
      <c r="O47" s="21"/>
      <c r="P47" s="22"/>
      <c r="Q47" s="21"/>
      <c r="R47" s="22"/>
      <c r="S47" s="21"/>
      <c r="T47" s="22"/>
    </row>
    <row r="48" spans="1:20" s="100" customFormat="1" ht="20.149999999999999" customHeight="1" x14ac:dyDescent="0.25">
      <c r="A48" s="50" t="s">
        <v>16</v>
      </c>
      <c r="B48" s="184" t="s">
        <v>61</v>
      </c>
      <c r="C48" s="25">
        <f t="shared" si="16"/>
        <v>281109.39798999997</v>
      </c>
      <c r="D48" s="25">
        <f t="shared" si="16"/>
        <v>326545.24136000004</v>
      </c>
      <c r="E48" s="26">
        <f t="shared" si="17"/>
        <v>1.1616304673371909</v>
      </c>
      <c r="F48" s="37">
        <v>353377.15314000001</v>
      </c>
      <c r="G48" s="25">
        <v>391301.39877000003</v>
      </c>
      <c r="H48" s="26">
        <f t="shared" si="20"/>
        <v>1.1073194610715971</v>
      </c>
      <c r="I48" s="37">
        <v>54877.433830000002</v>
      </c>
      <c r="J48" s="25">
        <v>62411.767910000002</v>
      </c>
      <c r="K48" s="26">
        <f t="shared" si="18"/>
        <v>1.137293848384747</v>
      </c>
      <c r="L48" s="37">
        <v>127145.18898000001</v>
      </c>
      <c r="M48" s="25">
        <v>127167.92531999999</v>
      </c>
      <c r="N48" s="26">
        <f t="shared" si="19"/>
        <v>1.000178821866422</v>
      </c>
      <c r="O48" s="21"/>
      <c r="P48" s="22"/>
      <c r="Q48" s="21"/>
      <c r="R48" s="22"/>
      <c r="S48" s="21"/>
      <c r="T48" s="22"/>
    </row>
    <row r="49" spans="1:20" s="100" customFormat="1" ht="20.149999999999999" customHeight="1" x14ac:dyDescent="0.25">
      <c r="A49" s="50" t="s">
        <v>18</v>
      </c>
      <c r="B49" s="17" t="s">
        <v>62</v>
      </c>
      <c r="C49" s="25">
        <f t="shared" si="16"/>
        <v>81664.983299999993</v>
      </c>
      <c r="D49" s="25">
        <f t="shared" si="16"/>
        <v>77857.609240000005</v>
      </c>
      <c r="E49" s="26">
        <f t="shared" si="17"/>
        <v>0.95337813214247003</v>
      </c>
      <c r="F49" s="37">
        <v>90164.452999999994</v>
      </c>
      <c r="G49" s="25">
        <v>98626.634439999994</v>
      </c>
      <c r="H49" s="26">
        <f t="shared" si="20"/>
        <v>1.0938527452720197</v>
      </c>
      <c r="I49" s="37">
        <v>32661.816340000001</v>
      </c>
      <c r="J49" s="25">
        <v>30421.493190000001</v>
      </c>
      <c r="K49" s="26">
        <f t="shared" si="18"/>
        <v>0.93140849465691411</v>
      </c>
      <c r="L49" s="37">
        <v>41161.286039999999</v>
      </c>
      <c r="M49" s="25">
        <v>51190.518389999997</v>
      </c>
      <c r="N49" s="26">
        <f t="shared" si="19"/>
        <v>1.24365692413628</v>
      </c>
      <c r="O49" s="21"/>
      <c r="P49" s="22"/>
      <c r="Q49" s="21"/>
      <c r="R49" s="22"/>
      <c r="S49" s="21"/>
      <c r="T49" s="22"/>
    </row>
    <row r="50" spans="1:20" s="100" customFormat="1" ht="20.149999999999999" customHeight="1" x14ac:dyDescent="0.25">
      <c r="A50" s="50" t="s">
        <v>20</v>
      </c>
      <c r="B50" s="184" t="s">
        <v>63</v>
      </c>
      <c r="C50" s="25">
        <f t="shared" si="16"/>
        <v>17838.511480000001</v>
      </c>
      <c r="D50" s="25">
        <f t="shared" si="16"/>
        <v>17890.115699999998</v>
      </c>
      <c r="E50" s="26">
        <f t="shared" si="17"/>
        <v>1.0028928546004443</v>
      </c>
      <c r="F50" s="37">
        <v>8062.1093300000002</v>
      </c>
      <c r="G50" s="25">
        <v>10367.687840000001</v>
      </c>
      <c r="H50" s="26">
        <f t="shared" si="20"/>
        <v>1.2859770831214963</v>
      </c>
      <c r="I50" s="37">
        <v>11122.606680000001</v>
      </c>
      <c r="J50" s="25">
        <v>11730.099920000001</v>
      </c>
      <c r="K50" s="26">
        <f t="shared" si="18"/>
        <v>1.0546178838718048</v>
      </c>
      <c r="L50" s="37">
        <v>1346.20453</v>
      </c>
      <c r="M50" s="25">
        <v>4207.6720599999999</v>
      </c>
      <c r="N50" s="26">
        <f t="shared" si="19"/>
        <v>3.1255815637464837</v>
      </c>
      <c r="O50" s="21"/>
      <c r="P50" s="22"/>
      <c r="Q50" s="21"/>
      <c r="R50" s="22"/>
      <c r="S50" s="21"/>
      <c r="T50" s="22"/>
    </row>
    <row r="51" spans="1:20" ht="20.149999999999999" customHeight="1" x14ac:dyDescent="0.25">
      <c r="A51" s="50" t="s">
        <v>22</v>
      </c>
      <c r="B51" s="184" t="s">
        <v>64</v>
      </c>
      <c r="C51" s="25">
        <f t="shared" si="16"/>
        <v>4667.1928100000005</v>
      </c>
      <c r="D51" s="25">
        <f t="shared" si="16"/>
        <v>4883.5654799999993</v>
      </c>
      <c r="E51" s="26">
        <f t="shared" si="17"/>
        <v>1.0463603452457322</v>
      </c>
      <c r="F51" s="37">
        <v>1197.6882000000001</v>
      </c>
      <c r="G51" s="25">
        <v>1311.5703699999999</v>
      </c>
      <c r="H51" s="26">
        <f t="shared" si="20"/>
        <v>1.0950849895657315</v>
      </c>
      <c r="I51" s="37">
        <v>3469.50461</v>
      </c>
      <c r="J51" s="25">
        <v>3571.9951099999998</v>
      </c>
      <c r="K51" s="26">
        <f t="shared" si="18"/>
        <v>1.0295403844412243</v>
      </c>
      <c r="L51" s="37">
        <v>0</v>
      </c>
      <c r="M51" s="25">
        <v>0</v>
      </c>
      <c r="N51" s="26" t="str">
        <f t="shared" si="19"/>
        <v>X</v>
      </c>
      <c r="O51" s="21"/>
      <c r="P51" s="22"/>
      <c r="Q51" s="21"/>
      <c r="R51" s="22"/>
      <c r="S51" s="21"/>
      <c r="T51" s="22"/>
    </row>
    <row r="52" spans="1:20" ht="20.149999999999999" customHeight="1" x14ac:dyDescent="0.25">
      <c r="A52" s="50" t="s">
        <v>24</v>
      </c>
      <c r="B52" s="184" t="s">
        <v>65</v>
      </c>
      <c r="C52" s="25">
        <f t="shared" si="16"/>
        <v>11319.290830000002</v>
      </c>
      <c r="D52" s="25">
        <f t="shared" si="16"/>
        <v>16623.341700000001</v>
      </c>
      <c r="E52" s="26">
        <f t="shared" si="17"/>
        <v>1.4685850862619807</v>
      </c>
      <c r="F52" s="37">
        <v>21652.05488</v>
      </c>
      <c r="G52" s="25">
        <v>10097.772220000001</v>
      </c>
      <c r="H52" s="26">
        <f t="shared" si="20"/>
        <v>0.46636553786529111</v>
      </c>
      <c r="I52" s="37">
        <v>6502.1379500000003</v>
      </c>
      <c r="J52" s="25">
        <v>6525.5694800000001</v>
      </c>
      <c r="K52" s="26">
        <f t="shared" si="18"/>
        <v>1.0036036654682172</v>
      </c>
      <c r="L52" s="37">
        <v>16834.901999999998</v>
      </c>
      <c r="M52" s="25">
        <v>0</v>
      </c>
      <c r="N52" s="26" t="str">
        <f t="shared" si="19"/>
        <v>X</v>
      </c>
      <c r="O52" s="21"/>
      <c r="P52" s="22"/>
      <c r="Q52" s="21"/>
      <c r="R52" s="22"/>
      <c r="S52" s="21"/>
      <c r="T52" s="22"/>
    </row>
    <row r="53" spans="1:20" ht="20.149999999999999" customHeight="1" x14ac:dyDescent="0.25">
      <c r="A53" s="50" t="s">
        <v>26</v>
      </c>
      <c r="B53" s="184" t="s">
        <v>66</v>
      </c>
      <c r="C53" s="25">
        <f t="shared" si="16"/>
        <v>1436967.5813</v>
      </c>
      <c r="D53" s="25">
        <f t="shared" si="16"/>
        <v>1729586.1776800002</v>
      </c>
      <c r="E53" s="26">
        <f t="shared" si="17"/>
        <v>1.2036361851081381</v>
      </c>
      <c r="F53" s="37">
        <v>1548642.27522</v>
      </c>
      <c r="G53" s="25">
        <v>1729685.94099</v>
      </c>
      <c r="H53" s="26">
        <f t="shared" si="20"/>
        <v>1.1169047679163226</v>
      </c>
      <c r="I53" s="37">
        <v>177036.56237999999</v>
      </c>
      <c r="J53" s="25">
        <v>191541.41901000001</v>
      </c>
      <c r="K53" s="26">
        <f t="shared" si="18"/>
        <v>1.0819314182053879</v>
      </c>
      <c r="L53" s="37">
        <v>288711.25630000001</v>
      </c>
      <c r="M53" s="25">
        <v>191641.18231999999</v>
      </c>
      <c r="N53" s="26">
        <f t="shared" si="19"/>
        <v>0.66378147071919336</v>
      </c>
      <c r="O53" s="21"/>
      <c r="P53" s="22"/>
      <c r="Q53" s="21"/>
      <c r="R53" s="22"/>
      <c r="S53" s="21"/>
      <c r="T53" s="22"/>
    </row>
    <row r="54" spans="1:20" ht="20.149999999999999" customHeight="1" x14ac:dyDescent="0.25">
      <c r="A54" s="50" t="s">
        <v>28</v>
      </c>
      <c r="B54" s="184" t="s">
        <v>67</v>
      </c>
      <c r="C54" s="25">
        <f t="shared" si="16"/>
        <v>22168.247929999998</v>
      </c>
      <c r="D54" s="25">
        <f t="shared" si="16"/>
        <v>14477.550570000007</v>
      </c>
      <c r="E54" s="26">
        <f t="shared" si="17"/>
        <v>0.65307599480641532</v>
      </c>
      <c r="F54" s="37">
        <v>44211.896030000004</v>
      </c>
      <c r="G54" s="25">
        <v>42323.9571</v>
      </c>
      <c r="H54" s="26">
        <f t="shared" si="20"/>
        <v>0.95729794241986499</v>
      </c>
      <c r="I54" s="37">
        <v>37246.422780000001</v>
      </c>
      <c r="J54" s="25">
        <v>43524.880389999998</v>
      </c>
      <c r="K54" s="26">
        <f t="shared" si="18"/>
        <v>1.1685653853816884</v>
      </c>
      <c r="L54" s="37">
        <v>59290.070879999999</v>
      </c>
      <c r="M54" s="25">
        <v>71371.286919999999</v>
      </c>
      <c r="N54" s="26">
        <f t="shared" si="19"/>
        <v>1.2037645740793892</v>
      </c>
      <c r="O54" s="21"/>
      <c r="P54" s="22"/>
      <c r="Q54" s="21"/>
      <c r="R54" s="22"/>
      <c r="S54" s="21"/>
      <c r="T54" s="22"/>
    </row>
    <row r="55" spans="1:20" ht="20.149999999999999" customHeight="1" x14ac:dyDescent="0.25">
      <c r="A55" s="50" t="s">
        <v>29</v>
      </c>
      <c r="B55" s="184" t="s">
        <v>68</v>
      </c>
      <c r="C55" s="25">
        <f t="shared" si="16"/>
        <v>296755.18732000003</v>
      </c>
      <c r="D55" s="25">
        <f t="shared" si="16"/>
        <v>283349.23683000007</v>
      </c>
      <c r="E55" s="26">
        <f t="shared" si="17"/>
        <v>0.95482488238514285</v>
      </c>
      <c r="F55" s="37">
        <v>255280.02296</v>
      </c>
      <c r="G55" s="25">
        <v>252651.65715000001</v>
      </c>
      <c r="H55" s="26">
        <f t="shared" si="20"/>
        <v>0.98970398944843474</v>
      </c>
      <c r="I55" s="37">
        <v>46785.852989999999</v>
      </c>
      <c r="J55" s="25">
        <v>36777.687530000003</v>
      </c>
      <c r="K55" s="26">
        <f t="shared" si="18"/>
        <v>0.78608564725454211</v>
      </c>
      <c r="L55" s="37">
        <v>5310.6886299999996</v>
      </c>
      <c r="M55" s="25">
        <v>6080.1078500000003</v>
      </c>
      <c r="N55" s="26">
        <f t="shared" si="19"/>
        <v>1.1448812524337357</v>
      </c>
      <c r="O55" s="21"/>
      <c r="P55" s="22"/>
      <c r="Q55" s="21"/>
      <c r="R55" s="22"/>
      <c r="S55" s="21"/>
      <c r="T55" s="22"/>
    </row>
    <row r="56" spans="1:20" ht="20.149999999999999" customHeight="1" x14ac:dyDescent="0.25">
      <c r="A56" s="50" t="s">
        <v>31</v>
      </c>
      <c r="B56" s="184" t="s">
        <v>69</v>
      </c>
      <c r="C56" s="25">
        <f t="shared" si="16"/>
        <v>204716.81003999998</v>
      </c>
      <c r="D56" s="25">
        <f t="shared" si="16"/>
        <v>262025.86266000001</v>
      </c>
      <c r="E56" s="26">
        <f t="shared" si="17"/>
        <v>1.2799430716451781</v>
      </c>
      <c r="F56" s="37">
        <v>320998.44195000001</v>
      </c>
      <c r="G56" s="25">
        <v>375556.57416000002</v>
      </c>
      <c r="H56" s="26">
        <f t="shared" si="20"/>
        <v>1.1699638536516579</v>
      </c>
      <c r="I56" s="37">
        <v>76046.711599999995</v>
      </c>
      <c r="J56" s="25">
        <v>96078.447260000001</v>
      </c>
      <c r="K56" s="26">
        <f t="shared" si="18"/>
        <v>1.2634135682995136</v>
      </c>
      <c r="L56" s="37">
        <v>192328.34351000001</v>
      </c>
      <c r="M56" s="25">
        <v>209609.15875999999</v>
      </c>
      <c r="N56" s="26">
        <f t="shared" si="19"/>
        <v>1.0898505905818374</v>
      </c>
      <c r="O56" s="21"/>
      <c r="P56" s="22"/>
      <c r="Q56" s="21"/>
      <c r="R56" s="22"/>
      <c r="S56" s="21"/>
      <c r="T56" s="22"/>
    </row>
    <row r="57" spans="1:20" ht="20.149999999999999" customHeight="1" x14ac:dyDescent="0.25">
      <c r="A57" s="50" t="s">
        <v>33</v>
      </c>
      <c r="B57" s="184" t="s">
        <v>70</v>
      </c>
      <c r="C57" s="25">
        <f t="shared" si="16"/>
        <v>48843.549370000008</v>
      </c>
      <c r="D57" s="25">
        <f t="shared" si="16"/>
        <v>51475.188469999994</v>
      </c>
      <c r="E57" s="26">
        <f t="shared" si="17"/>
        <v>1.0538789488876981</v>
      </c>
      <c r="F57" s="37">
        <v>41033.629200000003</v>
      </c>
      <c r="G57" s="25">
        <v>43914.686860000002</v>
      </c>
      <c r="H57" s="26">
        <f t="shared" si="20"/>
        <v>1.0702121093398191</v>
      </c>
      <c r="I57" s="37">
        <v>20077.955330000001</v>
      </c>
      <c r="J57" s="25">
        <v>20861.167839999998</v>
      </c>
      <c r="K57" s="26">
        <f t="shared" si="18"/>
        <v>1.0390085791669106</v>
      </c>
      <c r="L57" s="37">
        <v>12268.035159999999</v>
      </c>
      <c r="M57" s="25">
        <v>13300.666230000001</v>
      </c>
      <c r="N57" s="26">
        <f t="shared" si="19"/>
        <v>1.0841724902588232</v>
      </c>
      <c r="O57" s="21"/>
      <c r="P57" s="22"/>
      <c r="Q57" s="21"/>
      <c r="R57" s="22"/>
      <c r="S57" s="21"/>
      <c r="T57" s="22"/>
    </row>
    <row r="58" spans="1:20" ht="20.149999999999999" customHeight="1" x14ac:dyDescent="0.25">
      <c r="A58" s="50" t="s">
        <v>35</v>
      </c>
      <c r="B58" s="184" t="s">
        <v>71</v>
      </c>
      <c r="C58" s="25">
        <f t="shared" si="16"/>
        <v>195901.31739000001</v>
      </c>
      <c r="D58" s="25">
        <f t="shared" si="16"/>
        <v>271271.00004000001</v>
      </c>
      <c r="E58" s="26">
        <f t="shared" si="17"/>
        <v>1.3847329035565092</v>
      </c>
      <c r="F58" s="37">
        <v>245832.26177000001</v>
      </c>
      <c r="G58" s="25">
        <v>318278.47016999999</v>
      </c>
      <c r="H58" s="26">
        <f t="shared" si="20"/>
        <v>1.2946977255075676</v>
      </c>
      <c r="I58" s="37">
        <v>55838.183169999997</v>
      </c>
      <c r="J58" s="25">
        <v>64735.449229999998</v>
      </c>
      <c r="K58" s="26">
        <f t="shared" si="18"/>
        <v>1.1593401782596</v>
      </c>
      <c r="L58" s="37">
        <v>105769.12755</v>
      </c>
      <c r="M58" s="25">
        <v>111742.91936</v>
      </c>
      <c r="N58" s="26">
        <f t="shared" si="19"/>
        <v>1.0564795413215073</v>
      </c>
      <c r="O58" s="21"/>
      <c r="P58" s="22"/>
      <c r="Q58" s="21"/>
      <c r="R58" s="22"/>
      <c r="S58" s="21"/>
      <c r="T58" s="22"/>
    </row>
    <row r="59" spans="1:20" ht="20.149999999999999" customHeight="1" x14ac:dyDescent="0.25">
      <c r="A59" s="50" t="s">
        <v>37</v>
      </c>
      <c r="B59" s="184" t="s">
        <v>72</v>
      </c>
      <c r="C59" s="25">
        <f t="shared" si="16"/>
        <v>18070.350560000003</v>
      </c>
      <c r="D59" s="25">
        <f t="shared" si="16"/>
        <v>19429.590120000001</v>
      </c>
      <c r="E59" s="26">
        <f t="shared" si="17"/>
        <v>1.0752193243560404</v>
      </c>
      <c r="F59" s="37">
        <v>12369.014939999999</v>
      </c>
      <c r="G59" s="25">
        <v>15338.66804</v>
      </c>
      <c r="H59" s="26">
        <f t="shared" si="20"/>
        <v>1.2400880841688111</v>
      </c>
      <c r="I59" s="37">
        <v>14479.576150000001</v>
      </c>
      <c r="J59" s="25">
        <v>15388.178330000001</v>
      </c>
      <c r="K59" s="26">
        <f t="shared" si="18"/>
        <v>1.0627506061356637</v>
      </c>
      <c r="L59" s="37">
        <v>8778.2405299999991</v>
      </c>
      <c r="M59" s="25">
        <v>11297.25625</v>
      </c>
      <c r="N59" s="26">
        <f t="shared" si="19"/>
        <v>1.2869613462277731</v>
      </c>
      <c r="O59" s="21"/>
      <c r="P59" s="22"/>
      <c r="Q59" s="21"/>
      <c r="R59" s="22"/>
      <c r="S59" s="21"/>
      <c r="T59" s="22"/>
    </row>
    <row r="60" spans="1:20" ht="20.149999999999999" customHeight="1" x14ac:dyDescent="0.25">
      <c r="A60" s="50" t="s">
        <v>39</v>
      </c>
      <c r="B60" s="184" t="s">
        <v>73</v>
      </c>
      <c r="C60" s="25">
        <f t="shared" si="16"/>
        <v>54813.151589999994</v>
      </c>
      <c r="D60" s="25">
        <f t="shared" si="16"/>
        <v>82784.361389999976</v>
      </c>
      <c r="E60" s="26">
        <f t="shared" si="17"/>
        <v>1.510301068057962</v>
      </c>
      <c r="F60" s="37">
        <v>204438.86457999999</v>
      </c>
      <c r="G60" s="25">
        <v>210405.59941</v>
      </c>
      <c r="H60" s="26">
        <f t="shared" si="20"/>
        <v>1.0291859125820233</v>
      </c>
      <c r="I60" s="37">
        <v>51563.55719</v>
      </c>
      <c r="J60" s="25">
        <v>60453.809430000001</v>
      </c>
      <c r="K60" s="26">
        <f t="shared" si="18"/>
        <v>1.1724134781322677</v>
      </c>
      <c r="L60" s="37">
        <v>201189.27017999999</v>
      </c>
      <c r="M60" s="25">
        <v>188075.04745000001</v>
      </c>
      <c r="N60" s="26">
        <f t="shared" si="19"/>
        <v>0.93481649037114678</v>
      </c>
      <c r="O60" s="21"/>
      <c r="P60" s="22"/>
      <c r="Q60" s="21"/>
      <c r="R60" s="22"/>
      <c r="S60" s="21"/>
      <c r="T60" s="22"/>
    </row>
    <row r="61" spans="1:20" ht="20.149999999999999" customHeight="1" x14ac:dyDescent="0.25">
      <c r="A61" s="50" t="s">
        <v>40</v>
      </c>
      <c r="B61" s="184" t="s">
        <v>74</v>
      </c>
      <c r="C61" s="25">
        <f t="shared" si="16"/>
        <v>2757.2273</v>
      </c>
      <c r="D61" s="25">
        <f t="shared" si="16"/>
        <v>2848.5785999999998</v>
      </c>
      <c r="E61" s="26">
        <f t="shared" si="17"/>
        <v>1.033131581135875</v>
      </c>
      <c r="F61" s="37">
        <v>429.55110000000002</v>
      </c>
      <c r="G61" s="25">
        <v>586.39841000000001</v>
      </c>
      <c r="H61" s="26">
        <f t="shared" si="20"/>
        <v>1.3651423777054696</v>
      </c>
      <c r="I61" s="37">
        <v>2466.6616899999999</v>
      </c>
      <c r="J61" s="25">
        <v>2802.16471</v>
      </c>
      <c r="K61" s="26">
        <f t="shared" si="18"/>
        <v>1.1360150122573154</v>
      </c>
      <c r="L61" s="37">
        <v>138.98549</v>
      </c>
      <c r="M61" s="25">
        <v>539.98451999999997</v>
      </c>
      <c r="N61" s="26">
        <f t="shared" si="19"/>
        <v>3.8851862881513743</v>
      </c>
      <c r="O61" s="21"/>
      <c r="P61" s="22"/>
      <c r="Q61" s="21"/>
      <c r="R61" s="22"/>
      <c r="S61" s="21"/>
      <c r="T61" s="22"/>
    </row>
    <row r="62" spans="1:20" ht="20.149999999999999" customHeight="1" x14ac:dyDescent="0.25">
      <c r="A62" s="50" t="s">
        <v>42</v>
      </c>
      <c r="B62" s="184" t="s">
        <v>75</v>
      </c>
      <c r="C62" s="25">
        <f t="shared" si="16"/>
        <v>22846.17294</v>
      </c>
      <c r="D62" s="25">
        <f t="shared" si="16"/>
        <v>23949.187550000002</v>
      </c>
      <c r="E62" s="26">
        <f t="shared" si="17"/>
        <v>1.0482800604239846</v>
      </c>
      <c r="F62" s="37">
        <v>7421.1865900000003</v>
      </c>
      <c r="G62" s="25">
        <v>13224.35626</v>
      </c>
      <c r="H62" s="26">
        <f t="shared" si="20"/>
        <v>1.7819732868352527</v>
      </c>
      <c r="I62" s="37">
        <v>18528.480970000001</v>
      </c>
      <c r="J62" s="25">
        <v>18452.24697</v>
      </c>
      <c r="K62" s="26">
        <f t="shared" si="18"/>
        <v>0.99588557744569384</v>
      </c>
      <c r="L62" s="37">
        <v>3103.4946199999999</v>
      </c>
      <c r="M62" s="25">
        <v>7727.4156800000001</v>
      </c>
      <c r="N62" s="26">
        <f t="shared" si="19"/>
        <v>2.48990787037356</v>
      </c>
      <c r="O62" s="21"/>
      <c r="P62" s="22"/>
      <c r="Q62" s="21"/>
      <c r="R62" s="22"/>
      <c r="S62" s="21"/>
      <c r="T62" s="22"/>
    </row>
    <row r="63" spans="1:20" s="100" customFormat="1" ht="20.149999999999999" customHeight="1" x14ac:dyDescent="0.25">
      <c r="A63" s="50" t="s">
        <v>44</v>
      </c>
      <c r="B63" s="184" t="s">
        <v>76</v>
      </c>
      <c r="C63" s="25">
        <f t="shared" si="16"/>
        <v>1402.7134600000002</v>
      </c>
      <c r="D63" s="25">
        <f t="shared" si="16"/>
        <v>1249.8483600000002</v>
      </c>
      <c r="E63" s="26">
        <f t="shared" si="17"/>
        <v>0.89102186272597683</v>
      </c>
      <c r="F63" s="37">
        <v>205.72443000000001</v>
      </c>
      <c r="G63" s="25">
        <v>243.74663000000001</v>
      </c>
      <c r="H63" s="26">
        <f t="shared" si="20"/>
        <v>1.1848210249020983</v>
      </c>
      <c r="I63" s="37">
        <v>1202.8334500000001</v>
      </c>
      <c r="J63" s="25">
        <v>1009.63903</v>
      </c>
      <c r="K63" s="26">
        <f t="shared" si="18"/>
        <v>0.83938389807832492</v>
      </c>
      <c r="L63" s="37">
        <v>5.8444200000000004</v>
      </c>
      <c r="M63" s="25">
        <v>3.5373000000000001</v>
      </c>
      <c r="N63" s="26">
        <f t="shared" si="19"/>
        <v>0.60524397630560434</v>
      </c>
      <c r="O63" s="21"/>
      <c r="P63" s="22"/>
      <c r="Q63" s="21"/>
      <c r="R63" s="22"/>
      <c r="S63" s="21"/>
      <c r="T63" s="22"/>
    </row>
    <row r="64" spans="1:20" s="100" customFormat="1" ht="20.149999999999999" customHeight="1" x14ac:dyDescent="0.25">
      <c r="A64" s="50" t="s">
        <v>46</v>
      </c>
      <c r="B64" s="184" t="s">
        <v>77</v>
      </c>
      <c r="C64" s="25">
        <f t="shared" si="16"/>
        <v>32104.643060000002</v>
      </c>
      <c r="D64" s="25">
        <f t="shared" si="16"/>
        <v>55125.398110000009</v>
      </c>
      <c r="E64" s="26">
        <f t="shared" si="17"/>
        <v>1.7170537609459411</v>
      </c>
      <c r="F64" s="37">
        <v>168878.64244</v>
      </c>
      <c r="G64" s="25">
        <v>258558.29748000001</v>
      </c>
      <c r="H64" s="26">
        <f t="shared" si="20"/>
        <v>1.5310301749486281</v>
      </c>
      <c r="I64" s="37">
        <v>14127.109850000001</v>
      </c>
      <c r="J64" s="25">
        <v>21019.22752</v>
      </c>
      <c r="K64" s="26">
        <f t="shared" si="18"/>
        <v>1.4878646618579241</v>
      </c>
      <c r="L64" s="37">
        <v>150901.10923</v>
      </c>
      <c r="M64" s="25">
        <v>224452.12689000001</v>
      </c>
      <c r="N64" s="26">
        <f t="shared" si="19"/>
        <v>1.4874120411394407</v>
      </c>
      <c r="O64" s="21"/>
      <c r="P64" s="22"/>
      <c r="Q64" s="21"/>
      <c r="R64" s="22"/>
      <c r="S64" s="21"/>
      <c r="T64" s="22"/>
    </row>
    <row r="65" spans="1:20" s="100" customFormat="1" ht="20.149999999999999" customHeight="1" x14ac:dyDescent="0.25">
      <c r="A65" s="50" t="s">
        <v>48</v>
      </c>
      <c r="B65" s="184" t="s">
        <v>78</v>
      </c>
      <c r="C65" s="25">
        <f t="shared" si="16"/>
        <v>39216.995030000005</v>
      </c>
      <c r="D65" s="25">
        <f t="shared" si="16"/>
        <v>36851.536930000002</v>
      </c>
      <c r="E65" s="26">
        <f t="shared" si="17"/>
        <v>0.93968283143085063</v>
      </c>
      <c r="F65" s="37">
        <v>36400.695870000003</v>
      </c>
      <c r="G65" s="25">
        <v>42749.918709999998</v>
      </c>
      <c r="H65" s="26">
        <f t="shared" si="20"/>
        <v>1.1744258643481804</v>
      </c>
      <c r="I65" s="37">
        <v>20690.348580000002</v>
      </c>
      <c r="J65" s="25">
        <v>24239.75289</v>
      </c>
      <c r="K65" s="26">
        <f t="shared" si="18"/>
        <v>1.1715487922436925</v>
      </c>
      <c r="L65" s="37">
        <v>17874.049419999999</v>
      </c>
      <c r="M65" s="25">
        <v>30138.134669999999</v>
      </c>
      <c r="N65" s="26">
        <f t="shared" si="19"/>
        <v>1.6861391597293682</v>
      </c>
      <c r="O65" s="21"/>
      <c r="P65" s="22"/>
      <c r="Q65" s="21"/>
      <c r="R65" s="22"/>
      <c r="S65" s="21"/>
      <c r="T65" s="22"/>
    </row>
    <row r="66" spans="1:20" s="100" customFormat="1" ht="20.149999999999999" customHeight="1" x14ac:dyDescent="0.25">
      <c r="A66" s="50" t="s">
        <v>50</v>
      </c>
      <c r="B66" s="184" t="s">
        <v>79</v>
      </c>
      <c r="C66" s="25">
        <f t="shared" si="16"/>
        <v>4057.3624200000004</v>
      </c>
      <c r="D66" s="25">
        <f t="shared" si="16"/>
        <v>7687.3803699999999</v>
      </c>
      <c r="E66" s="26">
        <f t="shared" si="17"/>
        <v>1.894674316523097</v>
      </c>
      <c r="F66" s="37">
        <v>1213.96513</v>
      </c>
      <c r="G66" s="25">
        <v>2114.9464200000002</v>
      </c>
      <c r="H66" s="26">
        <f t="shared" si="20"/>
        <v>1.7421805352844033</v>
      </c>
      <c r="I66" s="37">
        <v>8022.6529300000002</v>
      </c>
      <c r="J66" s="25">
        <v>10933.77931</v>
      </c>
      <c r="K66" s="26">
        <f t="shared" si="18"/>
        <v>1.3628633078609322</v>
      </c>
      <c r="L66" s="37">
        <v>5179.2556400000003</v>
      </c>
      <c r="M66" s="25">
        <v>5361.3453600000003</v>
      </c>
      <c r="N66" s="26">
        <f t="shared" si="19"/>
        <v>1.035157507691588</v>
      </c>
      <c r="O66" s="21"/>
      <c r="P66" s="22"/>
      <c r="Q66" s="21"/>
      <c r="R66" s="22"/>
      <c r="S66" s="21"/>
      <c r="T66" s="22"/>
    </row>
    <row r="67" spans="1:20" ht="20.149999999999999" customHeight="1" x14ac:dyDescent="0.25">
      <c r="A67" s="50" t="s">
        <v>52</v>
      </c>
      <c r="B67" s="184" t="s">
        <v>80</v>
      </c>
      <c r="C67" s="25">
        <f t="shared" si="16"/>
        <v>76879.46381999999</v>
      </c>
      <c r="D67" s="25">
        <f t="shared" si="16"/>
        <v>91148.805999999997</v>
      </c>
      <c r="E67" s="26">
        <f t="shared" si="17"/>
        <v>1.1856066818234998</v>
      </c>
      <c r="F67" s="37">
        <v>62676.593739999997</v>
      </c>
      <c r="G67" s="25">
        <v>74828.670920000004</v>
      </c>
      <c r="H67" s="26">
        <f t="shared" si="20"/>
        <v>1.193885411680319</v>
      </c>
      <c r="I67" s="37">
        <v>13866.61184</v>
      </c>
      <c r="J67" s="25">
        <v>16246.218650000001</v>
      </c>
      <c r="K67" s="26">
        <f t="shared" si="18"/>
        <v>1.1716069388439736</v>
      </c>
      <c r="L67" s="37">
        <v>-336.25824</v>
      </c>
      <c r="M67" s="25">
        <v>-73.916430000000005</v>
      </c>
      <c r="N67" s="26">
        <f t="shared" si="19"/>
        <v>0.21982042730016074</v>
      </c>
      <c r="O67" s="21"/>
      <c r="P67" s="22"/>
      <c r="Q67" s="21"/>
      <c r="R67" s="22"/>
      <c r="S67" s="21"/>
      <c r="T67" s="22"/>
    </row>
    <row r="68" spans="1:20" ht="20.149999999999999" customHeight="1" x14ac:dyDescent="0.25">
      <c r="A68" s="50" t="s">
        <v>54</v>
      </c>
      <c r="B68" s="184" t="s">
        <v>81</v>
      </c>
      <c r="C68" s="25">
        <f t="shared" si="16"/>
        <v>2993115.8325499999</v>
      </c>
      <c r="D68" s="25">
        <f t="shared" si="16"/>
        <v>3146348.66077</v>
      </c>
      <c r="E68" s="26">
        <f t="shared" si="17"/>
        <v>1.0511950879259666</v>
      </c>
      <c r="F68" s="37">
        <v>2371050.1791400001</v>
      </c>
      <c r="G68" s="25">
        <v>2489124.58971</v>
      </c>
      <c r="H68" s="26">
        <f t="shared" si="20"/>
        <v>1.0497983600721712</v>
      </c>
      <c r="I68" s="37">
        <v>654806.73916</v>
      </c>
      <c r="J68" s="25">
        <v>703514.02949999995</v>
      </c>
      <c r="K68" s="26">
        <f t="shared" si="18"/>
        <v>1.0743842227440767</v>
      </c>
      <c r="L68" s="37">
        <v>32741.085749999998</v>
      </c>
      <c r="M68" s="25">
        <v>46289.958440000002</v>
      </c>
      <c r="N68" s="26">
        <f t="shared" si="19"/>
        <v>1.4138186739882321</v>
      </c>
      <c r="O68" s="21"/>
      <c r="P68" s="22"/>
      <c r="Q68" s="21"/>
      <c r="R68" s="22"/>
      <c r="S68" s="21"/>
      <c r="T68" s="22"/>
    </row>
    <row r="69" spans="1:20" ht="20.149999999999999" customHeight="1" x14ac:dyDescent="0.25">
      <c r="A69" s="50" t="s">
        <v>56</v>
      </c>
      <c r="B69" s="184" t="s">
        <v>82</v>
      </c>
      <c r="C69" s="25">
        <f t="shared" si="16"/>
        <v>5943.7377899999992</v>
      </c>
      <c r="D69" s="25">
        <f t="shared" si="16"/>
        <v>8231.8611600000004</v>
      </c>
      <c r="E69" s="26">
        <f t="shared" si="17"/>
        <v>1.3849637132125241</v>
      </c>
      <c r="F69" s="37">
        <v>21096.550569999999</v>
      </c>
      <c r="G69" s="25">
        <v>36811.706259999999</v>
      </c>
      <c r="H69" s="26">
        <f t="shared" si="20"/>
        <v>1.7449158874506943</v>
      </c>
      <c r="I69" s="37">
        <v>19111.43374</v>
      </c>
      <c r="J69" s="25">
        <v>18155.218939999999</v>
      </c>
      <c r="K69" s="26">
        <f t="shared" si="18"/>
        <v>0.94996634930645441</v>
      </c>
      <c r="L69" s="37">
        <v>34264.246520000001</v>
      </c>
      <c r="M69" s="25">
        <v>46735.064039999997</v>
      </c>
      <c r="N69" s="26">
        <f t="shared" si="19"/>
        <v>1.3639600687766706</v>
      </c>
      <c r="O69" s="21"/>
      <c r="P69" s="22"/>
      <c r="Q69" s="21"/>
      <c r="R69" s="22"/>
      <c r="S69" s="21"/>
      <c r="T69" s="22"/>
    </row>
    <row r="70" spans="1:20" ht="20.149999999999999" customHeight="1" x14ac:dyDescent="0.25">
      <c r="A70" s="50" t="s">
        <v>83</v>
      </c>
      <c r="B70" s="184" t="s">
        <v>84</v>
      </c>
      <c r="C70" s="25">
        <f t="shared" si="16"/>
        <v>140527.33716</v>
      </c>
      <c r="D70" s="25">
        <f t="shared" si="16"/>
        <v>149881.17212</v>
      </c>
      <c r="E70" s="26">
        <f t="shared" si="17"/>
        <v>1.0665623867144798</v>
      </c>
      <c r="F70" s="37">
        <v>114418.35305000001</v>
      </c>
      <c r="G70" s="25">
        <v>122768.4581</v>
      </c>
      <c r="H70" s="26">
        <f t="shared" si="20"/>
        <v>1.0729787208731369</v>
      </c>
      <c r="I70" s="37">
        <v>26075.21891</v>
      </c>
      <c r="J70" s="25">
        <v>27112.758379999999</v>
      </c>
      <c r="K70" s="26">
        <f t="shared" si="18"/>
        <v>1.0397902496458848</v>
      </c>
      <c r="L70" s="37">
        <v>-33.7652</v>
      </c>
      <c r="M70" s="25">
        <v>4.4359999999999997E-2</v>
      </c>
      <c r="N70" s="26" t="str">
        <f t="shared" si="19"/>
        <v>X</v>
      </c>
      <c r="O70" s="21"/>
      <c r="P70" s="22"/>
      <c r="Q70" s="21"/>
      <c r="R70" s="22"/>
      <c r="S70" s="21"/>
      <c r="T70" s="22"/>
    </row>
    <row r="71" spans="1:20" ht="20.149999999999999" customHeight="1" x14ac:dyDescent="0.25">
      <c r="A71" s="50" t="s">
        <v>85</v>
      </c>
      <c r="B71" s="184" t="s">
        <v>86</v>
      </c>
      <c r="C71" s="25">
        <f t="shared" si="16"/>
        <v>71430.703600000008</v>
      </c>
      <c r="D71" s="25">
        <f t="shared" si="16"/>
        <v>61204.582369999989</v>
      </c>
      <c r="E71" s="26">
        <f t="shared" si="17"/>
        <v>0.85683857620576453</v>
      </c>
      <c r="F71" s="37">
        <v>90714.391570000007</v>
      </c>
      <c r="G71" s="25">
        <v>75228.061329999997</v>
      </c>
      <c r="H71" s="26">
        <f t="shared" si="20"/>
        <v>0.829284747745346</v>
      </c>
      <c r="I71" s="37">
        <v>11558.043600000001</v>
      </c>
      <c r="J71" s="25">
        <v>11371.99835</v>
      </c>
      <c r="K71" s="26">
        <f t="shared" si="18"/>
        <v>0.98390339607301702</v>
      </c>
      <c r="L71" s="37">
        <v>30841.73157</v>
      </c>
      <c r="M71" s="25">
        <v>25395.477309999998</v>
      </c>
      <c r="N71" s="26">
        <f t="shared" si="19"/>
        <v>0.82341282467753474</v>
      </c>
      <c r="O71" s="21"/>
      <c r="P71" s="22"/>
      <c r="Q71" s="21"/>
      <c r="R71" s="22"/>
      <c r="S71" s="21"/>
      <c r="T71" s="22"/>
    </row>
    <row r="72" spans="1:20" ht="20.149999999999999" customHeight="1" x14ac:dyDescent="0.25">
      <c r="A72" s="50" t="s">
        <v>87</v>
      </c>
      <c r="B72" s="184" t="s">
        <v>88</v>
      </c>
      <c r="C72" s="25">
        <f t="shared" si="16"/>
        <v>22764.298039999998</v>
      </c>
      <c r="D72" s="25">
        <f t="shared" si="16"/>
        <v>24248.323410000001</v>
      </c>
      <c r="E72" s="26">
        <f t="shared" si="17"/>
        <v>1.0651909128668218</v>
      </c>
      <c r="F72" s="37">
        <v>10190.789500000001</v>
      </c>
      <c r="G72" s="25">
        <v>11710.07402</v>
      </c>
      <c r="H72" s="26">
        <f t="shared" si="20"/>
        <v>1.1490840842115324</v>
      </c>
      <c r="I72" s="37">
        <v>12646.71415</v>
      </c>
      <c r="J72" s="25">
        <v>12633.40739</v>
      </c>
      <c r="K72" s="26">
        <f t="shared" si="18"/>
        <v>0.99894780890576229</v>
      </c>
      <c r="L72" s="37">
        <v>73.205609999999993</v>
      </c>
      <c r="M72" s="25">
        <v>95.158000000000001</v>
      </c>
      <c r="N72" s="26">
        <f t="shared" si="19"/>
        <v>1.2998730561769789</v>
      </c>
      <c r="O72" s="21"/>
      <c r="P72" s="22"/>
      <c r="Q72" s="21"/>
      <c r="R72" s="22"/>
      <c r="S72" s="21"/>
      <c r="T72" s="22"/>
    </row>
    <row r="73" spans="1:20" ht="20.149999999999999" customHeight="1" x14ac:dyDescent="0.25">
      <c r="A73" s="50" t="s">
        <v>89</v>
      </c>
      <c r="B73" s="184" t="s">
        <v>90</v>
      </c>
      <c r="C73" s="25">
        <f t="shared" si="16"/>
        <v>49208.836400000015</v>
      </c>
      <c r="D73" s="25">
        <f t="shared" si="16"/>
        <v>93295.992540000021</v>
      </c>
      <c r="E73" s="26">
        <f t="shared" si="17"/>
        <v>1.895919500750479</v>
      </c>
      <c r="F73" s="37">
        <v>115341.8327</v>
      </c>
      <c r="G73" s="25">
        <v>115383.84725000001</v>
      </c>
      <c r="H73" s="26">
        <f t="shared" si="20"/>
        <v>1.0003642611619437</v>
      </c>
      <c r="I73" s="37">
        <v>47908.628429999997</v>
      </c>
      <c r="J73" s="25">
        <v>56463.746070000001</v>
      </c>
      <c r="K73" s="26">
        <f t="shared" si="18"/>
        <v>1.1785715417109053</v>
      </c>
      <c r="L73" s="37">
        <v>114041.62473</v>
      </c>
      <c r="M73" s="25">
        <v>78551.600779999993</v>
      </c>
      <c r="N73" s="26">
        <f t="shared" si="19"/>
        <v>0.68879762951444579</v>
      </c>
      <c r="O73" s="21"/>
      <c r="P73" s="22"/>
      <c r="Q73" s="21"/>
      <c r="R73" s="22"/>
      <c r="S73" s="21"/>
      <c r="T73" s="22"/>
    </row>
    <row r="74" spans="1:20" ht="20.149999999999999" customHeight="1" x14ac:dyDescent="0.25">
      <c r="A74" s="50" t="s">
        <v>91</v>
      </c>
      <c r="B74" s="184" t="s">
        <v>92</v>
      </c>
      <c r="C74" s="25">
        <f t="shared" si="16"/>
        <v>46319.184379999999</v>
      </c>
      <c r="D74" s="25">
        <f t="shared" si="16"/>
        <v>53725.468459999996</v>
      </c>
      <c r="E74" s="26">
        <f t="shared" si="17"/>
        <v>1.1598966859873709</v>
      </c>
      <c r="F74" s="37">
        <v>57167.897069999999</v>
      </c>
      <c r="G74" s="25">
        <v>63970.641490000002</v>
      </c>
      <c r="H74" s="26">
        <f t="shared" si="20"/>
        <v>1.1189958835055676</v>
      </c>
      <c r="I74" s="37">
        <v>13436.81884</v>
      </c>
      <c r="J74" s="25">
        <v>16318.32029</v>
      </c>
      <c r="K74" s="26">
        <f t="shared" si="18"/>
        <v>1.2144481877974027</v>
      </c>
      <c r="L74" s="37">
        <v>24285.53153</v>
      </c>
      <c r="M74" s="25">
        <v>26563.493320000001</v>
      </c>
      <c r="N74" s="26">
        <f t="shared" si="19"/>
        <v>1.0937991325076013</v>
      </c>
      <c r="O74" s="21"/>
      <c r="P74" s="22"/>
      <c r="Q74" s="21"/>
      <c r="R74" s="22"/>
      <c r="S74" s="21"/>
      <c r="T74" s="22"/>
    </row>
    <row r="75" spans="1:20" ht="20.149999999999999" customHeight="1" x14ac:dyDescent="0.25">
      <c r="A75" s="50" t="s">
        <v>93</v>
      </c>
      <c r="B75" s="184" t="s">
        <v>94</v>
      </c>
      <c r="C75" s="25">
        <f t="shared" si="16"/>
        <v>199096.01589000001</v>
      </c>
      <c r="D75" s="25">
        <f t="shared" si="16"/>
        <v>210348.47819999998</v>
      </c>
      <c r="E75" s="26">
        <f t="shared" si="17"/>
        <v>1.0565177673681674</v>
      </c>
      <c r="F75" s="37">
        <v>295315.84768000001</v>
      </c>
      <c r="G75" s="25">
        <v>303814.62185</v>
      </c>
      <c r="H75" s="26">
        <f t="shared" si="20"/>
        <v>1.028778591588519</v>
      </c>
      <c r="I75" s="37">
        <v>50848.000390000001</v>
      </c>
      <c r="J75" s="25">
        <v>50419.526440000001</v>
      </c>
      <c r="K75" s="26">
        <f t="shared" si="18"/>
        <v>0.99157343559798539</v>
      </c>
      <c r="L75" s="37">
        <v>147067.83218</v>
      </c>
      <c r="M75" s="25">
        <v>143885.67009</v>
      </c>
      <c r="N75" s="26">
        <f t="shared" si="19"/>
        <v>0.97836262326825307</v>
      </c>
      <c r="O75" s="21"/>
      <c r="P75" s="22"/>
      <c r="Q75" s="21"/>
      <c r="R75" s="22"/>
      <c r="S75" s="21"/>
      <c r="T75" s="22"/>
    </row>
    <row r="76" spans="1:20" ht="19.5" customHeight="1" x14ac:dyDescent="0.25">
      <c r="A76" s="50" t="s">
        <v>95</v>
      </c>
      <c r="B76" s="184" t="s">
        <v>96</v>
      </c>
      <c r="C76" s="25">
        <f t="shared" si="16"/>
        <v>1343092.4271199999</v>
      </c>
      <c r="D76" s="25">
        <f t="shared" si="16"/>
        <v>1433669.9954099997</v>
      </c>
      <c r="E76" s="26">
        <f t="shared" si="17"/>
        <v>1.0674395644417605</v>
      </c>
      <c r="F76" s="37">
        <v>1172376.3889299999</v>
      </c>
      <c r="G76" s="25">
        <v>1244116.997</v>
      </c>
      <c r="H76" s="26">
        <f t="shared" si="20"/>
        <v>1.0611924709055904</v>
      </c>
      <c r="I76" s="37">
        <v>190089.25351000001</v>
      </c>
      <c r="J76" s="25">
        <v>209370.93252999999</v>
      </c>
      <c r="K76" s="26">
        <f t="shared" si="18"/>
        <v>1.1014348715877598</v>
      </c>
      <c r="L76" s="37">
        <v>19373.215319999999</v>
      </c>
      <c r="M76" s="25">
        <v>19817.934120000002</v>
      </c>
      <c r="N76" s="26">
        <f t="shared" si="19"/>
        <v>1.0229553428614864</v>
      </c>
      <c r="O76" s="21"/>
      <c r="P76" s="22"/>
      <c r="Q76" s="21"/>
      <c r="R76" s="22"/>
      <c r="S76" s="21"/>
      <c r="T76" s="22"/>
    </row>
    <row r="77" spans="1:20" ht="19.5" customHeight="1" x14ac:dyDescent="0.25">
      <c r="A77" s="50" t="s">
        <v>97</v>
      </c>
      <c r="B77" s="17" t="s">
        <v>98</v>
      </c>
      <c r="C77" s="25">
        <f t="shared" ref="C77:D79" si="21">+F77+I77-L77</f>
        <v>156726.50683999999</v>
      </c>
      <c r="D77" s="25">
        <f t="shared" si="21"/>
        <v>208315.74059</v>
      </c>
      <c r="E77" s="26">
        <f t="shared" si="17"/>
        <v>1.3291672531352132</v>
      </c>
      <c r="F77" s="37">
        <v>165789.78776000001</v>
      </c>
      <c r="G77" s="25">
        <v>194355.03534</v>
      </c>
      <c r="H77" s="26">
        <f t="shared" si="20"/>
        <v>1.1722979923308154</v>
      </c>
      <c r="I77" s="37">
        <v>50030.448149999997</v>
      </c>
      <c r="J77" s="25">
        <v>56352.015930000001</v>
      </c>
      <c r="K77" s="26">
        <f t="shared" si="18"/>
        <v>1.1263544104391559</v>
      </c>
      <c r="L77" s="37">
        <v>59093.729070000001</v>
      </c>
      <c r="M77" s="25">
        <v>42391.310680000002</v>
      </c>
      <c r="N77" s="26">
        <f t="shared" si="19"/>
        <v>0.71735717726977422</v>
      </c>
      <c r="O77" s="21"/>
      <c r="P77" s="22"/>
      <c r="Q77" s="21"/>
      <c r="R77" s="22"/>
      <c r="S77" s="21"/>
      <c r="T77" s="22"/>
    </row>
    <row r="78" spans="1:20" ht="20.149999999999999" customHeight="1" thickBot="1" x14ac:dyDescent="0.3">
      <c r="A78" s="50" t="s">
        <v>99</v>
      </c>
      <c r="B78" s="184" t="s">
        <v>100</v>
      </c>
      <c r="C78" s="25">
        <f t="shared" si="21"/>
        <v>10254.00855</v>
      </c>
      <c r="D78" s="25">
        <f t="shared" si="21"/>
        <v>12409.797210000001</v>
      </c>
      <c r="E78" s="26">
        <f t="shared" si="17"/>
        <v>1.2102386251667403</v>
      </c>
      <c r="F78" s="37">
        <v>7546.3344900000002</v>
      </c>
      <c r="G78" s="25">
        <v>9012.0080699999999</v>
      </c>
      <c r="H78" s="26">
        <f t="shared" si="20"/>
        <v>1.1942232459934332</v>
      </c>
      <c r="I78" s="37">
        <v>2707.6740599999998</v>
      </c>
      <c r="J78" s="25">
        <v>3397.7891399999999</v>
      </c>
      <c r="K78" s="26">
        <f t="shared" si="18"/>
        <v>1.2548737642373395</v>
      </c>
      <c r="L78" s="37">
        <v>0</v>
      </c>
      <c r="M78" s="25">
        <v>0</v>
      </c>
      <c r="N78" s="26" t="str">
        <f t="shared" si="19"/>
        <v>X</v>
      </c>
      <c r="O78" s="21"/>
      <c r="P78" s="22"/>
      <c r="Q78" s="21"/>
      <c r="R78" s="22"/>
      <c r="S78" s="21"/>
      <c r="T78" s="22"/>
    </row>
    <row r="79" spans="1:20" s="100" customFormat="1" ht="20.149999999999999" customHeight="1" thickBot="1" x14ac:dyDescent="0.3">
      <c r="A79" s="27"/>
      <c r="B79" s="40" t="s">
        <v>10</v>
      </c>
      <c r="C79" s="29">
        <f t="shared" si="21"/>
        <v>9162497.2534100004</v>
      </c>
      <c r="D79" s="29">
        <f>SUM(D45:D78)</f>
        <v>9984260.1972100008</v>
      </c>
      <c r="E79" s="30">
        <f t="shared" si="17"/>
        <v>1.089687660587747</v>
      </c>
      <c r="F79" s="29">
        <f>SUM(F45:F78)</f>
        <v>8985917.5049699992</v>
      </c>
      <c r="G79" s="29">
        <f>SUM(G45:G78)</f>
        <v>9688213.2236299999</v>
      </c>
      <c r="H79" s="30">
        <f t="shared" si="20"/>
        <v>1.0781551486836565</v>
      </c>
      <c r="I79" s="29">
        <f>SUM(I45:I78)</f>
        <v>2021191.8206700003</v>
      </c>
      <c r="J79" s="29">
        <f>SUM(J45:J78)</f>
        <v>2221634.5743800001</v>
      </c>
      <c r="K79" s="30">
        <f t="shared" si="18"/>
        <v>1.099170574341408</v>
      </c>
      <c r="L79" s="29">
        <f>SUM(L45:L78)</f>
        <v>1844612.0722300005</v>
      </c>
      <c r="M79" s="29">
        <f>SUM(M45:M78)</f>
        <v>1925587.6007999999</v>
      </c>
      <c r="N79" s="30">
        <f t="shared" ref="N79" si="22">+IF(L79=0,"X",M79/L79)</f>
        <v>1.043898405409494</v>
      </c>
      <c r="O79" s="21"/>
      <c r="P79" s="22"/>
      <c r="Q79" s="387">
        <f>+F79+I79-L79-C79</f>
        <v>0</v>
      </c>
      <c r="R79" s="22"/>
      <c r="S79" s="21"/>
      <c r="T79" s="22"/>
    </row>
    <row r="80" spans="1:20" s="381" customFormat="1" ht="20.149999999999999" customHeight="1" x14ac:dyDescent="0.25">
      <c r="A80" s="380"/>
      <c r="C80" s="374" t="b">
        <v>1</v>
      </c>
      <c r="D80" s="374" t="b">
        <v>1</v>
      </c>
      <c r="E80" s="374"/>
      <c r="F80" s="374" t="b">
        <v>1</v>
      </c>
      <c r="G80" s="374" t="b">
        <v>1</v>
      </c>
      <c r="H80" s="374"/>
      <c r="I80" s="374" t="b">
        <v>1</v>
      </c>
      <c r="J80" s="374" t="b">
        <v>1</v>
      </c>
      <c r="K80" s="374"/>
      <c r="L80" s="374" t="b">
        <v>1</v>
      </c>
      <c r="M80" s="374" t="b">
        <v>1</v>
      </c>
      <c r="N80" s="374"/>
      <c r="P80" s="379"/>
    </row>
    <row r="81" spans="1:17" ht="20.149999999999999" customHeight="1" x14ac:dyDescent="0.25">
      <c r="A81" s="210" t="s">
        <v>171</v>
      </c>
      <c r="B81" s="210"/>
      <c r="C81" s="210"/>
      <c r="D81" s="210"/>
      <c r="E81" s="210"/>
      <c r="F81" s="210"/>
      <c r="G81" s="210"/>
      <c r="H81" s="210"/>
      <c r="I81" s="210"/>
      <c r="J81" s="210"/>
      <c r="P81" s="22"/>
    </row>
    <row r="82" spans="1:17" ht="20.149999999999999" customHeight="1" thickBot="1" x14ac:dyDescent="0.3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P82" s="22"/>
    </row>
    <row r="83" spans="1:17" ht="20.149999999999999" customHeight="1" x14ac:dyDescent="0.25">
      <c r="A83" s="211"/>
      <c r="B83" s="211"/>
      <c r="C83" s="212" t="s">
        <v>172</v>
      </c>
      <c r="D83" s="212"/>
      <c r="E83" s="213" t="s">
        <v>173</v>
      </c>
      <c r="F83" s="214"/>
      <c r="G83" s="212" t="s">
        <v>172</v>
      </c>
      <c r="H83" s="212"/>
      <c r="I83" s="213" t="s">
        <v>173</v>
      </c>
      <c r="J83" s="214"/>
      <c r="P83" s="22"/>
    </row>
    <row r="84" spans="1:17" ht="20.149999999999999" customHeight="1" thickBot="1" x14ac:dyDescent="0.3">
      <c r="A84" s="215" t="s">
        <v>1</v>
      </c>
      <c r="B84" s="215" t="s">
        <v>2</v>
      </c>
      <c r="C84" s="216" t="s">
        <v>174</v>
      </c>
      <c r="D84" s="216"/>
      <c r="E84" s="217" t="s">
        <v>175</v>
      </c>
      <c r="F84" s="218"/>
      <c r="G84" s="216" t="s">
        <v>176</v>
      </c>
      <c r="H84" s="216"/>
      <c r="I84" s="217" t="s">
        <v>175</v>
      </c>
      <c r="J84" s="218"/>
      <c r="P84" s="22"/>
    </row>
    <row r="85" spans="1:17" ht="20.149999999999999" customHeight="1" thickBot="1" x14ac:dyDescent="0.3">
      <c r="A85" s="215"/>
      <c r="B85" s="219"/>
      <c r="C85" s="36">
        <f>+C5</f>
        <v>2018</v>
      </c>
      <c r="D85" s="36">
        <f>+D5</f>
        <v>2019</v>
      </c>
      <c r="E85" s="36">
        <f>+C85</f>
        <v>2018</v>
      </c>
      <c r="F85" s="36">
        <f t="shared" ref="F85:J85" si="23">+D85</f>
        <v>2019</v>
      </c>
      <c r="G85" s="36">
        <f t="shared" si="23"/>
        <v>2018</v>
      </c>
      <c r="H85" s="36">
        <f t="shared" si="23"/>
        <v>2019</v>
      </c>
      <c r="I85" s="36">
        <f t="shared" si="23"/>
        <v>2018</v>
      </c>
      <c r="J85" s="36">
        <f t="shared" si="23"/>
        <v>2019</v>
      </c>
      <c r="P85" s="22"/>
    </row>
    <row r="86" spans="1:17" ht="20.149999999999999" customHeight="1" x14ac:dyDescent="0.25">
      <c r="A86" s="220" t="s">
        <v>6</v>
      </c>
      <c r="B86" s="211" t="s">
        <v>7</v>
      </c>
      <c r="C86" s="38">
        <f t="shared" ref="C86:J86" si="24">+C120</f>
        <v>3589541.7822700003</v>
      </c>
      <c r="D86" s="38">
        <f t="shared" si="24"/>
        <v>3454464.0813900004</v>
      </c>
      <c r="E86" s="221">
        <f t="shared" si="24"/>
        <v>0.16539766948266807</v>
      </c>
      <c r="F86" s="222">
        <f t="shared" si="24"/>
        <v>0.1624377252767876</v>
      </c>
      <c r="G86" s="38">
        <f t="shared" si="24"/>
        <v>1643012.4373400004</v>
      </c>
      <c r="H86" s="38">
        <f t="shared" si="24"/>
        <v>1714312.8257400002</v>
      </c>
      <c r="I86" s="221">
        <f t="shared" si="24"/>
        <v>7.5706160995073102E-2</v>
      </c>
      <c r="J86" s="222">
        <f t="shared" si="24"/>
        <v>8.0611368150042467E-2</v>
      </c>
      <c r="K86" s="21"/>
      <c r="L86" s="22"/>
      <c r="M86" s="21"/>
      <c r="N86" s="22"/>
      <c r="O86" s="21"/>
      <c r="P86" s="22"/>
      <c r="Q86" s="21"/>
    </row>
    <row r="87" spans="1:17" ht="20.149999999999999" customHeight="1" thickBot="1" x14ac:dyDescent="0.3">
      <c r="A87" s="223" t="s">
        <v>8</v>
      </c>
      <c r="B87" s="94" t="s">
        <v>9</v>
      </c>
      <c r="C87" s="38">
        <f t="shared" ref="C87:J87" si="25">+C161</f>
        <v>8985917.5049699992</v>
      </c>
      <c r="D87" s="38">
        <f t="shared" si="25"/>
        <v>9688213.2236299999</v>
      </c>
      <c r="E87" s="224">
        <f t="shared" si="25"/>
        <v>0.22210060321942005</v>
      </c>
      <c r="F87" s="225">
        <f t="shared" si="25"/>
        <v>0.22761057668356302</v>
      </c>
      <c r="G87" s="38">
        <f t="shared" si="25"/>
        <v>2021191.8206700003</v>
      </c>
      <c r="H87" s="38">
        <f t="shared" si="25"/>
        <v>2221634.5743800001</v>
      </c>
      <c r="I87" s="224">
        <f t="shared" si="25"/>
        <v>4.9956826595022659E-2</v>
      </c>
      <c r="J87" s="225">
        <f t="shared" si="25"/>
        <v>5.2194095545030683E-2</v>
      </c>
      <c r="K87" s="21"/>
      <c r="L87" s="22"/>
      <c r="M87" s="21"/>
      <c r="N87" s="22"/>
      <c r="O87" s="21"/>
      <c r="P87" s="22"/>
      <c r="Q87" s="21"/>
    </row>
    <row r="88" spans="1:17" ht="20.149999999999999" customHeight="1" thickBot="1" x14ac:dyDescent="0.3">
      <c r="A88" s="226"/>
      <c r="B88" s="226" t="s">
        <v>10</v>
      </c>
      <c r="C88" s="227">
        <f>SUM(C86:C87)</f>
        <v>12575459.287239999</v>
      </c>
      <c r="D88" s="228">
        <f>SUM(D86:D87)</f>
        <v>13142677.305020001</v>
      </c>
      <c r="E88" s="229">
        <f>+C167/C168</f>
        <v>0.20230378857997108</v>
      </c>
      <c r="F88" s="230">
        <f>+D167/D168</f>
        <v>0.20589721202825323</v>
      </c>
      <c r="G88" s="227">
        <f>SUM(G86:G87)</f>
        <v>3664204.2580100009</v>
      </c>
      <c r="H88" s="228">
        <f>SUM(H86:H87)</f>
        <v>3935947.4001200004</v>
      </c>
      <c r="I88" s="229">
        <f>+G167/G168</f>
        <v>5.8946745927478422E-2</v>
      </c>
      <c r="J88" s="230">
        <f>+H167/H168</f>
        <v>6.1661758678729611E-2</v>
      </c>
      <c r="K88" s="21"/>
      <c r="L88" s="22"/>
      <c r="M88" s="21"/>
      <c r="N88" s="22"/>
      <c r="O88" s="21"/>
      <c r="P88" s="22"/>
      <c r="Q88" s="21"/>
    </row>
    <row r="89" spans="1:17" ht="20.149999999999999" customHeight="1" x14ac:dyDescent="0.25">
      <c r="C89" s="120"/>
      <c r="D89" s="120"/>
      <c r="E89" s="39"/>
      <c r="F89" s="39"/>
      <c r="G89" s="120"/>
      <c r="H89" s="120"/>
      <c r="I89" s="39"/>
      <c r="J89" s="39"/>
      <c r="L89" s="22"/>
      <c r="N89" s="22"/>
      <c r="P89" s="22"/>
    </row>
    <row r="90" spans="1:17" ht="20.149999999999999" customHeight="1" x14ac:dyDescent="0.25">
      <c r="A90" s="191" t="s">
        <v>177</v>
      </c>
      <c r="B90" s="191"/>
      <c r="C90" s="191"/>
      <c r="D90" s="191"/>
      <c r="E90" s="231"/>
      <c r="F90" s="231"/>
      <c r="G90" s="191"/>
      <c r="H90" s="191"/>
      <c r="I90" s="231"/>
      <c r="J90" s="231"/>
      <c r="L90" s="22"/>
      <c r="N90" s="22"/>
      <c r="P90" s="22"/>
    </row>
    <row r="91" spans="1:17" ht="20.149999999999999" customHeight="1" thickBot="1" x14ac:dyDescent="0.3">
      <c r="A91" s="101"/>
      <c r="B91" s="101"/>
      <c r="C91" s="101"/>
      <c r="D91" s="101"/>
      <c r="E91" s="232"/>
      <c r="F91" s="232"/>
      <c r="G91" s="101"/>
      <c r="H91" s="101"/>
      <c r="I91" s="232"/>
      <c r="J91" s="232"/>
      <c r="L91" s="22"/>
      <c r="N91" s="22"/>
      <c r="P91" s="22"/>
    </row>
    <row r="92" spans="1:17" ht="20.149999999999999" customHeight="1" x14ac:dyDescent="0.25">
      <c r="A92" s="211"/>
      <c r="B92" s="211"/>
      <c r="C92" s="212" t="s">
        <v>172</v>
      </c>
      <c r="D92" s="212"/>
      <c r="E92" s="213" t="s">
        <v>173</v>
      </c>
      <c r="F92" s="214"/>
      <c r="G92" s="212" t="s">
        <v>172</v>
      </c>
      <c r="H92" s="212"/>
      <c r="I92" s="213" t="s">
        <v>173</v>
      </c>
      <c r="J92" s="214"/>
      <c r="L92" s="22"/>
      <c r="N92" s="22"/>
      <c r="P92" s="22"/>
    </row>
    <row r="93" spans="1:17" ht="20.149999999999999" customHeight="1" thickBot="1" x14ac:dyDescent="0.3">
      <c r="A93" s="215" t="s">
        <v>1</v>
      </c>
      <c r="B93" s="215" t="s">
        <v>12</v>
      </c>
      <c r="C93" s="216" t="s">
        <v>174</v>
      </c>
      <c r="D93" s="216"/>
      <c r="E93" s="217" t="s">
        <v>175</v>
      </c>
      <c r="F93" s="218"/>
      <c r="G93" s="216" t="s">
        <v>176</v>
      </c>
      <c r="H93" s="216"/>
      <c r="I93" s="217" t="s">
        <v>175</v>
      </c>
      <c r="J93" s="218"/>
      <c r="L93" s="22"/>
      <c r="N93" s="22"/>
      <c r="P93" s="22"/>
    </row>
    <row r="94" spans="1:17" ht="20.149999999999999" customHeight="1" thickBot="1" x14ac:dyDescent="0.3">
      <c r="A94" s="203"/>
      <c r="B94" s="233"/>
      <c r="C94" s="36">
        <f>+C85</f>
        <v>2018</v>
      </c>
      <c r="D94" s="36">
        <f t="shared" ref="D94:J94" si="26">+D85</f>
        <v>2019</v>
      </c>
      <c r="E94" s="36">
        <f t="shared" si="26"/>
        <v>2018</v>
      </c>
      <c r="F94" s="36">
        <f t="shared" si="26"/>
        <v>2019</v>
      </c>
      <c r="G94" s="36">
        <f t="shared" si="26"/>
        <v>2018</v>
      </c>
      <c r="H94" s="36">
        <f t="shared" si="26"/>
        <v>2019</v>
      </c>
      <c r="I94" s="36">
        <f t="shared" si="26"/>
        <v>2018</v>
      </c>
      <c r="J94" s="36">
        <f t="shared" si="26"/>
        <v>2019</v>
      </c>
      <c r="L94" s="22"/>
      <c r="N94" s="22"/>
      <c r="P94" s="22"/>
    </row>
    <row r="95" spans="1:17" ht="20.149999999999999" customHeight="1" x14ac:dyDescent="0.25">
      <c r="A95" s="49" t="s">
        <v>6</v>
      </c>
      <c r="B95" s="17" t="s">
        <v>13</v>
      </c>
      <c r="C95" s="234">
        <f t="shared" ref="C95:D119" si="27">+F14</f>
        <v>88554.249190000002</v>
      </c>
      <c r="D95" s="234">
        <f t="shared" si="27"/>
        <v>80477.766709999996</v>
      </c>
      <c r="E95" s="221">
        <v>0.22927627167571926</v>
      </c>
      <c r="F95" s="221">
        <v>0.21309182893222431</v>
      </c>
      <c r="G95" s="234">
        <f t="shared" ref="G95:H119" si="28">+I14</f>
        <v>71911.058619999996</v>
      </c>
      <c r="H95" s="234">
        <f t="shared" si="28"/>
        <v>76220.12328</v>
      </c>
      <c r="I95" s="221">
        <v>0.18618529955883295</v>
      </c>
      <c r="J95" s="222">
        <v>0.20181829261865719</v>
      </c>
      <c r="K95" s="21"/>
      <c r="L95" s="22"/>
      <c r="M95" s="21"/>
      <c r="N95" s="22"/>
      <c r="O95" s="21"/>
      <c r="P95" s="22"/>
      <c r="Q95" s="21"/>
    </row>
    <row r="96" spans="1:17" ht="20.149999999999999" customHeight="1" x14ac:dyDescent="0.25">
      <c r="A96" s="50" t="s">
        <v>8</v>
      </c>
      <c r="B96" s="17" t="s">
        <v>250</v>
      </c>
      <c r="C96" s="37">
        <f t="shared" si="27"/>
        <v>150935.40497999999</v>
      </c>
      <c r="D96" s="37">
        <f t="shared" si="27"/>
        <v>124910.23818</v>
      </c>
      <c r="E96" s="235">
        <v>0.25533974696540568</v>
      </c>
      <c r="F96" s="235">
        <v>0.20711323663724016</v>
      </c>
      <c r="G96" s="37">
        <f t="shared" si="28"/>
        <v>36559.04782</v>
      </c>
      <c r="H96" s="37">
        <f t="shared" si="28"/>
        <v>56145.308870000001</v>
      </c>
      <c r="I96" s="235">
        <v>6.1847503711219491E-2</v>
      </c>
      <c r="J96" s="236">
        <v>9.3094343678268118E-2</v>
      </c>
      <c r="K96" s="21"/>
      <c r="L96" s="22"/>
      <c r="M96" s="21"/>
      <c r="N96" s="22"/>
      <c r="O96" s="21"/>
      <c r="P96" s="22"/>
      <c r="Q96" s="21"/>
    </row>
    <row r="97" spans="1:17" ht="20.149999999999999" customHeight="1" x14ac:dyDescent="0.25">
      <c r="A97" s="50" t="s">
        <v>14</v>
      </c>
      <c r="B97" s="17" t="s">
        <v>15</v>
      </c>
      <c r="C97" s="37">
        <f t="shared" si="27"/>
        <v>274310.35696</v>
      </c>
      <c r="D97" s="37">
        <f t="shared" si="27"/>
        <v>278108.56896</v>
      </c>
      <c r="E97" s="235">
        <v>0.14348066429185957</v>
      </c>
      <c r="F97" s="235">
        <v>0.14366264195796027</v>
      </c>
      <c r="G97" s="37">
        <f t="shared" si="28"/>
        <v>117840.64623</v>
      </c>
      <c r="H97" s="37">
        <f t="shared" si="28"/>
        <v>118967.4485</v>
      </c>
      <c r="I97" s="235">
        <v>6.1637680724275112E-2</v>
      </c>
      <c r="J97" s="236">
        <v>6.1455057003172671E-2</v>
      </c>
      <c r="K97" s="21"/>
      <c r="L97" s="22"/>
      <c r="M97" s="21"/>
      <c r="N97" s="22"/>
      <c r="O97" s="21"/>
      <c r="P97" s="22"/>
      <c r="Q97" s="21"/>
    </row>
    <row r="98" spans="1:17" ht="20.149999999999999" customHeight="1" x14ac:dyDescent="0.25">
      <c r="A98" s="50" t="s">
        <v>16</v>
      </c>
      <c r="B98" s="17" t="s">
        <v>17</v>
      </c>
      <c r="C98" s="37">
        <f t="shared" si="27"/>
        <v>264669.80846999999</v>
      </c>
      <c r="D98" s="37">
        <f t="shared" si="27"/>
        <v>229507.13084999999</v>
      </c>
      <c r="E98" s="235">
        <v>0.37026449121561789</v>
      </c>
      <c r="F98" s="235">
        <v>0.33848311449830665</v>
      </c>
      <c r="G98" s="37">
        <f t="shared" si="28"/>
        <v>82785.67121</v>
      </c>
      <c r="H98" s="37">
        <f t="shared" si="28"/>
        <v>77173.966990000001</v>
      </c>
      <c r="I98" s="235">
        <v>0.11581447316454499</v>
      </c>
      <c r="J98" s="236">
        <v>0.11381818337504047</v>
      </c>
      <c r="K98" s="21"/>
      <c r="L98" s="22"/>
      <c r="M98" s="21"/>
      <c r="N98" s="22"/>
      <c r="O98" s="21"/>
      <c r="P98" s="22"/>
      <c r="Q98" s="21"/>
    </row>
    <row r="99" spans="1:17" ht="20.149999999999999" customHeight="1" x14ac:dyDescent="0.25">
      <c r="A99" s="50" t="s">
        <v>18</v>
      </c>
      <c r="B99" s="17" t="s">
        <v>19</v>
      </c>
      <c r="C99" s="37">
        <f t="shared" si="27"/>
        <v>146497.29287</v>
      </c>
      <c r="D99" s="37">
        <f t="shared" si="27"/>
        <v>160861.38904000001</v>
      </c>
      <c r="E99" s="235">
        <v>0.52822276987102657</v>
      </c>
      <c r="F99" s="235">
        <v>0.75410059070065782</v>
      </c>
      <c r="G99" s="37">
        <f t="shared" si="28"/>
        <v>23382.95333</v>
      </c>
      <c r="H99" s="37">
        <f t="shared" si="28"/>
        <v>27065.888029999998</v>
      </c>
      <c r="I99" s="235">
        <v>8.4311512750601059E-2</v>
      </c>
      <c r="J99" s="236">
        <v>0.12688192159142417</v>
      </c>
      <c r="K99" s="21"/>
      <c r="L99" s="22"/>
      <c r="M99" s="21"/>
      <c r="N99" s="22"/>
      <c r="O99" s="21"/>
      <c r="P99" s="22"/>
      <c r="Q99" s="21"/>
    </row>
    <row r="100" spans="1:17" ht="20.149999999999999" customHeight="1" x14ac:dyDescent="0.25">
      <c r="A100" s="50" t="s">
        <v>20</v>
      </c>
      <c r="B100" s="17" t="s">
        <v>21</v>
      </c>
      <c r="C100" s="37">
        <f t="shared" si="27"/>
        <v>72592.500119999997</v>
      </c>
      <c r="D100" s="37">
        <f t="shared" si="27"/>
        <v>70493.707410000003</v>
      </c>
      <c r="E100" s="235">
        <v>8.7024363853461822E-2</v>
      </c>
      <c r="F100" s="235">
        <v>7.865961060691222E-2</v>
      </c>
      <c r="G100" s="37">
        <f t="shared" si="28"/>
        <v>77666.296140000006</v>
      </c>
      <c r="H100" s="37">
        <f t="shared" si="28"/>
        <v>78607.799629999994</v>
      </c>
      <c r="I100" s="235">
        <v>9.3106863701694451E-2</v>
      </c>
      <c r="J100" s="236">
        <v>8.7713629155569739E-2</v>
      </c>
      <c r="K100" s="21"/>
      <c r="L100" s="22"/>
      <c r="M100" s="21"/>
      <c r="N100" s="22"/>
      <c r="O100" s="21"/>
      <c r="P100" s="22"/>
      <c r="Q100" s="21"/>
    </row>
    <row r="101" spans="1:17" ht="20.149999999999999" customHeight="1" x14ac:dyDescent="0.25">
      <c r="A101" s="50" t="s">
        <v>22</v>
      </c>
      <c r="B101" s="17" t="s">
        <v>23</v>
      </c>
      <c r="C101" s="37">
        <f t="shared" si="27"/>
        <v>159167.66060999999</v>
      </c>
      <c r="D101" s="37">
        <f t="shared" si="27"/>
        <v>78003.192999999999</v>
      </c>
      <c r="E101" s="235">
        <v>0.35941386849399415</v>
      </c>
      <c r="F101" s="235">
        <v>0.2184415676005774</v>
      </c>
      <c r="G101" s="37">
        <f t="shared" si="28"/>
        <v>28010.182840000001</v>
      </c>
      <c r="H101" s="37">
        <f t="shared" si="28"/>
        <v>35362.39806</v>
      </c>
      <c r="I101" s="235">
        <v>6.3249331762283867E-2</v>
      </c>
      <c r="J101" s="236">
        <v>9.9029505963198414E-2</v>
      </c>
      <c r="K101" s="21"/>
      <c r="L101" s="22"/>
      <c r="M101" s="21"/>
      <c r="N101" s="22"/>
      <c r="O101" s="21"/>
      <c r="P101" s="22"/>
      <c r="Q101" s="21"/>
    </row>
    <row r="102" spans="1:17" ht="20.149999999999999" customHeight="1" x14ac:dyDescent="0.25">
      <c r="A102" s="50" t="s">
        <v>24</v>
      </c>
      <c r="B102" s="17" t="s">
        <v>25</v>
      </c>
      <c r="C102" s="37">
        <f t="shared" si="27"/>
        <v>274512.27697000001</v>
      </c>
      <c r="D102" s="37">
        <f t="shared" si="27"/>
        <v>248292.80363000001</v>
      </c>
      <c r="E102" s="235">
        <v>0.31724520231089109</v>
      </c>
      <c r="F102" s="235">
        <v>0.50504398951272966</v>
      </c>
      <c r="G102" s="37">
        <f t="shared" si="28"/>
        <v>35630.445630000002</v>
      </c>
      <c r="H102" s="37">
        <f t="shared" si="28"/>
        <v>36402.181879999996</v>
      </c>
      <c r="I102" s="235">
        <v>4.1176985077253453E-2</v>
      </c>
      <c r="J102" s="236">
        <v>7.4044446294301958E-2</v>
      </c>
      <c r="K102" s="21"/>
      <c r="L102" s="22"/>
      <c r="M102" s="21"/>
      <c r="N102" s="22"/>
      <c r="O102" s="21"/>
      <c r="P102" s="22"/>
      <c r="Q102" s="21"/>
    </row>
    <row r="103" spans="1:17" ht="20.149999999999999" customHeight="1" x14ac:dyDescent="0.25">
      <c r="A103" s="50" t="s">
        <v>26</v>
      </c>
      <c r="B103" s="17" t="s">
        <v>27</v>
      </c>
      <c r="C103" s="37">
        <f t="shared" si="27"/>
        <v>187793.42426</v>
      </c>
      <c r="D103" s="37">
        <f t="shared" si="27"/>
        <v>166902.78447000001</v>
      </c>
      <c r="E103" s="235">
        <v>0.18820281249186188</v>
      </c>
      <c r="F103" s="235">
        <v>0.18758227689019097</v>
      </c>
      <c r="G103" s="37">
        <f t="shared" si="28"/>
        <v>55879.680590000004</v>
      </c>
      <c r="H103" s="37">
        <f t="shared" si="28"/>
        <v>60993.007590000001</v>
      </c>
      <c r="I103" s="235">
        <v>5.6001497867276311E-2</v>
      </c>
      <c r="J103" s="236">
        <v>6.855012799483523E-2</v>
      </c>
      <c r="K103" s="21"/>
      <c r="L103" s="22"/>
      <c r="M103" s="21"/>
      <c r="N103" s="22"/>
      <c r="O103" s="21"/>
      <c r="P103" s="22"/>
      <c r="Q103" s="21"/>
    </row>
    <row r="104" spans="1:17" ht="20.149999999999999" customHeight="1" x14ac:dyDescent="0.25">
      <c r="A104" s="50" t="s">
        <v>28</v>
      </c>
      <c r="B104" s="17" t="s">
        <v>253</v>
      </c>
      <c r="C104" s="37">
        <f t="shared" si="27"/>
        <v>3419.1687499999998</v>
      </c>
      <c r="D104" s="37">
        <f t="shared" si="27"/>
        <v>3183.7270100000001</v>
      </c>
      <c r="E104" s="235">
        <v>0.293265733054209</v>
      </c>
      <c r="F104" s="235">
        <v>0.30010607972271064</v>
      </c>
      <c r="G104" s="37">
        <f t="shared" si="28"/>
        <v>1419.4386300000001</v>
      </c>
      <c r="H104" s="37">
        <f t="shared" si="28"/>
        <v>1517.3667499999999</v>
      </c>
      <c r="I104" s="235">
        <v>0.12174675799561288</v>
      </c>
      <c r="J104" s="236">
        <v>0.14303078920202089</v>
      </c>
      <c r="K104" s="21"/>
      <c r="L104" s="22"/>
      <c r="M104" s="21"/>
      <c r="N104" s="22"/>
      <c r="O104" s="21"/>
      <c r="P104" s="22"/>
      <c r="Q104" s="21"/>
    </row>
    <row r="105" spans="1:17" ht="20.149999999999999" customHeight="1" x14ac:dyDescent="0.25">
      <c r="A105" s="50" t="s">
        <v>29</v>
      </c>
      <c r="B105" s="17" t="s">
        <v>30</v>
      </c>
      <c r="C105" s="37">
        <f t="shared" si="27"/>
        <v>6572.3699699999997</v>
      </c>
      <c r="D105" s="37">
        <f t="shared" si="27"/>
        <v>6119.1446599999999</v>
      </c>
      <c r="E105" s="235">
        <v>0.35186719105261222</v>
      </c>
      <c r="F105" s="235">
        <v>0.38383050908093636</v>
      </c>
      <c r="G105" s="37">
        <f t="shared" si="28"/>
        <v>5092.0186700000004</v>
      </c>
      <c r="H105" s="37">
        <f t="shared" si="28"/>
        <v>4963.82017</v>
      </c>
      <c r="I105" s="235">
        <v>0.27261312348190264</v>
      </c>
      <c r="J105" s="236">
        <v>0.31136142854928356</v>
      </c>
      <c r="K105" s="21"/>
      <c r="L105" s="22"/>
      <c r="M105" s="21"/>
      <c r="N105" s="22"/>
      <c r="O105" s="21"/>
      <c r="P105" s="22"/>
      <c r="Q105" s="21"/>
    </row>
    <row r="106" spans="1:17" ht="20.149999999999999" customHeight="1" x14ac:dyDescent="0.25">
      <c r="A106" s="50" t="s">
        <v>31</v>
      </c>
      <c r="B106" s="17" t="s">
        <v>32</v>
      </c>
      <c r="C106" s="37">
        <f t="shared" si="27"/>
        <v>347822.71587999997</v>
      </c>
      <c r="D106" s="37">
        <f t="shared" si="27"/>
        <v>257680.60597999999</v>
      </c>
      <c r="E106" s="235">
        <v>0.40357932292386367</v>
      </c>
      <c r="F106" s="235">
        <v>0.30149796353418523</v>
      </c>
      <c r="G106" s="37">
        <f t="shared" si="28"/>
        <v>123774.88211999999</v>
      </c>
      <c r="H106" s="37">
        <f t="shared" si="28"/>
        <v>112760.11633999999</v>
      </c>
      <c r="I106" s="235">
        <v>0.14361621837891861</v>
      </c>
      <c r="J106" s="236">
        <v>0.13193443610198002</v>
      </c>
      <c r="K106" s="21"/>
      <c r="L106" s="22"/>
      <c r="M106" s="21"/>
      <c r="N106" s="22"/>
      <c r="O106" s="21"/>
      <c r="P106" s="22"/>
      <c r="Q106" s="21"/>
    </row>
    <row r="107" spans="1:17" ht="20.149999999999999" customHeight="1" x14ac:dyDescent="0.25">
      <c r="A107" s="50" t="s">
        <v>33</v>
      </c>
      <c r="B107" s="17" t="s">
        <v>34</v>
      </c>
      <c r="C107" s="37">
        <f t="shared" si="27"/>
        <v>315937.16713000002</v>
      </c>
      <c r="D107" s="37">
        <f t="shared" si="27"/>
        <v>342109.6813</v>
      </c>
      <c r="E107" s="235">
        <v>0.20863688934623917</v>
      </c>
      <c r="F107" s="235">
        <v>0.222814963162074</v>
      </c>
      <c r="G107" s="37">
        <f t="shared" si="28"/>
        <v>90255.585760000002</v>
      </c>
      <c r="H107" s="37">
        <f t="shared" si="28"/>
        <v>82563.0962</v>
      </c>
      <c r="I107" s="235">
        <v>5.9602498908717487E-2</v>
      </c>
      <c r="J107" s="236">
        <v>5.3773085778937212E-2</v>
      </c>
      <c r="K107" s="21"/>
      <c r="L107" s="22"/>
      <c r="M107" s="21"/>
      <c r="N107" s="22"/>
      <c r="O107" s="21"/>
      <c r="P107" s="22"/>
      <c r="Q107" s="21"/>
    </row>
    <row r="108" spans="1:17" ht="20.149999999999999" customHeight="1" x14ac:dyDescent="0.25">
      <c r="A108" s="50" t="s">
        <v>35</v>
      </c>
      <c r="B108" s="17" t="s">
        <v>36</v>
      </c>
      <c r="C108" s="37">
        <f t="shared" si="27"/>
        <v>106578.37184000001</v>
      </c>
      <c r="D108" s="37">
        <f t="shared" si="27"/>
        <v>94533.169469999993</v>
      </c>
      <c r="E108" s="235">
        <v>6.7637010436843406E-2</v>
      </c>
      <c r="F108" s="235">
        <v>8.5452679265872619E-2</v>
      </c>
      <c r="G108" s="37">
        <f t="shared" si="28"/>
        <v>26156.60111</v>
      </c>
      <c r="H108" s="37">
        <f t="shared" si="28"/>
        <v>25759.610769999999</v>
      </c>
      <c r="I108" s="235">
        <v>1.6599562103701018E-2</v>
      </c>
      <c r="J108" s="236">
        <v>2.3285242306840093E-2</v>
      </c>
      <c r="K108" s="21"/>
      <c r="L108" s="22"/>
      <c r="M108" s="21"/>
      <c r="N108" s="22"/>
      <c r="O108" s="21"/>
      <c r="P108" s="22"/>
      <c r="Q108" s="21"/>
    </row>
    <row r="109" spans="1:17" ht="20.149999999999999" customHeight="1" x14ac:dyDescent="0.25">
      <c r="A109" s="50" t="s">
        <v>37</v>
      </c>
      <c r="B109" s="17" t="s">
        <v>38</v>
      </c>
      <c r="C109" s="37">
        <f t="shared" si="27"/>
        <v>309753.47268000001</v>
      </c>
      <c r="D109" s="37">
        <f t="shared" si="27"/>
        <v>311690.10385000001</v>
      </c>
      <c r="E109" s="235">
        <v>0.6181843627886352</v>
      </c>
      <c r="F109" s="235">
        <v>0.58486182065871561</v>
      </c>
      <c r="G109" s="37">
        <f t="shared" si="28"/>
        <v>16410.192510000001</v>
      </c>
      <c r="H109" s="37">
        <f t="shared" si="28"/>
        <v>16319.52535</v>
      </c>
      <c r="I109" s="235">
        <v>3.2750316928692791E-2</v>
      </c>
      <c r="J109" s="236">
        <v>3.0622298207710844E-2</v>
      </c>
      <c r="K109" s="21"/>
      <c r="L109" s="22"/>
      <c r="M109" s="21"/>
      <c r="N109" s="22"/>
      <c r="O109" s="21"/>
      <c r="P109" s="22"/>
      <c r="Q109" s="21"/>
    </row>
    <row r="110" spans="1:17" ht="20.149999999999999" customHeight="1" x14ac:dyDescent="0.25">
      <c r="A110" s="50" t="s">
        <v>39</v>
      </c>
      <c r="B110" s="17" t="s">
        <v>252</v>
      </c>
      <c r="C110" s="37">
        <f t="shared" si="27"/>
        <v>12665.92929</v>
      </c>
      <c r="D110" s="37">
        <f t="shared" si="27"/>
        <v>16317.89316</v>
      </c>
      <c r="E110" s="235">
        <v>0.26836794654449841</v>
      </c>
      <c r="F110" s="235">
        <v>0.26974912599194234</v>
      </c>
      <c r="G110" s="37">
        <f t="shared" si="28"/>
        <v>6578.3938200000002</v>
      </c>
      <c r="H110" s="37">
        <f t="shared" si="28"/>
        <v>8716.1068300000006</v>
      </c>
      <c r="I110" s="235">
        <v>0.13938416997387318</v>
      </c>
      <c r="J110" s="236">
        <v>0.14408491196696249</v>
      </c>
      <c r="K110" s="21"/>
      <c r="L110" s="22"/>
      <c r="M110" s="21"/>
      <c r="N110" s="22"/>
      <c r="O110" s="21"/>
      <c r="P110" s="22"/>
      <c r="Q110" s="21"/>
    </row>
    <row r="111" spans="1:17" ht="20.149999999999999" customHeight="1" x14ac:dyDescent="0.25">
      <c r="A111" s="50" t="s">
        <v>40</v>
      </c>
      <c r="B111" s="17" t="s">
        <v>41</v>
      </c>
      <c r="C111" s="37">
        <f t="shared" si="27"/>
        <v>475871.71084999997</v>
      </c>
      <c r="D111" s="37">
        <f t="shared" si="27"/>
        <v>527640.03792999999</v>
      </c>
      <c r="E111" s="237">
        <v>5.7496962776539151E-2</v>
      </c>
      <c r="F111" s="237">
        <v>6.1484759362851006E-2</v>
      </c>
      <c r="G111" s="37">
        <f t="shared" si="28"/>
        <v>678129.44506000006</v>
      </c>
      <c r="H111" s="37">
        <f t="shared" si="28"/>
        <v>715400.77194999997</v>
      </c>
      <c r="I111" s="237">
        <v>8.1934652914428391E-2</v>
      </c>
      <c r="J111" s="238">
        <v>8.3364114072744203E-2</v>
      </c>
      <c r="K111" s="21"/>
      <c r="L111" s="22"/>
      <c r="M111" s="21"/>
      <c r="N111" s="22"/>
      <c r="O111" s="21"/>
      <c r="P111" s="22"/>
      <c r="Q111" s="21"/>
    </row>
    <row r="112" spans="1:17" ht="20.149999999999999" customHeight="1" x14ac:dyDescent="0.25">
      <c r="A112" s="50" t="s">
        <v>42</v>
      </c>
      <c r="B112" s="17" t="s">
        <v>43</v>
      </c>
      <c r="C112" s="37">
        <f t="shared" si="27"/>
        <v>540.89035999999999</v>
      </c>
      <c r="D112" s="37">
        <f t="shared" si="27"/>
        <v>529.61428999999998</v>
      </c>
      <c r="E112" s="235">
        <v>3.1062808017042101E-2</v>
      </c>
      <c r="F112" s="235">
        <v>3.0134607774659226E-2</v>
      </c>
      <c r="G112" s="37">
        <f t="shared" si="28"/>
        <v>729.55412000000001</v>
      </c>
      <c r="H112" s="37">
        <f t="shared" si="28"/>
        <v>821.19665999999995</v>
      </c>
      <c r="I112" s="235">
        <v>4.1897584507888247E-2</v>
      </c>
      <c r="J112" s="236">
        <v>4.6725399450532557E-2</v>
      </c>
      <c r="K112" s="21"/>
      <c r="L112" s="22"/>
      <c r="M112" s="21"/>
      <c r="N112" s="22"/>
      <c r="O112" s="21"/>
      <c r="P112" s="22"/>
      <c r="Q112" s="21"/>
    </row>
    <row r="113" spans="1:17 16382:16382" ht="20.149999999999999" customHeight="1" x14ac:dyDescent="0.25">
      <c r="A113" s="50" t="s">
        <v>44</v>
      </c>
      <c r="B113" s="17" t="s">
        <v>45</v>
      </c>
      <c r="C113" s="37">
        <f t="shared" si="27"/>
        <v>17138.167819999999</v>
      </c>
      <c r="D113" s="37">
        <f t="shared" si="27"/>
        <v>15308.875319999999</v>
      </c>
      <c r="E113" s="235">
        <v>0.47816307709126182</v>
      </c>
      <c r="F113" s="235">
        <v>0.2162870362692943</v>
      </c>
      <c r="G113" s="37">
        <f t="shared" si="28"/>
        <v>13492.07965</v>
      </c>
      <c r="H113" s="37">
        <f t="shared" si="28"/>
        <v>14882.299779999999</v>
      </c>
      <c r="I113" s="235">
        <v>0.37643547370773706</v>
      </c>
      <c r="J113" s="236">
        <v>0.21026028659872648</v>
      </c>
      <c r="K113" s="21"/>
      <c r="L113" s="22"/>
      <c r="M113" s="21"/>
      <c r="N113" s="22"/>
      <c r="O113" s="21"/>
      <c r="P113" s="22"/>
      <c r="Q113" s="21"/>
    </row>
    <row r="114" spans="1:17 16382:16382" ht="20.149999999999999" customHeight="1" x14ac:dyDescent="0.25">
      <c r="A114" s="50" t="s">
        <v>46</v>
      </c>
      <c r="B114" s="17" t="s">
        <v>47</v>
      </c>
      <c r="C114" s="37">
        <f t="shared" si="27"/>
        <v>88957.481390000001</v>
      </c>
      <c r="D114" s="37">
        <f t="shared" si="27"/>
        <v>110742.0883</v>
      </c>
      <c r="E114" s="235">
        <v>0.30870279160335534</v>
      </c>
      <c r="F114" s="235">
        <v>0.27559564184589352</v>
      </c>
      <c r="G114" s="37">
        <f t="shared" si="28"/>
        <v>8915.4266599999992</v>
      </c>
      <c r="H114" s="37">
        <f t="shared" si="28"/>
        <v>9658.1586499999994</v>
      </c>
      <c r="I114" s="235">
        <v>3.0938568125719931E-2</v>
      </c>
      <c r="J114" s="236">
        <v>2.4035544868772518E-2</v>
      </c>
      <c r="K114" s="21"/>
      <c r="L114" s="22"/>
      <c r="M114" s="21"/>
      <c r="N114" s="22"/>
      <c r="O114" s="21"/>
      <c r="P114" s="22"/>
      <c r="Q114" s="21"/>
    </row>
    <row r="115" spans="1:17 16382:16382" ht="20.149999999999999" customHeight="1" x14ac:dyDescent="0.25">
      <c r="A115" s="50" t="s">
        <v>48</v>
      </c>
      <c r="B115" s="17" t="s">
        <v>49</v>
      </c>
      <c r="C115" s="37">
        <f t="shared" si="27"/>
        <v>11466.29919</v>
      </c>
      <c r="D115" s="37">
        <f t="shared" si="27"/>
        <v>11591.587149999999</v>
      </c>
      <c r="E115" s="235">
        <v>0.32501674238987843</v>
      </c>
      <c r="F115" s="235">
        <v>0.32827662965981147</v>
      </c>
      <c r="G115" s="37">
        <f t="shared" si="28"/>
        <v>7058.1386300000004</v>
      </c>
      <c r="H115" s="37">
        <f t="shared" si="28"/>
        <v>7199.8871200000003</v>
      </c>
      <c r="I115" s="235">
        <v>0.20006570444798932</v>
      </c>
      <c r="J115" s="236">
        <v>0.20390259307024119</v>
      </c>
      <c r="K115" s="21"/>
      <c r="L115" s="22"/>
      <c r="M115" s="21"/>
      <c r="N115" s="22"/>
      <c r="O115" s="21"/>
      <c r="P115" s="22"/>
      <c r="Q115" s="21"/>
    </row>
    <row r="116" spans="1:17 16382:16382" ht="20.149999999999999" customHeight="1" x14ac:dyDescent="0.25">
      <c r="A116" s="50" t="s">
        <v>50</v>
      </c>
      <c r="B116" s="181" t="s">
        <v>51</v>
      </c>
      <c r="C116" s="37">
        <f t="shared" si="27"/>
        <v>50295.047019999998</v>
      </c>
      <c r="D116" s="37">
        <f t="shared" si="27"/>
        <v>40924.435310000001</v>
      </c>
      <c r="E116" s="235">
        <v>0.42808808244378638</v>
      </c>
      <c r="F116" s="235">
        <v>0.41367048812279467</v>
      </c>
      <c r="G116" s="37">
        <f t="shared" si="28"/>
        <v>8955.9438699999992</v>
      </c>
      <c r="H116" s="37">
        <f t="shared" si="28"/>
        <v>9358.1191999999992</v>
      </c>
      <c r="I116" s="235">
        <v>7.6228834943884355E-2</v>
      </c>
      <c r="J116" s="236">
        <v>9.4593308571062018E-2</v>
      </c>
      <c r="K116" s="21"/>
      <c r="L116" s="22"/>
      <c r="M116" s="21"/>
      <c r="N116" s="22"/>
      <c r="O116" s="21"/>
      <c r="P116" s="22"/>
      <c r="Q116" s="21"/>
    </row>
    <row r="117" spans="1:17 16382:16382" ht="20.149999999999999" customHeight="1" x14ac:dyDescent="0.25">
      <c r="A117" s="50" t="s">
        <v>52</v>
      </c>
      <c r="B117" s="17" t="s">
        <v>53</v>
      </c>
      <c r="C117" s="37">
        <f t="shared" si="27"/>
        <v>40240.726970000003</v>
      </c>
      <c r="D117" s="37">
        <f t="shared" si="27"/>
        <v>47017.191610000002</v>
      </c>
      <c r="E117" s="235">
        <v>0.15356831326647735</v>
      </c>
      <c r="F117" s="235">
        <v>0.15980833502751815</v>
      </c>
      <c r="G117" s="37">
        <f t="shared" si="28"/>
        <v>59577.396540000002</v>
      </c>
      <c r="H117" s="37">
        <f t="shared" si="28"/>
        <v>68860.297940000004</v>
      </c>
      <c r="I117" s="235">
        <v>0.2273617050277624</v>
      </c>
      <c r="J117" s="236">
        <v>0.23405161360062438</v>
      </c>
      <c r="K117" s="21"/>
      <c r="L117" s="22"/>
      <c r="M117" s="21"/>
      <c r="N117" s="22"/>
      <c r="O117" s="21"/>
      <c r="P117" s="22"/>
      <c r="Q117" s="21"/>
    </row>
    <row r="118" spans="1:17 16382:16382" ht="20.149999999999999" customHeight="1" x14ac:dyDescent="0.25">
      <c r="A118" s="50" t="s">
        <v>54</v>
      </c>
      <c r="B118" s="17" t="s">
        <v>55</v>
      </c>
      <c r="C118" s="37">
        <f t="shared" si="27"/>
        <v>9594.9871700000003</v>
      </c>
      <c r="D118" s="37">
        <f t="shared" si="27"/>
        <v>20328.070889999999</v>
      </c>
      <c r="E118" s="235">
        <v>3.1156536686232805E-2</v>
      </c>
      <c r="F118" s="235">
        <v>8.6691986693445161E-2</v>
      </c>
      <c r="G118" s="37">
        <f t="shared" si="28"/>
        <v>34316.747600000002</v>
      </c>
      <c r="H118" s="37">
        <f t="shared" si="28"/>
        <v>30513.052629999998</v>
      </c>
      <c r="I118" s="235">
        <v>0.11143224963286653</v>
      </c>
      <c r="J118" s="236">
        <v>0.13012730853263724</v>
      </c>
      <c r="K118" s="21"/>
      <c r="L118" s="22"/>
      <c r="M118" s="21"/>
      <c r="N118" s="22"/>
      <c r="O118" s="21"/>
      <c r="P118" s="22"/>
      <c r="Q118" s="21"/>
    </row>
    <row r="119" spans="1:17 16382:16382" ht="20.149999999999999" customHeight="1" thickBot="1" x14ac:dyDescent="0.3">
      <c r="A119" s="50" t="s">
        <v>56</v>
      </c>
      <c r="B119" s="17" t="s">
        <v>57</v>
      </c>
      <c r="C119" s="37">
        <f t="shared" si="27"/>
        <v>173654.30153</v>
      </c>
      <c r="D119" s="37">
        <f t="shared" si="27"/>
        <v>211190.27291</v>
      </c>
      <c r="E119" s="235">
        <v>0.21441750215719901</v>
      </c>
      <c r="F119" s="235">
        <v>0.21711902333342972</v>
      </c>
      <c r="G119" s="37">
        <f t="shared" si="28"/>
        <v>32484.61018</v>
      </c>
      <c r="H119" s="37">
        <f t="shared" si="28"/>
        <v>38081.276570000002</v>
      </c>
      <c r="I119" s="235">
        <v>4.0109970855761498E-2</v>
      </c>
      <c r="J119" s="236">
        <v>3.9150333309584534E-2</v>
      </c>
      <c r="K119" s="21"/>
      <c r="L119" s="22"/>
      <c r="M119" s="21"/>
      <c r="N119" s="22"/>
      <c r="O119" s="21"/>
      <c r="P119" s="22"/>
      <c r="Q119" s="21"/>
    </row>
    <row r="120" spans="1:17 16382:16382" ht="20.149999999999999" customHeight="1" thickBot="1" x14ac:dyDescent="0.3">
      <c r="A120" s="134"/>
      <c r="B120" s="135" t="s">
        <v>10</v>
      </c>
      <c r="C120" s="228">
        <f>SUM(C95:C119)</f>
        <v>3589541.7822700003</v>
      </c>
      <c r="D120" s="228">
        <f>SUM(D95:D119)</f>
        <v>3454464.0813900004</v>
      </c>
      <c r="E120" s="229">
        <v>0.16539766948266807</v>
      </c>
      <c r="F120" s="229">
        <v>0.1624377252767876</v>
      </c>
      <c r="G120" s="228">
        <f>SUM(G95:G119)</f>
        <v>1643012.4373400004</v>
      </c>
      <c r="H120" s="228">
        <f>SUM(H95:H119)</f>
        <v>1714312.8257400002</v>
      </c>
      <c r="I120" s="229">
        <v>7.5706160995073102E-2</v>
      </c>
      <c r="J120" s="230">
        <v>8.0611368150042467E-2</v>
      </c>
      <c r="K120" s="21"/>
      <c r="L120" s="22"/>
      <c r="M120" s="21"/>
      <c r="N120" s="22"/>
      <c r="O120" s="21"/>
      <c r="P120" s="22"/>
      <c r="Q120" s="21"/>
    </row>
    <row r="121" spans="1:17 16382:16382" s="381" customFormat="1" ht="20.149999999999999" customHeight="1" x14ac:dyDescent="0.25">
      <c r="A121" s="383"/>
      <c r="B121" s="384"/>
      <c r="C121" s="379" t="b">
        <f>C120=F39</f>
        <v>1</v>
      </c>
      <c r="D121" s="379" t="b">
        <f>D120=G39</f>
        <v>1</v>
      </c>
      <c r="E121" s="385"/>
      <c r="F121" s="385"/>
      <c r="G121" s="379" t="b">
        <f>+G120=I39</f>
        <v>1</v>
      </c>
      <c r="H121" s="379" t="b">
        <f>+H120=J39</f>
        <v>1</v>
      </c>
      <c r="I121" s="385"/>
      <c r="J121" s="385"/>
      <c r="L121" s="379"/>
      <c r="N121" s="379"/>
      <c r="P121" s="379"/>
      <c r="XFB121" s="386"/>
    </row>
    <row r="122" spans="1:17 16382:16382" ht="20.149999999999999" customHeight="1" x14ac:dyDescent="0.25">
      <c r="A122" s="493" t="s">
        <v>179</v>
      </c>
      <c r="B122" s="493"/>
      <c r="C122" s="493"/>
      <c r="D122" s="493"/>
      <c r="E122" s="493"/>
      <c r="F122" s="493"/>
      <c r="G122" s="493"/>
      <c r="H122" s="493"/>
      <c r="I122" s="493"/>
      <c r="J122" s="493"/>
      <c r="L122" s="22"/>
      <c r="N122" s="22"/>
      <c r="P122" s="22"/>
    </row>
    <row r="123" spans="1:17 16382:16382" ht="20.149999999999999" customHeight="1" thickBot="1" x14ac:dyDescent="0.3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L123" s="22"/>
      <c r="N123" s="22"/>
      <c r="P123" s="22"/>
    </row>
    <row r="124" spans="1:17 16382:16382" ht="20.149999999999999" customHeight="1" x14ac:dyDescent="0.25">
      <c r="A124" s="239"/>
      <c r="B124" s="239"/>
      <c r="C124" s="240" t="s">
        <v>172</v>
      </c>
      <c r="D124" s="240"/>
      <c r="E124" s="241" t="s">
        <v>173</v>
      </c>
      <c r="F124" s="242"/>
      <c r="G124" s="240" t="s">
        <v>172</v>
      </c>
      <c r="H124" s="240"/>
      <c r="I124" s="241" t="s">
        <v>173</v>
      </c>
      <c r="J124" s="242"/>
      <c r="L124" s="22"/>
      <c r="N124" s="22"/>
      <c r="P124" s="22"/>
    </row>
    <row r="125" spans="1:17 16382:16382" ht="20.149999999999999" customHeight="1" thickBot="1" x14ac:dyDescent="0.3">
      <c r="A125" s="243" t="s">
        <v>1</v>
      </c>
      <c r="B125" s="243" t="s">
        <v>12</v>
      </c>
      <c r="C125" s="244" t="s">
        <v>174</v>
      </c>
      <c r="D125" s="244"/>
      <c r="E125" s="245" t="s">
        <v>175</v>
      </c>
      <c r="F125" s="246"/>
      <c r="G125" s="244" t="s">
        <v>176</v>
      </c>
      <c r="H125" s="244"/>
      <c r="I125" s="245" t="s">
        <v>175</v>
      </c>
      <c r="J125" s="246"/>
      <c r="L125" s="22"/>
      <c r="N125" s="22"/>
      <c r="P125" s="22"/>
    </row>
    <row r="126" spans="1:17 16382:16382" ht="20.149999999999999" customHeight="1" thickBot="1" x14ac:dyDescent="0.3">
      <c r="A126" s="247"/>
      <c r="B126" s="247"/>
      <c r="C126" s="36">
        <f t="shared" ref="C126:J126" si="29">+C94</f>
        <v>2018</v>
      </c>
      <c r="D126" s="36">
        <f t="shared" si="29"/>
        <v>2019</v>
      </c>
      <c r="E126" s="36">
        <f t="shared" si="29"/>
        <v>2018</v>
      </c>
      <c r="F126" s="36">
        <f t="shared" si="29"/>
        <v>2019</v>
      </c>
      <c r="G126" s="36">
        <f t="shared" si="29"/>
        <v>2018</v>
      </c>
      <c r="H126" s="36">
        <f t="shared" si="29"/>
        <v>2019</v>
      </c>
      <c r="I126" s="36">
        <f t="shared" si="29"/>
        <v>2018</v>
      </c>
      <c r="J126" s="36">
        <f t="shared" si="29"/>
        <v>2019</v>
      </c>
      <c r="L126" s="22"/>
      <c r="N126" s="22"/>
      <c r="P126" s="22"/>
    </row>
    <row r="127" spans="1:17 16382:16382" ht="20.149999999999999" customHeight="1" x14ac:dyDescent="0.25">
      <c r="A127" s="49" t="s">
        <v>6</v>
      </c>
      <c r="B127" s="181" t="s">
        <v>59</v>
      </c>
      <c r="C127" s="248">
        <f t="shared" ref="C127:D160" si="30">+F45</f>
        <v>601278.59398000001</v>
      </c>
      <c r="D127" s="248">
        <f t="shared" si="30"/>
        <v>584377.40355000005</v>
      </c>
      <c r="E127" s="222">
        <v>0.28799768084558441</v>
      </c>
      <c r="F127" s="221">
        <v>0.28489995111359212</v>
      </c>
      <c r="G127" s="37">
        <f t="shared" ref="G127:H160" si="31">+I45</f>
        <v>58302.535470000003</v>
      </c>
      <c r="H127" s="37">
        <f t="shared" si="31"/>
        <v>88197.494940000004</v>
      </c>
      <c r="I127" s="221">
        <v>2.7925482747745936E-2</v>
      </c>
      <c r="J127" s="222">
        <v>4.2998688594223435E-2</v>
      </c>
      <c r="K127" s="21"/>
      <c r="L127" s="22"/>
      <c r="M127" s="21"/>
      <c r="N127" s="22"/>
      <c r="O127" s="21"/>
      <c r="P127" s="22"/>
      <c r="Q127" s="21"/>
    </row>
    <row r="128" spans="1:17 16382:16382" ht="20.149999999999999" customHeight="1" x14ac:dyDescent="0.25">
      <c r="A128" s="50" t="s">
        <v>8</v>
      </c>
      <c r="B128" s="181" t="s">
        <v>254</v>
      </c>
      <c r="C128" s="248">
        <f t="shared" si="30"/>
        <v>134720.87758</v>
      </c>
      <c r="D128" s="248">
        <f t="shared" si="30"/>
        <v>134247.04623000001</v>
      </c>
      <c r="E128" s="236">
        <v>0.30442641244345509</v>
      </c>
      <c r="F128" s="235">
        <v>0.29404673594112296</v>
      </c>
      <c r="G128" s="37">
        <f t="shared" si="31"/>
        <v>35141.652959999999</v>
      </c>
      <c r="H128" s="37">
        <f t="shared" si="31"/>
        <v>38975.710030000002</v>
      </c>
      <c r="I128" s="235">
        <v>7.9408978995055945E-2</v>
      </c>
      <c r="J128" s="236">
        <v>8.5370074330529927E-2</v>
      </c>
      <c r="K128" s="21"/>
      <c r="L128" s="22"/>
      <c r="M128" s="21"/>
      <c r="N128" s="22"/>
      <c r="O128" s="21"/>
      <c r="P128" s="22"/>
      <c r="Q128" s="21"/>
    </row>
    <row r="129" spans="1:17" ht="20.149999999999999" customHeight="1" x14ac:dyDescent="0.25">
      <c r="A129" s="50" t="s">
        <v>14</v>
      </c>
      <c r="B129" s="181" t="s">
        <v>60</v>
      </c>
      <c r="C129" s="248">
        <f t="shared" si="30"/>
        <v>404423.45645</v>
      </c>
      <c r="D129" s="248">
        <f t="shared" si="30"/>
        <v>411125.78107999999</v>
      </c>
      <c r="E129" s="236">
        <v>0.208989965871792</v>
      </c>
      <c r="F129" s="235">
        <v>0.21612073905449472</v>
      </c>
      <c r="G129" s="37">
        <f t="shared" si="31"/>
        <v>181915.63899000001</v>
      </c>
      <c r="H129" s="37">
        <f t="shared" si="31"/>
        <v>190626.63274</v>
      </c>
      <c r="I129" s="235">
        <v>9.4006770818362936E-2</v>
      </c>
      <c r="J129" s="236">
        <v>0.10020867249680421</v>
      </c>
      <c r="K129" s="21"/>
      <c r="L129" s="22"/>
      <c r="M129" s="21"/>
      <c r="N129" s="22"/>
      <c r="O129" s="21"/>
      <c r="P129" s="22"/>
      <c r="Q129" s="21"/>
    </row>
    <row r="130" spans="1:17" ht="20.149999999999999" customHeight="1" x14ac:dyDescent="0.25">
      <c r="A130" s="50" t="s">
        <v>16</v>
      </c>
      <c r="B130" s="181" t="s">
        <v>61</v>
      </c>
      <c r="C130" s="248">
        <f t="shared" si="30"/>
        <v>353377.15314000001</v>
      </c>
      <c r="D130" s="248">
        <f t="shared" si="30"/>
        <v>391301.39877000003</v>
      </c>
      <c r="E130" s="236">
        <v>0.22313381736480903</v>
      </c>
      <c r="F130" s="235">
        <v>0.21835107491874983</v>
      </c>
      <c r="G130" s="37">
        <f t="shared" si="31"/>
        <v>54877.433830000002</v>
      </c>
      <c r="H130" s="37">
        <f t="shared" si="31"/>
        <v>62411.767910000002</v>
      </c>
      <c r="I130" s="235">
        <v>3.4651394944090849E-2</v>
      </c>
      <c r="J130" s="236">
        <v>3.4826547141320448E-2</v>
      </c>
      <c r="K130" s="21"/>
      <c r="L130" s="22"/>
      <c r="M130" s="21"/>
      <c r="N130" s="22"/>
      <c r="O130" s="21"/>
      <c r="P130" s="22"/>
      <c r="Q130" s="21"/>
    </row>
    <row r="131" spans="1:17" ht="20.149999999999999" customHeight="1" x14ac:dyDescent="0.25">
      <c r="A131" s="50" t="s">
        <v>18</v>
      </c>
      <c r="B131" s="17" t="s">
        <v>62</v>
      </c>
      <c r="C131" s="248">
        <f t="shared" si="30"/>
        <v>90164.452999999994</v>
      </c>
      <c r="D131" s="248">
        <f t="shared" si="30"/>
        <v>98626.634439999994</v>
      </c>
      <c r="E131" s="236">
        <v>0.22450247938016199</v>
      </c>
      <c r="F131" s="235">
        <v>0.23367969898372529</v>
      </c>
      <c r="G131" s="37">
        <f t="shared" si="31"/>
        <v>32661.816340000001</v>
      </c>
      <c r="H131" s="37">
        <f t="shared" si="31"/>
        <v>30421.493190000001</v>
      </c>
      <c r="I131" s="235">
        <v>8.1325383844889396E-2</v>
      </c>
      <c r="J131" s="236">
        <v>7.2078758558869555E-2</v>
      </c>
      <c r="K131" s="21"/>
      <c r="L131" s="22"/>
      <c r="M131" s="21"/>
      <c r="N131" s="22"/>
      <c r="O131" s="21"/>
      <c r="P131" s="22"/>
      <c r="Q131" s="21"/>
    </row>
    <row r="132" spans="1:17" ht="20.149999999999999" customHeight="1" x14ac:dyDescent="0.25">
      <c r="A132" s="50" t="s">
        <v>20</v>
      </c>
      <c r="B132" s="181" t="s">
        <v>63</v>
      </c>
      <c r="C132" s="248">
        <f t="shared" si="30"/>
        <v>8062.1093300000002</v>
      </c>
      <c r="D132" s="248">
        <f t="shared" si="30"/>
        <v>10367.687840000001</v>
      </c>
      <c r="E132" s="236">
        <v>0.37080473244533191</v>
      </c>
      <c r="F132" s="235">
        <v>0.21273291704314815</v>
      </c>
      <c r="G132" s="37">
        <f t="shared" si="31"/>
        <v>11122.606680000001</v>
      </c>
      <c r="H132" s="37">
        <f t="shared" si="31"/>
        <v>11730.099920000001</v>
      </c>
      <c r="I132" s="235">
        <v>0.51156775792223863</v>
      </c>
      <c r="J132" s="236">
        <v>0.24068803109230175</v>
      </c>
      <c r="K132" s="21"/>
      <c r="L132" s="22"/>
      <c r="M132" s="21"/>
      <c r="N132" s="22"/>
      <c r="O132" s="21"/>
      <c r="P132" s="22"/>
      <c r="Q132" s="21"/>
    </row>
    <row r="133" spans="1:17" ht="20.149999999999999" customHeight="1" x14ac:dyDescent="0.25">
      <c r="A133" s="50" t="s">
        <v>22</v>
      </c>
      <c r="B133" s="181" t="s">
        <v>64</v>
      </c>
      <c r="C133" s="248">
        <f t="shared" si="30"/>
        <v>1197.6882000000001</v>
      </c>
      <c r="D133" s="248">
        <f t="shared" si="30"/>
        <v>1311.5703699999999</v>
      </c>
      <c r="E133" s="236">
        <v>2.1726475801880033E-2</v>
      </c>
      <c r="F133" s="235">
        <v>2.0470940779571456E-2</v>
      </c>
      <c r="G133" s="37">
        <f t="shared" si="31"/>
        <v>3469.50461</v>
      </c>
      <c r="H133" s="37">
        <f t="shared" si="31"/>
        <v>3571.9951099999998</v>
      </c>
      <c r="I133" s="235">
        <v>6.2938006697967147E-2</v>
      </c>
      <c r="J133" s="236">
        <v>5.5751564715302945E-2</v>
      </c>
      <c r="K133" s="21"/>
      <c r="L133" s="22"/>
      <c r="M133" s="21"/>
      <c r="N133" s="22"/>
      <c r="O133" s="21"/>
      <c r="P133" s="22"/>
      <c r="Q133" s="21"/>
    </row>
    <row r="134" spans="1:17" ht="20.149999999999999" customHeight="1" x14ac:dyDescent="0.25">
      <c r="A134" s="50" t="s">
        <v>24</v>
      </c>
      <c r="B134" s="181" t="s">
        <v>65</v>
      </c>
      <c r="C134" s="248">
        <f t="shared" si="30"/>
        <v>21652.05488</v>
      </c>
      <c r="D134" s="248">
        <f t="shared" si="30"/>
        <v>10097.772220000001</v>
      </c>
      <c r="E134" s="236">
        <v>1.1012224505066037</v>
      </c>
      <c r="F134" s="235">
        <v>0.98234267694435362</v>
      </c>
      <c r="G134" s="37">
        <f t="shared" si="31"/>
        <v>6502.1379500000003</v>
      </c>
      <c r="H134" s="37">
        <f t="shared" si="31"/>
        <v>6525.5694800000001</v>
      </c>
      <c r="I134" s="235">
        <v>0.33069841761046681</v>
      </c>
      <c r="J134" s="236">
        <v>0.63482768792041266</v>
      </c>
      <c r="K134" s="21"/>
      <c r="L134" s="22"/>
      <c r="M134" s="21"/>
      <c r="N134" s="22"/>
      <c r="O134" s="21"/>
      <c r="P134" s="22"/>
      <c r="Q134" s="21"/>
    </row>
    <row r="135" spans="1:17" ht="20.149999999999999" customHeight="1" x14ac:dyDescent="0.25">
      <c r="A135" s="50" t="s">
        <v>26</v>
      </c>
      <c r="B135" s="181" t="s">
        <v>66</v>
      </c>
      <c r="C135" s="248">
        <f t="shared" si="30"/>
        <v>1548642.27522</v>
      </c>
      <c r="D135" s="248">
        <f t="shared" si="30"/>
        <v>1729685.94099</v>
      </c>
      <c r="E135" s="236">
        <v>0.25421016431780613</v>
      </c>
      <c r="F135" s="235">
        <v>0.27130125138262157</v>
      </c>
      <c r="G135" s="37">
        <f t="shared" si="31"/>
        <v>177036.56237999999</v>
      </c>
      <c r="H135" s="37">
        <f t="shared" si="31"/>
        <v>191541.41901000001</v>
      </c>
      <c r="I135" s="235">
        <v>2.9060612856178163E-2</v>
      </c>
      <c r="J135" s="236">
        <v>3.0043272849447585E-2</v>
      </c>
      <c r="K135" s="21"/>
      <c r="L135" s="22"/>
      <c r="M135" s="21"/>
      <c r="N135" s="22"/>
      <c r="O135" s="21"/>
      <c r="P135" s="22"/>
      <c r="Q135" s="21"/>
    </row>
    <row r="136" spans="1:17" ht="20.149999999999999" customHeight="1" x14ac:dyDescent="0.25">
      <c r="A136" s="50" t="s">
        <v>28</v>
      </c>
      <c r="B136" s="181" t="s">
        <v>67</v>
      </c>
      <c r="C136" s="248">
        <f t="shared" si="30"/>
        <v>44211.896030000004</v>
      </c>
      <c r="D136" s="248">
        <f t="shared" si="30"/>
        <v>42323.9571</v>
      </c>
      <c r="E136" s="236">
        <v>0.15445445408170558</v>
      </c>
      <c r="F136" s="235">
        <v>0.12045283683031663</v>
      </c>
      <c r="G136" s="37">
        <f t="shared" si="31"/>
        <v>37246.422780000001</v>
      </c>
      <c r="H136" s="37">
        <f t="shared" si="31"/>
        <v>43524.880389999998</v>
      </c>
      <c r="I136" s="235">
        <v>0.13012054251366389</v>
      </c>
      <c r="J136" s="236">
        <v>0.12387063202263093</v>
      </c>
      <c r="K136" s="21"/>
      <c r="L136" s="22"/>
      <c r="M136" s="21"/>
      <c r="N136" s="22"/>
      <c r="O136" s="21"/>
      <c r="P136" s="22"/>
      <c r="Q136" s="21"/>
    </row>
    <row r="137" spans="1:17" ht="20.149999999999999" customHeight="1" x14ac:dyDescent="0.25">
      <c r="A137" s="50" t="s">
        <v>29</v>
      </c>
      <c r="B137" s="181" t="s">
        <v>68</v>
      </c>
      <c r="C137" s="248">
        <f t="shared" si="30"/>
        <v>255280.02296</v>
      </c>
      <c r="D137" s="248">
        <f t="shared" si="30"/>
        <v>252651.65715000001</v>
      </c>
      <c r="E137" s="236">
        <v>0.86214037152150635</v>
      </c>
      <c r="F137" s="235">
        <v>0.7492326465390895</v>
      </c>
      <c r="G137" s="37">
        <f t="shared" si="31"/>
        <v>46785.852989999999</v>
      </c>
      <c r="H137" s="37">
        <f t="shared" si="31"/>
        <v>36777.687530000003</v>
      </c>
      <c r="I137" s="235">
        <v>0.15800677315462888</v>
      </c>
      <c r="J137" s="236">
        <v>0.10906338186149345</v>
      </c>
      <c r="K137" s="21"/>
      <c r="L137" s="22"/>
      <c r="M137" s="21"/>
      <c r="N137" s="22"/>
      <c r="O137" s="21"/>
      <c r="P137" s="22"/>
      <c r="Q137" s="21"/>
    </row>
    <row r="138" spans="1:17" ht="20.149999999999999" customHeight="1" x14ac:dyDescent="0.25">
      <c r="A138" s="50" t="s">
        <v>31</v>
      </c>
      <c r="B138" s="181" t="s">
        <v>69</v>
      </c>
      <c r="C138" s="248">
        <f t="shared" si="30"/>
        <v>320998.44195000001</v>
      </c>
      <c r="D138" s="248">
        <f t="shared" si="30"/>
        <v>375556.57416000002</v>
      </c>
      <c r="E138" s="236">
        <v>0.22080460869198601</v>
      </c>
      <c r="F138" s="235">
        <v>0.23219236975240251</v>
      </c>
      <c r="G138" s="37">
        <f t="shared" si="31"/>
        <v>76046.711599999995</v>
      </c>
      <c r="H138" s="37">
        <f t="shared" si="31"/>
        <v>96078.447260000001</v>
      </c>
      <c r="I138" s="235">
        <v>5.2310111834641917E-2</v>
      </c>
      <c r="J138" s="236">
        <v>5.9401655799337323E-2</v>
      </c>
      <c r="K138" s="21"/>
      <c r="L138" s="22"/>
      <c r="M138" s="21"/>
      <c r="N138" s="22"/>
      <c r="O138" s="21"/>
      <c r="P138" s="22"/>
      <c r="Q138" s="21"/>
    </row>
    <row r="139" spans="1:17" ht="20.149999999999999" customHeight="1" x14ac:dyDescent="0.25">
      <c r="A139" s="50" t="s">
        <v>33</v>
      </c>
      <c r="B139" s="181" t="s">
        <v>70</v>
      </c>
      <c r="C139" s="248">
        <f t="shared" si="30"/>
        <v>41033.629200000003</v>
      </c>
      <c r="D139" s="248">
        <f t="shared" si="30"/>
        <v>43914.686860000002</v>
      </c>
      <c r="E139" s="236">
        <v>0.31987184101716781</v>
      </c>
      <c r="F139" s="235">
        <v>0.31635626018118279</v>
      </c>
      <c r="G139" s="37">
        <f t="shared" si="31"/>
        <v>20077.955330000001</v>
      </c>
      <c r="H139" s="37">
        <f t="shared" si="31"/>
        <v>20861.167839999998</v>
      </c>
      <c r="I139" s="235">
        <v>0.15651485526577688</v>
      </c>
      <c r="J139" s="236">
        <v>0.15028140954104396</v>
      </c>
      <c r="K139" s="21"/>
      <c r="L139" s="22"/>
      <c r="M139" s="21"/>
      <c r="N139" s="22"/>
      <c r="O139" s="21"/>
      <c r="P139" s="22"/>
      <c r="Q139" s="21"/>
    </row>
    <row r="140" spans="1:17" ht="20.149999999999999" customHeight="1" x14ac:dyDescent="0.25">
      <c r="A140" s="50" t="s">
        <v>35</v>
      </c>
      <c r="B140" s="181" t="s">
        <v>71</v>
      </c>
      <c r="C140" s="248">
        <f t="shared" si="30"/>
        <v>245832.26177000001</v>
      </c>
      <c r="D140" s="248">
        <f t="shared" si="30"/>
        <v>318278.47016999999</v>
      </c>
      <c r="E140" s="236">
        <v>0.23401001616948719</v>
      </c>
      <c r="F140" s="235">
        <v>0.23445048814043112</v>
      </c>
      <c r="G140" s="37">
        <f t="shared" si="31"/>
        <v>55838.183169999997</v>
      </c>
      <c r="H140" s="37">
        <f t="shared" si="31"/>
        <v>64735.449229999998</v>
      </c>
      <c r="I140" s="235">
        <v>5.3152885843403462E-2</v>
      </c>
      <c r="J140" s="236">
        <v>4.7685467583959001E-2</v>
      </c>
      <c r="K140" s="21"/>
      <c r="L140" s="22"/>
      <c r="M140" s="21"/>
      <c r="N140" s="22"/>
      <c r="O140" s="21"/>
      <c r="P140" s="22"/>
      <c r="Q140" s="21"/>
    </row>
    <row r="141" spans="1:17" ht="20.149999999999999" customHeight="1" x14ac:dyDescent="0.25">
      <c r="A141" s="50" t="s">
        <v>37</v>
      </c>
      <c r="B141" s="181" t="s">
        <v>72</v>
      </c>
      <c r="C141" s="248">
        <f t="shared" si="30"/>
        <v>12369.014939999999</v>
      </c>
      <c r="D141" s="248">
        <f t="shared" si="30"/>
        <v>15338.66804</v>
      </c>
      <c r="E141" s="236">
        <v>0.16059267523413753</v>
      </c>
      <c r="F141" s="235">
        <v>0.15444835056212233</v>
      </c>
      <c r="G141" s="37">
        <f t="shared" si="31"/>
        <v>14479.576150000001</v>
      </c>
      <c r="H141" s="37">
        <f t="shared" si="31"/>
        <v>15388.178330000001</v>
      </c>
      <c r="I141" s="235">
        <v>0.18799507329117299</v>
      </c>
      <c r="J141" s="236">
        <v>0.15494688033057494</v>
      </c>
      <c r="K141" s="21"/>
      <c r="L141" s="22"/>
      <c r="M141" s="21"/>
      <c r="N141" s="22"/>
      <c r="O141" s="21"/>
      <c r="P141" s="22"/>
      <c r="Q141" s="21"/>
    </row>
    <row r="142" spans="1:17" ht="20.149999999999999" customHeight="1" x14ac:dyDescent="0.25">
      <c r="A142" s="50" t="s">
        <v>39</v>
      </c>
      <c r="B142" s="181" t="s">
        <v>73</v>
      </c>
      <c r="C142" s="248">
        <f t="shared" si="30"/>
        <v>204438.86457999999</v>
      </c>
      <c r="D142" s="248">
        <f t="shared" si="30"/>
        <v>210405.59941</v>
      </c>
      <c r="E142" s="236">
        <v>0.19931499028294566</v>
      </c>
      <c r="F142" s="235">
        <v>0.20615580136028067</v>
      </c>
      <c r="G142" s="37">
        <f t="shared" si="31"/>
        <v>51563.55719</v>
      </c>
      <c r="H142" s="37">
        <f t="shared" si="31"/>
        <v>60453.809430000001</v>
      </c>
      <c r="I142" s="235">
        <v>5.0271213946491401E-2</v>
      </c>
      <c r="J142" s="236">
        <v>5.9232755987819095E-2</v>
      </c>
      <c r="K142" s="21"/>
      <c r="L142" s="22"/>
      <c r="M142" s="21"/>
      <c r="N142" s="22"/>
      <c r="O142" s="21"/>
      <c r="P142" s="22"/>
      <c r="Q142" s="21"/>
    </row>
    <row r="143" spans="1:17" ht="20.149999999999999" customHeight="1" x14ac:dyDescent="0.25">
      <c r="A143" s="50" t="s">
        <v>40</v>
      </c>
      <c r="B143" s="181" t="s">
        <v>74</v>
      </c>
      <c r="C143" s="248">
        <f t="shared" si="30"/>
        <v>429.55110000000002</v>
      </c>
      <c r="D143" s="248">
        <f t="shared" si="30"/>
        <v>586.39841000000001</v>
      </c>
      <c r="E143" s="236">
        <v>7.2980218376370226E-2</v>
      </c>
      <c r="F143" s="235">
        <v>8.6845325718498095E-2</v>
      </c>
      <c r="G143" s="37">
        <f t="shared" si="31"/>
        <v>2466.6616899999999</v>
      </c>
      <c r="H143" s="37">
        <f t="shared" si="31"/>
        <v>2802.16471</v>
      </c>
      <c r="I143" s="235">
        <v>0.41908287232142216</v>
      </c>
      <c r="J143" s="236">
        <v>0.41499926126476155</v>
      </c>
      <c r="K143" s="21"/>
      <c r="L143" s="22"/>
      <c r="M143" s="21"/>
      <c r="N143" s="22"/>
      <c r="O143" s="21"/>
      <c r="P143" s="22"/>
      <c r="Q143" s="21"/>
    </row>
    <row r="144" spans="1:17" s="251" customFormat="1" ht="20.149999999999999" customHeight="1" x14ac:dyDescent="0.25">
      <c r="A144" s="50" t="s">
        <v>42</v>
      </c>
      <c r="B144" s="181" t="s">
        <v>75</v>
      </c>
      <c r="C144" s="248">
        <f t="shared" si="30"/>
        <v>7421.1865900000003</v>
      </c>
      <c r="D144" s="248">
        <f t="shared" si="30"/>
        <v>13224.35626</v>
      </c>
      <c r="E144" s="236">
        <v>0.15812502716340576</v>
      </c>
      <c r="F144" s="235">
        <v>0.27727022297997311</v>
      </c>
      <c r="G144" s="37">
        <f t="shared" si="31"/>
        <v>18528.480970000001</v>
      </c>
      <c r="H144" s="37">
        <f t="shared" si="31"/>
        <v>18452.24697</v>
      </c>
      <c r="I144" s="235">
        <v>0.39479084929973401</v>
      </c>
      <c r="J144" s="236">
        <v>0.38688148831324914</v>
      </c>
      <c r="K144" s="249"/>
      <c r="L144" s="250"/>
      <c r="M144" s="249"/>
      <c r="N144" s="250"/>
      <c r="O144" s="249"/>
      <c r="P144" s="250"/>
      <c r="Q144" s="249"/>
    </row>
    <row r="145" spans="1:17" ht="20.149999999999999" customHeight="1" x14ac:dyDescent="0.25">
      <c r="A145" s="50" t="s">
        <v>44</v>
      </c>
      <c r="B145" s="181" t="s">
        <v>76</v>
      </c>
      <c r="C145" s="248">
        <f t="shared" si="30"/>
        <v>205.72443000000001</v>
      </c>
      <c r="D145" s="248">
        <f t="shared" si="30"/>
        <v>243.74663000000001</v>
      </c>
      <c r="E145" s="236">
        <v>0.35732796623417229</v>
      </c>
      <c r="F145" s="237">
        <v>0.37502712541388183</v>
      </c>
      <c r="G145" s="37">
        <f t="shared" si="31"/>
        <v>1202.8334500000001</v>
      </c>
      <c r="H145" s="248">
        <f t="shared" si="31"/>
        <v>1009.63903</v>
      </c>
      <c r="I145" s="235">
        <v>2.0892318447883556</v>
      </c>
      <c r="J145" s="236">
        <v>1.5534246488928278</v>
      </c>
      <c r="K145" s="21"/>
      <c r="L145" s="22"/>
      <c r="M145" s="21"/>
      <c r="N145" s="22"/>
      <c r="O145" s="21"/>
      <c r="P145" s="22"/>
      <c r="Q145" s="21"/>
    </row>
    <row r="146" spans="1:17" ht="20.149999999999999" customHeight="1" x14ac:dyDescent="0.25">
      <c r="A146" s="50" t="s">
        <v>46</v>
      </c>
      <c r="B146" s="181" t="s">
        <v>77</v>
      </c>
      <c r="C146" s="248">
        <f t="shared" si="30"/>
        <v>168878.64244</v>
      </c>
      <c r="D146" s="248">
        <f t="shared" si="30"/>
        <v>258558.29748000001</v>
      </c>
      <c r="E146" s="236">
        <v>0.28773127390141201</v>
      </c>
      <c r="F146" s="235">
        <v>0.38374952785171101</v>
      </c>
      <c r="G146" s="37">
        <f t="shared" si="31"/>
        <v>14127.109850000001</v>
      </c>
      <c r="H146" s="248">
        <f t="shared" si="31"/>
        <v>21019.22752</v>
      </c>
      <c r="I146" s="235">
        <v>2.4069422011903319E-2</v>
      </c>
      <c r="J146" s="236">
        <v>3.1196518213582453E-2</v>
      </c>
      <c r="K146" s="21"/>
      <c r="L146" s="22"/>
      <c r="M146" s="21"/>
      <c r="N146" s="22"/>
      <c r="O146" s="21"/>
      <c r="P146" s="22"/>
      <c r="Q146" s="21"/>
    </row>
    <row r="147" spans="1:17" ht="20.149999999999999" customHeight="1" x14ac:dyDescent="0.25">
      <c r="A147" s="50" t="s">
        <v>48</v>
      </c>
      <c r="B147" s="181" t="s">
        <v>78</v>
      </c>
      <c r="C147" s="248">
        <f t="shared" si="30"/>
        <v>36400.695870000003</v>
      </c>
      <c r="D147" s="248">
        <f t="shared" si="30"/>
        <v>42749.918709999998</v>
      </c>
      <c r="E147" s="236">
        <v>0.19726420959940932</v>
      </c>
      <c r="F147" s="237">
        <v>0.16208092305376912</v>
      </c>
      <c r="G147" s="37">
        <f t="shared" si="31"/>
        <v>20690.348580000002</v>
      </c>
      <c r="H147" s="248">
        <f t="shared" si="31"/>
        <v>24239.75289</v>
      </c>
      <c r="I147" s="235">
        <v>0.11212602290753847</v>
      </c>
      <c r="J147" s="236">
        <v>9.1901964765314231E-2</v>
      </c>
      <c r="K147" s="21"/>
      <c r="L147" s="22"/>
      <c r="M147" s="21"/>
      <c r="N147" s="22"/>
      <c r="O147" s="21"/>
      <c r="P147" s="22"/>
      <c r="Q147" s="21"/>
    </row>
    <row r="148" spans="1:17" ht="20.149999999999999" customHeight="1" x14ac:dyDescent="0.25">
      <c r="A148" s="50" t="s">
        <v>50</v>
      </c>
      <c r="B148" s="181" t="s">
        <v>79</v>
      </c>
      <c r="C148" s="248">
        <f t="shared" si="30"/>
        <v>1213.96513</v>
      </c>
      <c r="D148" s="248">
        <f t="shared" si="30"/>
        <v>2114.9464200000002</v>
      </c>
      <c r="E148" s="236">
        <v>1.2285098194254692E-2</v>
      </c>
      <c r="F148" s="235">
        <v>1.8218808606662317E-2</v>
      </c>
      <c r="G148" s="37">
        <f t="shared" si="31"/>
        <v>8022.6529300000002</v>
      </c>
      <c r="H148" s="248">
        <f t="shared" si="31"/>
        <v>10933.77931</v>
      </c>
      <c r="I148" s="235">
        <v>8.1187734793894045E-2</v>
      </c>
      <c r="J148" s="236">
        <v>9.4186987770770253E-2</v>
      </c>
      <c r="K148" s="21"/>
      <c r="L148" s="22"/>
      <c r="M148" s="21"/>
      <c r="N148" s="22"/>
      <c r="O148" s="21"/>
      <c r="P148" s="22"/>
      <c r="Q148" s="21"/>
    </row>
    <row r="149" spans="1:17" ht="20.149999999999999" customHeight="1" x14ac:dyDescent="0.25">
      <c r="A149" s="50" t="s">
        <v>52</v>
      </c>
      <c r="B149" s="181" t="s">
        <v>80</v>
      </c>
      <c r="C149" s="248">
        <f t="shared" si="30"/>
        <v>62676.593739999997</v>
      </c>
      <c r="D149" s="248">
        <f t="shared" si="30"/>
        <v>74828.670920000004</v>
      </c>
      <c r="E149" s="236">
        <v>0.2524213015551634</v>
      </c>
      <c r="F149" s="237">
        <v>0.21670850460158603</v>
      </c>
      <c r="G149" s="37">
        <f t="shared" si="31"/>
        <v>13866.61184</v>
      </c>
      <c r="H149" s="248">
        <f t="shared" si="31"/>
        <v>16246.218650000001</v>
      </c>
      <c r="I149" s="235">
        <v>5.5845858875690706E-2</v>
      </c>
      <c r="J149" s="236">
        <v>4.7050063909806747E-2</v>
      </c>
      <c r="K149" s="21"/>
      <c r="L149" s="22"/>
      <c r="M149" s="21"/>
      <c r="N149" s="22"/>
      <c r="O149" s="21"/>
      <c r="P149" s="22"/>
      <c r="Q149" s="21"/>
    </row>
    <row r="150" spans="1:17" ht="20.149999999999999" customHeight="1" x14ac:dyDescent="0.25">
      <c r="A150" s="50" t="s">
        <v>54</v>
      </c>
      <c r="B150" s="181" t="s">
        <v>81</v>
      </c>
      <c r="C150" s="248">
        <f t="shared" si="30"/>
        <v>2371050.1791400001</v>
      </c>
      <c r="D150" s="248">
        <f t="shared" si="30"/>
        <v>2489124.58971</v>
      </c>
      <c r="E150" s="236">
        <v>0.18234830693796089</v>
      </c>
      <c r="F150" s="235">
        <v>0.19089279647398646</v>
      </c>
      <c r="G150" s="37">
        <f t="shared" si="31"/>
        <v>654806.73916</v>
      </c>
      <c r="H150" s="248">
        <f t="shared" si="31"/>
        <v>703514.02949999995</v>
      </c>
      <c r="I150" s="235">
        <v>5.035865596935675E-2</v>
      </c>
      <c r="J150" s="236">
        <v>5.3953008622032853E-2</v>
      </c>
      <c r="K150" s="21"/>
      <c r="L150" s="22"/>
      <c r="M150" s="21"/>
      <c r="N150" s="22"/>
      <c r="O150" s="21"/>
      <c r="P150" s="22"/>
      <c r="Q150" s="21"/>
    </row>
    <row r="151" spans="1:17" ht="20.149999999999999" customHeight="1" x14ac:dyDescent="0.25">
      <c r="A151" s="50" t="s">
        <v>56</v>
      </c>
      <c r="B151" s="181" t="s">
        <v>82</v>
      </c>
      <c r="C151" s="248">
        <f t="shared" si="30"/>
        <v>21096.550569999999</v>
      </c>
      <c r="D151" s="248">
        <f t="shared" si="30"/>
        <v>36811.706259999999</v>
      </c>
      <c r="E151" s="236">
        <v>3.8298882552732179E-2</v>
      </c>
      <c r="F151" s="235">
        <v>5.3363036320818666E-2</v>
      </c>
      <c r="G151" s="248">
        <f t="shared" si="31"/>
        <v>19111.43374</v>
      </c>
      <c r="H151" s="248">
        <f t="shared" si="31"/>
        <v>18155.218939999999</v>
      </c>
      <c r="I151" s="235">
        <v>3.4695082202842939E-2</v>
      </c>
      <c r="J151" s="236">
        <v>2.6318193480761382E-2</v>
      </c>
      <c r="K151" s="21"/>
      <c r="L151" s="22"/>
      <c r="M151" s="21"/>
      <c r="N151" s="22"/>
      <c r="O151" s="21"/>
      <c r="P151" s="22"/>
      <c r="Q151" s="21"/>
    </row>
    <row r="152" spans="1:17" ht="20.149999999999999" customHeight="1" x14ac:dyDescent="0.25">
      <c r="A152" s="50" t="s">
        <v>83</v>
      </c>
      <c r="B152" s="181" t="s">
        <v>84</v>
      </c>
      <c r="C152" s="248">
        <f t="shared" si="30"/>
        <v>114418.35305000001</v>
      </c>
      <c r="D152" s="248">
        <f t="shared" si="30"/>
        <v>122768.4581</v>
      </c>
      <c r="E152" s="236">
        <v>0.67834064664144322</v>
      </c>
      <c r="F152" s="235">
        <v>0.53050804449442124</v>
      </c>
      <c r="G152" s="248">
        <f t="shared" si="31"/>
        <v>26075.21891</v>
      </c>
      <c r="H152" s="248">
        <f t="shared" si="31"/>
        <v>27112.758379999999</v>
      </c>
      <c r="I152" s="235">
        <v>0.15458954254477958</v>
      </c>
      <c r="J152" s="238">
        <v>0.1171598686798489</v>
      </c>
      <c r="K152" s="21"/>
      <c r="L152" s="22"/>
      <c r="M152" s="21"/>
      <c r="N152" s="22"/>
      <c r="O152" s="21"/>
      <c r="P152" s="22"/>
      <c r="Q152" s="21"/>
    </row>
    <row r="153" spans="1:17" ht="20.149999999999999" customHeight="1" x14ac:dyDescent="0.25">
      <c r="A153" s="50" t="s">
        <v>85</v>
      </c>
      <c r="B153" s="181" t="s">
        <v>86</v>
      </c>
      <c r="C153" s="248">
        <f t="shared" si="30"/>
        <v>90714.391570000007</v>
      </c>
      <c r="D153" s="248">
        <f t="shared" si="30"/>
        <v>75228.061329999997</v>
      </c>
      <c r="E153" s="236">
        <v>0.75614263888121735</v>
      </c>
      <c r="F153" s="235">
        <v>0.61367912520609624</v>
      </c>
      <c r="G153" s="248">
        <f t="shared" si="31"/>
        <v>11558.043600000001</v>
      </c>
      <c r="H153" s="248">
        <f t="shared" si="31"/>
        <v>11371.99835</v>
      </c>
      <c r="I153" s="235">
        <v>9.6341158627121309E-2</v>
      </c>
      <c r="J153" s="238">
        <v>9.2768016028749234E-2</v>
      </c>
      <c r="K153" s="21"/>
      <c r="L153" s="22"/>
      <c r="M153" s="21"/>
      <c r="N153" s="22"/>
      <c r="O153" s="21"/>
      <c r="P153" s="22"/>
      <c r="Q153" s="21"/>
    </row>
    <row r="154" spans="1:17" ht="20.149999999999999" customHeight="1" x14ac:dyDescent="0.25">
      <c r="A154" s="50" t="s">
        <v>87</v>
      </c>
      <c r="B154" s="181" t="s">
        <v>88</v>
      </c>
      <c r="C154" s="248">
        <f t="shared" si="30"/>
        <v>10190.789500000001</v>
      </c>
      <c r="D154" s="248">
        <f t="shared" si="30"/>
        <v>11710.07402</v>
      </c>
      <c r="E154" s="236">
        <v>0.2109596709585001</v>
      </c>
      <c r="F154" s="235">
        <v>0.19166231820732074</v>
      </c>
      <c r="G154" s="248">
        <f t="shared" si="31"/>
        <v>12646.71415</v>
      </c>
      <c r="H154" s="248">
        <f t="shared" si="31"/>
        <v>12633.40739</v>
      </c>
      <c r="I154" s="235">
        <v>0.26179980027947858</v>
      </c>
      <c r="J154" s="238">
        <v>0.20677479434283688</v>
      </c>
      <c r="K154" s="21"/>
      <c r="L154" s="22"/>
      <c r="M154" s="21"/>
      <c r="N154" s="22"/>
      <c r="O154" s="21"/>
      <c r="P154" s="22"/>
      <c r="Q154" s="21"/>
    </row>
    <row r="155" spans="1:17" ht="20.149999999999999" customHeight="1" x14ac:dyDescent="0.25">
      <c r="A155" s="50" t="s">
        <v>89</v>
      </c>
      <c r="B155" s="181" t="s">
        <v>90</v>
      </c>
      <c r="C155" s="248">
        <f t="shared" si="30"/>
        <v>115341.8327</v>
      </c>
      <c r="D155" s="248">
        <f t="shared" si="30"/>
        <v>115383.84725000001</v>
      </c>
      <c r="E155" s="236">
        <v>0.18145540330589455</v>
      </c>
      <c r="F155" s="235">
        <v>0.19608528204106701</v>
      </c>
      <c r="G155" s="248">
        <f t="shared" si="31"/>
        <v>47908.628429999997</v>
      </c>
      <c r="H155" s="248">
        <f t="shared" si="31"/>
        <v>56463.746070000001</v>
      </c>
      <c r="I155" s="235">
        <v>7.5369701435287623E-2</v>
      </c>
      <c r="J155" s="238">
        <v>9.5955455092793657E-2</v>
      </c>
      <c r="K155" s="21"/>
      <c r="L155" s="22"/>
      <c r="M155" s="21"/>
      <c r="N155" s="22"/>
      <c r="O155" s="21"/>
      <c r="P155" s="22"/>
      <c r="Q155" s="21"/>
    </row>
    <row r="156" spans="1:17" ht="20.149999999999999" customHeight="1" x14ac:dyDescent="0.25">
      <c r="A156" s="50" t="s">
        <v>91</v>
      </c>
      <c r="B156" s="181" t="s">
        <v>92</v>
      </c>
      <c r="C156" s="248">
        <f t="shared" si="30"/>
        <v>57167.897069999999</v>
      </c>
      <c r="D156" s="248">
        <f t="shared" si="30"/>
        <v>63970.641490000002</v>
      </c>
      <c r="E156" s="236">
        <v>0.28468263783755804</v>
      </c>
      <c r="F156" s="235">
        <v>0.24942559149972041</v>
      </c>
      <c r="G156" s="37">
        <f t="shared" si="31"/>
        <v>13436.81884</v>
      </c>
      <c r="H156" s="37">
        <f t="shared" si="31"/>
        <v>16318.32029</v>
      </c>
      <c r="I156" s="235">
        <v>6.6912187216415245E-2</v>
      </c>
      <c r="J156" s="236">
        <v>6.3626166563475847E-2</v>
      </c>
      <c r="K156" s="21"/>
      <c r="L156" s="22"/>
      <c r="M156" s="21"/>
      <c r="N156" s="22"/>
      <c r="O156" s="21"/>
      <c r="P156" s="22"/>
      <c r="Q156" s="21"/>
    </row>
    <row r="157" spans="1:17" ht="20.149999999999999" customHeight="1" x14ac:dyDescent="0.25">
      <c r="A157" s="50" t="s">
        <v>93</v>
      </c>
      <c r="B157" s="181" t="s">
        <v>94</v>
      </c>
      <c r="C157" s="248">
        <f t="shared" si="30"/>
        <v>295315.84768000001</v>
      </c>
      <c r="D157" s="248">
        <f t="shared" si="30"/>
        <v>303814.62185</v>
      </c>
      <c r="E157" s="236">
        <v>0.24595805923802386</v>
      </c>
      <c r="F157" s="235">
        <v>0.26200804806171518</v>
      </c>
      <c r="G157" s="37">
        <f t="shared" si="31"/>
        <v>50848.000390000001</v>
      </c>
      <c r="H157" s="37">
        <f t="shared" si="31"/>
        <v>50419.526440000001</v>
      </c>
      <c r="I157" s="235">
        <v>4.2349489843872233E-2</v>
      </c>
      <c r="J157" s="236">
        <v>4.3481520495292914E-2</v>
      </c>
      <c r="K157" s="21"/>
      <c r="L157" s="22"/>
      <c r="M157" s="21"/>
      <c r="N157" s="22"/>
      <c r="O157" s="21"/>
      <c r="P157" s="22"/>
      <c r="Q157" s="21"/>
    </row>
    <row r="158" spans="1:17" ht="20.149999999999999" customHeight="1" x14ac:dyDescent="0.25">
      <c r="A158" s="50" t="s">
        <v>95</v>
      </c>
      <c r="B158" s="181" t="s">
        <v>96</v>
      </c>
      <c r="C158" s="248">
        <f t="shared" si="30"/>
        <v>1172376.3889299999</v>
      </c>
      <c r="D158" s="248">
        <f t="shared" si="30"/>
        <v>1244116.997</v>
      </c>
      <c r="E158" s="236">
        <v>0.21011791626602269</v>
      </c>
      <c r="F158" s="235">
        <v>0.20633553328884185</v>
      </c>
      <c r="G158" s="37">
        <f t="shared" si="31"/>
        <v>190089.25351000001</v>
      </c>
      <c r="H158" s="37">
        <f t="shared" si="31"/>
        <v>209370.93252999999</v>
      </c>
      <c r="I158" s="235">
        <v>3.4068545075816727E-2</v>
      </c>
      <c r="J158" s="236">
        <v>3.4723955321671149E-2</v>
      </c>
      <c r="K158" s="21"/>
      <c r="L158" s="22"/>
      <c r="M158" s="21"/>
      <c r="N158" s="22"/>
      <c r="O158" s="21"/>
      <c r="P158" s="22"/>
      <c r="Q158" s="21"/>
    </row>
    <row r="159" spans="1:17" ht="20.149999999999999" customHeight="1" x14ac:dyDescent="0.25">
      <c r="A159" s="50" t="s">
        <v>97</v>
      </c>
      <c r="B159" s="17" t="s">
        <v>98</v>
      </c>
      <c r="C159" s="248">
        <f t="shared" si="30"/>
        <v>165789.78776000001</v>
      </c>
      <c r="D159" s="248">
        <f t="shared" si="30"/>
        <v>194355.03534</v>
      </c>
      <c r="E159" s="236">
        <v>0.2230122576624175</v>
      </c>
      <c r="F159" s="235">
        <v>0.23581731322045843</v>
      </c>
      <c r="G159" s="37">
        <f t="shared" si="31"/>
        <v>50030.448149999997</v>
      </c>
      <c r="H159" s="37">
        <f t="shared" si="31"/>
        <v>56352.015930000001</v>
      </c>
      <c r="I159" s="235">
        <v>6.7298494946779572E-2</v>
      </c>
      <c r="J159" s="236">
        <v>6.8373741734666149E-2</v>
      </c>
      <c r="K159" s="21"/>
      <c r="L159" s="22"/>
      <c r="M159" s="21"/>
      <c r="N159" s="22"/>
      <c r="O159" s="21"/>
      <c r="P159" s="22"/>
      <c r="Q159" s="21"/>
    </row>
    <row r="160" spans="1:17" ht="20.149999999999999" customHeight="1" thickBot="1" x14ac:dyDescent="0.3">
      <c r="A160" s="50" t="s">
        <v>99</v>
      </c>
      <c r="B160" s="181" t="s">
        <v>100</v>
      </c>
      <c r="C160" s="248">
        <f t="shared" si="30"/>
        <v>7546.3344900000002</v>
      </c>
      <c r="D160" s="248">
        <f t="shared" si="30"/>
        <v>9012.0080699999999</v>
      </c>
      <c r="E160" s="236">
        <v>9.5456881059202137E-2</v>
      </c>
      <c r="F160" s="235">
        <v>0.14249564338460241</v>
      </c>
      <c r="G160" s="37">
        <f t="shared" si="31"/>
        <v>2707.6740599999998</v>
      </c>
      <c r="H160" s="37">
        <f t="shared" si="31"/>
        <v>3397.7891399999999</v>
      </c>
      <c r="I160" s="235">
        <v>3.4250551845404209E-2</v>
      </c>
      <c r="J160" s="236">
        <v>5.3725001778600817E-2</v>
      </c>
      <c r="K160" s="21"/>
      <c r="L160" s="22"/>
      <c r="M160" s="21"/>
      <c r="N160" s="22"/>
      <c r="O160" s="21"/>
      <c r="P160" s="22"/>
      <c r="Q160" s="21"/>
    </row>
    <row r="161" spans="1:17" ht="20.149999999999999" customHeight="1" thickBot="1" x14ac:dyDescent="0.3">
      <c r="A161" s="27"/>
      <c r="B161" s="40" t="s">
        <v>10</v>
      </c>
      <c r="C161" s="96">
        <f>SUM(C127:C160)</f>
        <v>8985917.5049699992</v>
      </c>
      <c r="D161" s="96">
        <f>SUM(D127:D160)</f>
        <v>9688213.2236299999</v>
      </c>
      <c r="E161" s="230">
        <v>0.22210060321942005</v>
      </c>
      <c r="F161" s="230">
        <v>0.22761057668356302</v>
      </c>
      <c r="G161" s="96">
        <f>SUM(G127:G160)</f>
        <v>2021191.8206700003</v>
      </c>
      <c r="H161" s="96">
        <f>SUM(H127:H160)</f>
        <v>2221634.5743800001</v>
      </c>
      <c r="I161" s="229">
        <v>4.9956826595022659E-2</v>
      </c>
      <c r="J161" s="230">
        <v>5.2194095545030683E-2</v>
      </c>
      <c r="K161" s="21"/>
      <c r="L161" s="22"/>
      <c r="M161" s="21"/>
      <c r="N161" s="22"/>
      <c r="O161" s="21"/>
      <c r="P161" s="22"/>
      <c r="Q161" s="21"/>
    </row>
    <row r="162" spans="1:17" s="381" customFormat="1" ht="20.149999999999999" customHeight="1" x14ac:dyDescent="0.25">
      <c r="A162" s="380"/>
      <c r="C162" s="379" t="b">
        <f>+C161=F79</f>
        <v>1</v>
      </c>
      <c r="D162" s="379" t="b">
        <f>+D161=G79</f>
        <v>1</v>
      </c>
      <c r="E162" s="379"/>
      <c r="F162" s="379"/>
      <c r="G162" s="379" t="b">
        <f>+I79=G161</f>
        <v>1</v>
      </c>
      <c r="H162" s="379" t="b">
        <f>+J79=H161</f>
        <v>1</v>
      </c>
      <c r="I162" s="382"/>
    </row>
    <row r="163" spans="1:17" ht="20.149999999999999" customHeight="1" x14ac:dyDescent="0.25">
      <c r="C163" s="22"/>
      <c r="D163" s="22"/>
      <c r="E163" s="39"/>
      <c r="F163" s="39"/>
      <c r="G163" s="22"/>
      <c r="H163" s="22"/>
    </row>
    <row r="164" spans="1:17" ht="20.149999999999999" customHeight="1" x14ac:dyDescent="0.25"/>
    <row r="165" spans="1:17" ht="20" hidden="1" customHeight="1" x14ac:dyDescent="0.25">
      <c r="B165" s="17" t="s">
        <v>180</v>
      </c>
    </row>
    <row r="166" spans="1:17" ht="20.149999999999999" hidden="1" customHeight="1" x14ac:dyDescent="0.25"/>
    <row r="167" spans="1:17" ht="20.149999999999999" hidden="1" customHeight="1" x14ac:dyDescent="0.25">
      <c r="B167" s="17" t="s">
        <v>181</v>
      </c>
      <c r="C167" s="252">
        <v>12575459.287239999</v>
      </c>
      <c r="D167" s="252">
        <v>13142677.305020001</v>
      </c>
      <c r="E167" s="253">
        <v>1.0451051532054614</v>
      </c>
      <c r="F167" s="252"/>
      <c r="G167" s="38">
        <v>3664204.2580100009</v>
      </c>
      <c r="H167" s="38">
        <v>3935947.4001200004</v>
      </c>
      <c r="I167" s="253">
        <v>1.0741615704189975</v>
      </c>
    </row>
    <row r="168" spans="1:17" ht="20.149999999999999" hidden="1" customHeight="1" x14ac:dyDescent="0.25">
      <c r="B168" s="17" t="s">
        <v>178</v>
      </c>
      <c r="C168" s="252">
        <v>62161264.381210014</v>
      </c>
      <c r="D168" s="252">
        <v>63831254.321289994</v>
      </c>
      <c r="E168" s="253">
        <v>1.0268654435636735</v>
      </c>
      <c r="F168" s="252"/>
      <c r="G168" s="38">
        <v>62161264.381210014</v>
      </c>
      <c r="H168" s="38">
        <v>63831254.321289994</v>
      </c>
      <c r="I168" s="253">
        <v>1.0268654435636735</v>
      </c>
    </row>
    <row r="169" spans="1:17" ht="20.149999999999999" hidden="1" customHeight="1" x14ac:dyDescent="0.25"/>
    <row r="170" spans="1:17" ht="20.149999999999999" customHeight="1" x14ac:dyDescent="0.25"/>
    <row r="171" spans="1:17" ht="20.149999999999999" customHeight="1" x14ac:dyDescent="0.25"/>
    <row r="172" spans="1:17" ht="20.149999999999999" customHeight="1" x14ac:dyDescent="0.25"/>
    <row r="173" spans="1:17" ht="20.149999999999999" customHeight="1" x14ac:dyDescent="0.25"/>
    <row r="174" spans="1:17" ht="20.149999999999999" customHeight="1" x14ac:dyDescent="0.25"/>
    <row r="175" spans="1:17" ht="20.149999999999999" customHeight="1" x14ac:dyDescent="0.25"/>
    <row r="176" spans="1:17" ht="20.149999999999999" customHeight="1" x14ac:dyDescent="0.25"/>
    <row r="177" ht="20.149999999999999" customHeight="1" x14ac:dyDescent="0.25"/>
    <row r="178" ht="20.149999999999999" customHeight="1" x14ac:dyDescent="0.25"/>
    <row r="179" ht="20.149999999999999" customHeight="1" x14ac:dyDescent="0.25"/>
    <row r="180" ht="20.149999999999999" customHeight="1" x14ac:dyDescent="0.25"/>
    <row r="181" ht="20.149999999999999" customHeight="1" x14ac:dyDescent="0.25"/>
    <row r="182" ht="20.149999999999999" customHeight="1" x14ac:dyDescent="0.25"/>
    <row r="183" ht="20.149999999999999" customHeight="1" x14ac:dyDescent="0.25"/>
    <row r="184" ht="20.149999999999999" customHeight="1" x14ac:dyDescent="0.25"/>
    <row r="185" ht="20.149999999999999" customHeight="1" x14ac:dyDescent="0.25"/>
    <row r="186" ht="20.149999999999999" customHeight="1" x14ac:dyDescent="0.25"/>
    <row r="187" ht="20.149999999999999" customHeight="1" x14ac:dyDescent="0.25"/>
    <row r="188" ht="20.149999999999999" customHeight="1" x14ac:dyDescent="0.25"/>
    <row r="189" ht="20.149999999999999" customHeight="1" x14ac:dyDescent="0.25"/>
    <row r="190" ht="20.149999999999999" customHeight="1" x14ac:dyDescent="0.25"/>
    <row r="191" ht="20.149999999999999" customHeight="1" x14ac:dyDescent="0.25"/>
    <row r="192" ht="20.149999999999999" customHeight="1" x14ac:dyDescent="0.25"/>
    <row r="193" spans="1:1" ht="20.149999999999999" customHeight="1" x14ac:dyDescent="0.25"/>
    <row r="194" spans="1:1" ht="20.149999999999999" customHeight="1" x14ac:dyDescent="0.25"/>
    <row r="195" spans="1:1" ht="20.149999999999999" customHeight="1" x14ac:dyDescent="0.25"/>
    <row r="196" spans="1:1" ht="20.149999999999999" customHeight="1" x14ac:dyDescent="0.25"/>
    <row r="197" spans="1:1" ht="20.149999999999999" customHeight="1" x14ac:dyDescent="0.25"/>
    <row r="198" spans="1:1" ht="20.149999999999999" customHeight="1" x14ac:dyDescent="0.25"/>
    <row r="199" spans="1:1" ht="20.149999999999999" customHeight="1" x14ac:dyDescent="0.25"/>
    <row r="200" spans="1:1" ht="20.149999999999999" customHeight="1" x14ac:dyDescent="0.25">
      <c r="A200" s="17"/>
    </row>
    <row r="201" spans="1:1" ht="20.149999999999999" customHeight="1" x14ac:dyDescent="0.25">
      <c r="A201" s="17"/>
    </row>
    <row r="202" spans="1:1" ht="20.149999999999999" customHeight="1" x14ac:dyDescent="0.25">
      <c r="A202" s="17"/>
    </row>
    <row r="203" spans="1:1" ht="20.149999999999999" customHeight="1" x14ac:dyDescent="0.25">
      <c r="A203" s="17"/>
    </row>
    <row r="204" spans="1:1" ht="20.149999999999999" customHeight="1" x14ac:dyDescent="0.25">
      <c r="A204" s="17"/>
    </row>
    <row r="205" spans="1:1" ht="20.149999999999999" customHeight="1" x14ac:dyDescent="0.25">
      <c r="A205" s="17"/>
    </row>
    <row r="206" spans="1:1" ht="20.149999999999999" customHeight="1" x14ac:dyDescent="0.25">
      <c r="A206" s="17"/>
    </row>
    <row r="207" spans="1:1" ht="20.149999999999999" customHeight="1" x14ac:dyDescent="0.25">
      <c r="A207" s="17"/>
    </row>
    <row r="208" spans="1:1" ht="20.149999999999999" customHeight="1" x14ac:dyDescent="0.25">
      <c r="A208" s="17"/>
    </row>
    <row r="209" spans="1:1" ht="20.149999999999999" customHeight="1" x14ac:dyDescent="0.25">
      <c r="A209" s="17"/>
    </row>
    <row r="210" spans="1:1" ht="20.149999999999999" customHeight="1" x14ac:dyDescent="0.25">
      <c r="A210" s="17"/>
    </row>
    <row r="211" spans="1:1" ht="20.149999999999999" customHeight="1" x14ac:dyDescent="0.25">
      <c r="A211" s="17"/>
    </row>
    <row r="212" spans="1:1" ht="20.149999999999999" customHeight="1" x14ac:dyDescent="0.25">
      <c r="A212" s="17"/>
    </row>
    <row r="213" spans="1:1" ht="20.149999999999999" customHeight="1" x14ac:dyDescent="0.25">
      <c r="A213" s="17"/>
    </row>
    <row r="214" spans="1:1" ht="20.149999999999999" customHeight="1" x14ac:dyDescent="0.25">
      <c r="A214" s="17"/>
    </row>
    <row r="215" spans="1:1" ht="20.149999999999999" customHeight="1" x14ac:dyDescent="0.25">
      <c r="A215" s="17"/>
    </row>
    <row r="216" spans="1:1" ht="20.149999999999999" customHeight="1" x14ac:dyDescent="0.25">
      <c r="A216" s="17"/>
    </row>
    <row r="217" spans="1:1" ht="20.149999999999999" customHeight="1" x14ac:dyDescent="0.25">
      <c r="A217" s="17"/>
    </row>
    <row r="218" spans="1:1" ht="20.149999999999999" customHeight="1" x14ac:dyDescent="0.25">
      <c r="A218" s="17"/>
    </row>
    <row r="219" spans="1:1" ht="20.149999999999999" customHeight="1" x14ac:dyDescent="0.25">
      <c r="A219" s="17"/>
    </row>
    <row r="220" spans="1:1" ht="20.149999999999999" customHeight="1" x14ac:dyDescent="0.25">
      <c r="A220" s="17"/>
    </row>
    <row r="221" spans="1:1" ht="20.149999999999999" customHeight="1" x14ac:dyDescent="0.25">
      <c r="A221" s="17"/>
    </row>
    <row r="222" spans="1:1" ht="20.149999999999999" customHeight="1" x14ac:dyDescent="0.25">
      <c r="A222" s="17"/>
    </row>
    <row r="223" spans="1:1" ht="20.149999999999999" customHeight="1" x14ac:dyDescent="0.25">
      <c r="A223" s="17"/>
    </row>
    <row r="224" spans="1:1" ht="20.149999999999999" customHeight="1" x14ac:dyDescent="0.25"/>
    <row r="225" ht="20.149999999999999" customHeight="1" x14ac:dyDescent="0.25"/>
    <row r="226" ht="20.149999999999999" customHeight="1" x14ac:dyDescent="0.25"/>
    <row r="227" ht="20.149999999999999" customHeight="1" x14ac:dyDescent="0.25"/>
    <row r="228" ht="20.149999999999999" customHeight="1" x14ac:dyDescent="0.25"/>
    <row r="229" ht="20.149999999999999" customHeight="1" x14ac:dyDescent="0.25"/>
    <row r="230" ht="20.149999999999999" customHeight="1" x14ac:dyDescent="0.25"/>
    <row r="231" ht="20.149999999999999" customHeight="1" x14ac:dyDescent="0.25"/>
    <row r="232" ht="20.149999999999999" customHeight="1" x14ac:dyDescent="0.25"/>
    <row r="233" ht="20.149999999999999" customHeight="1" x14ac:dyDescent="0.25"/>
    <row r="234" ht="20.149999999999999" customHeight="1" x14ac:dyDescent="0.25"/>
    <row r="235" ht="20.149999999999999" customHeight="1" x14ac:dyDescent="0.25"/>
    <row r="236" ht="20.149999999999999" customHeight="1" x14ac:dyDescent="0.25"/>
    <row r="237" ht="20.149999999999999" customHeight="1" x14ac:dyDescent="0.25"/>
    <row r="238" ht="20.149999999999999" customHeight="1" x14ac:dyDescent="0.25"/>
    <row r="239" ht="20.149999999999999" customHeight="1" x14ac:dyDescent="0.25"/>
    <row r="240" ht="20.149999999999999" customHeight="1" x14ac:dyDescent="0.25"/>
    <row r="241" ht="20.149999999999999" customHeight="1" x14ac:dyDescent="0.25"/>
    <row r="242" ht="20.149999999999999" customHeight="1" x14ac:dyDescent="0.25"/>
    <row r="243" ht="20.149999999999999" customHeight="1" x14ac:dyDescent="0.25"/>
    <row r="244" ht="20.149999999999999" customHeight="1" x14ac:dyDescent="0.25"/>
    <row r="245" ht="20.149999999999999" customHeight="1" x14ac:dyDescent="0.25"/>
    <row r="246" ht="20.149999999999999" customHeight="1" x14ac:dyDescent="0.25"/>
    <row r="247" ht="20.149999999999999" customHeight="1" x14ac:dyDescent="0.25"/>
    <row r="248" ht="20.149999999999999" customHeight="1" x14ac:dyDescent="0.25"/>
    <row r="249" ht="20.149999999999999" customHeight="1" x14ac:dyDescent="0.25"/>
    <row r="250" ht="20.149999999999999" customHeight="1" x14ac:dyDescent="0.25"/>
    <row r="251" ht="20.149999999999999" customHeight="1" x14ac:dyDescent="0.25"/>
    <row r="252" ht="20.149999999999999" customHeight="1" x14ac:dyDescent="0.25"/>
    <row r="253" ht="20.149999999999999" customHeight="1" x14ac:dyDescent="0.25"/>
    <row r="254" ht="20.149999999999999" customHeight="1" x14ac:dyDescent="0.25"/>
    <row r="255" ht="20.149999999999999" customHeight="1" x14ac:dyDescent="0.25"/>
    <row r="256" ht="20.149999999999999" customHeight="1" x14ac:dyDescent="0.25"/>
    <row r="257" ht="20.149999999999999" customHeight="1" x14ac:dyDescent="0.25"/>
    <row r="258" ht="20.149999999999999" customHeight="1" x14ac:dyDescent="0.25"/>
    <row r="259" ht="20.149999999999999" customHeight="1" x14ac:dyDescent="0.25"/>
    <row r="260" ht="20.149999999999999" customHeight="1" x14ac:dyDescent="0.25"/>
    <row r="261" ht="20.149999999999999" customHeight="1" x14ac:dyDescent="0.25"/>
    <row r="262" ht="20.149999999999999" customHeight="1" x14ac:dyDescent="0.25"/>
    <row r="263" ht="20.149999999999999" customHeight="1" x14ac:dyDescent="0.25"/>
    <row r="264" ht="20.149999999999999" customHeight="1" x14ac:dyDescent="0.25"/>
    <row r="265" ht="20.149999999999999" customHeight="1" x14ac:dyDescent="0.25"/>
    <row r="266" ht="20.149999999999999" customHeight="1" x14ac:dyDescent="0.25"/>
    <row r="267" ht="20.149999999999999" customHeight="1" x14ac:dyDescent="0.25"/>
    <row r="268" ht="20.149999999999999" customHeight="1" x14ac:dyDescent="0.25"/>
    <row r="269" ht="20.149999999999999" customHeight="1" x14ac:dyDescent="0.25"/>
    <row r="270" ht="20.149999999999999" customHeight="1" x14ac:dyDescent="0.25"/>
    <row r="271" ht="20.149999999999999" customHeight="1" x14ac:dyDescent="0.25"/>
    <row r="272" ht="20.149999999999999" customHeight="1" x14ac:dyDescent="0.25"/>
    <row r="273" ht="20.149999999999999" customHeight="1" x14ac:dyDescent="0.25"/>
    <row r="274" ht="20.149999999999999" customHeight="1" x14ac:dyDescent="0.25"/>
    <row r="275" ht="20.149999999999999" customHeight="1" x14ac:dyDescent="0.25"/>
    <row r="276" ht="20.149999999999999" customHeight="1" x14ac:dyDescent="0.25"/>
    <row r="277" ht="20.149999999999999" customHeight="1" x14ac:dyDescent="0.25"/>
    <row r="278" ht="20.149999999999999" customHeight="1" x14ac:dyDescent="0.25"/>
    <row r="279" ht="20.149999999999999" customHeight="1" x14ac:dyDescent="0.25"/>
    <row r="280" ht="20.149999999999999" customHeight="1" x14ac:dyDescent="0.25"/>
    <row r="281" ht="20.149999999999999" customHeight="1" x14ac:dyDescent="0.25"/>
    <row r="282" ht="20.149999999999999" customHeight="1" x14ac:dyDescent="0.25"/>
    <row r="283" ht="20.149999999999999" customHeight="1" x14ac:dyDescent="0.25"/>
    <row r="284" ht="20.149999999999999" customHeight="1" x14ac:dyDescent="0.25"/>
    <row r="285" ht="20.149999999999999" customHeight="1" x14ac:dyDescent="0.25"/>
    <row r="286" ht="20.149999999999999" customHeight="1" x14ac:dyDescent="0.25"/>
    <row r="287" ht="20.149999999999999" customHeight="1" x14ac:dyDescent="0.25"/>
    <row r="288" ht="20.149999999999999" customHeight="1" x14ac:dyDescent="0.25"/>
    <row r="289" ht="20.149999999999999" customHeight="1" x14ac:dyDescent="0.25"/>
    <row r="290" ht="20.149999999999999" customHeight="1" x14ac:dyDescent="0.25"/>
    <row r="291" ht="20.149999999999999" customHeight="1" x14ac:dyDescent="0.25"/>
    <row r="292" ht="20.149999999999999" customHeight="1" x14ac:dyDescent="0.25"/>
    <row r="293" ht="20.149999999999999" customHeight="1" x14ac:dyDescent="0.25"/>
    <row r="294" ht="20.149999999999999" customHeight="1" x14ac:dyDescent="0.25"/>
    <row r="295" ht="20.149999999999999" customHeight="1" x14ac:dyDescent="0.25"/>
    <row r="296" ht="20.149999999999999" customHeight="1" x14ac:dyDescent="0.25"/>
    <row r="297" ht="20.149999999999999" customHeight="1" x14ac:dyDescent="0.25"/>
    <row r="298" ht="20.149999999999999" customHeight="1" x14ac:dyDescent="0.25"/>
    <row r="299" ht="20.149999999999999" customHeight="1" x14ac:dyDescent="0.25"/>
    <row r="300" ht="20.149999999999999" customHeight="1" x14ac:dyDescent="0.25"/>
    <row r="301" ht="20.149999999999999" customHeight="1" x14ac:dyDescent="0.25"/>
    <row r="302" ht="20.149999999999999" customHeight="1" x14ac:dyDescent="0.25"/>
    <row r="303" ht="20.149999999999999" customHeight="1" x14ac:dyDescent="0.25"/>
    <row r="304" ht="20.149999999999999" customHeight="1" x14ac:dyDescent="0.25"/>
    <row r="305" ht="20.149999999999999" customHeight="1" x14ac:dyDescent="0.25"/>
    <row r="306" ht="20.149999999999999" customHeight="1" x14ac:dyDescent="0.25"/>
    <row r="307" ht="20.149999999999999" customHeight="1" x14ac:dyDescent="0.25"/>
    <row r="308" ht="20.149999999999999" customHeight="1" x14ac:dyDescent="0.25"/>
    <row r="309" ht="20.149999999999999" customHeight="1" x14ac:dyDescent="0.25"/>
    <row r="310" ht="20.149999999999999" customHeight="1" x14ac:dyDescent="0.25"/>
    <row r="311" ht="20.149999999999999" customHeight="1" x14ac:dyDescent="0.25"/>
    <row r="312" ht="20.149999999999999" customHeight="1" x14ac:dyDescent="0.25"/>
    <row r="313" ht="20.149999999999999" customHeight="1" x14ac:dyDescent="0.25"/>
    <row r="314" ht="20.149999999999999" customHeight="1" x14ac:dyDescent="0.25"/>
    <row r="315" ht="20.149999999999999" customHeight="1" x14ac:dyDescent="0.25"/>
    <row r="316" ht="20.149999999999999" customHeight="1" x14ac:dyDescent="0.25"/>
    <row r="317" ht="20.149999999999999" customHeight="1" x14ac:dyDescent="0.25"/>
    <row r="318" ht="20.149999999999999" customHeight="1" x14ac:dyDescent="0.25"/>
    <row r="319" ht="20.149999999999999" customHeight="1" x14ac:dyDescent="0.25"/>
    <row r="320" ht="20.149999999999999" customHeight="1" x14ac:dyDescent="0.25"/>
    <row r="321" ht="20.149999999999999" customHeight="1" x14ac:dyDescent="0.25"/>
    <row r="322" ht="20.149999999999999" customHeight="1" x14ac:dyDescent="0.25"/>
    <row r="323" ht="20.149999999999999" customHeight="1" x14ac:dyDescent="0.25"/>
    <row r="324" ht="20.149999999999999" customHeight="1" x14ac:dyDescent="0.25"/>
    <row r="325" ht="20.149999999999999" customHeight="1" x14ac:dyDescent="0.25"/>
    <row r="326" ht="20.149999999999999" customHeight="1" x14ac:dyDescent="0.25"/>
    <row r="327" ht="20.149999999999999" customHeight="1" x14ac:dyDescent="0.25"/>
    <row r="328" ht="20.149999999999999" customHeight="1" x14ac:dyDescent="0.25"/>
    <row r="329" ht="20.149999999999999" customHeight="1" x14ac:dyDescent="0.25"/>
    <row r="330" ht="20.149999999999999" customHeight="1" x14ac:dyDescent="0.25"/>
    <row r="331" ht="20.149999999999999" customHeight="1" x14ac:dyDescent="0.25"/>
    <row r="332" ht="20.149999999999999" customHeight="1" x14ac:dyDescent="0.25"/>
    <row r="333" ht="20.149999999999999" customHeight="1" x14ac:dyDescent="0.25"/>
    <row r="334" ht="20.149999999999999" customHeight="1" x14ac:dyDescent="0.25"/>
    <row r="335" ht="20.149999999999999" customHeight="1" x14ac:dyDescent="0.25"/>
    <row r="336" ht="20.149999999999999" customHeight="1" x14ac:dyDescent="0.25"/>
    <row r="337" ht="20.149999999999999" customHeight="1" x14ac:dyDescent="0.25"/>
    <row r="338" ht="20.149999999999999" customHeight="1" x14ac:dyDescent="0.25"/>
    <row r="339" ht="20.149999999999999" customHeight="1" x14ac:dyDescent="0.25"/>
    <row r="340" ht="20.149999999999999" customHeight="1" x14ac:dyDescent="0.25"/>
    <row r="341" ht="20.149999999999999" customHeight="1" x14ac:dyDescent="0.25"/>
    <row r="342" ht="20.149999999999999" customHeight="1" x14ac:dyDescent="0.25"/>
    <row r="343" ht="20.149999999999999" customHeight="1" x14ac:dyDescent="0.25"/>
    <row r="344" ht="20.149999999999999" customHeight="1" x14ac:dyDescent="0.25"/>
    <row r="345" ht="20.149999999999999" customHeight="1" x14ac:dyDescent="0.25"/>
    <row r="346" ht="20.149999999999999" customHeight="1" x14ac:dyDescent="0.25"/>
    <row r="347" ht="20.149999999999999" customHeight="1" x14ac:dyDescent="0.25"/>
    <row r="348" ht="20.149999999999999" customHeight="1" x14ac:dyDescent="0.25"/>
    <row r="349" ht="20.149999999999999" customHeight="1" x14ac:dyDescent="0.25"/>
    <row r="350" ht="20.149999999999999" customHeight="1" x14ac:dyDescent="0.25"/>
    <row r="351" ht="20.149999999999999" customHeight="1" x14ac:dyDescent="0.25"/>
    <row r="352" ht="20.149999999999999" customHeight="1" x14ac:dyDescent="0.25"/>
    <row r="353" ht="20.149999999999999" customHeight="1" x14ac:dyDescent="0.25"/>
    <row r="354" ht="20.149999999999999" customHeight="1" x14ac:dyDescent="0.25"/>
    <row r="355" ht="20.149999999999999" customHeight="1" x14ac:dyDescent="0.25"/>
    <row r="356" ht="20.149999999999999" customHeight="1" x14ac:dyDescent="0.25"/>
    <row r="357" ht="20.149999999999999" customHeight="1" x14ac:dyDescent="0.25"/>
    <row r="358" ht="20.149999999999999" customHeight="1" x14ac:dyDescent="0.25"/>
    <row r="359" ht="20.149999999999999" customHeight="1" x14ac:dyDescent="0.25"/>
    <row r="360" ht="20.149999999999999" customHeight="1" x14ac:dyDescent="0.25"/>
    <row r="361" ht="20.149999999999999" customHeight="1" x14ac:dyDescent="0.25"/>
    <row r="362" ht="20.149999999999999" customHeight="1" x14ac:dyDescent="0.25"/>
    <row r="363" ht="20.149999999999999" customHeight="1" x14ac:dyDescent="0.25"/>
    <row r="364" ht="20.149999999999999" customHeight="1" x14ac:dyDescent="0.25"/>
    <row r="365" ht="20.149999999999999" customHeight="1" x14ac:dyDescent="0.25"/>
    <row r="366" ht="20.149999999999999" customHeight="1" x14ac:dyDescent="0.25"/>
    <row r="367" ht="20.149999999999999" customHeight="1" x14ac:dyDescent="0.25"/>
    <row r="368" ht="20.149999999999999" customHeight="1" x14ac:dyDescent="0.25"/>
    <row r="369" ht="20.149999999999999" customHeight="1" x14ac:dyDescent="0.25"/>
    <row r="370" ht="20.149999999999999" customHeight="1" x14ac:dyDescent="0.25"/>
    <row r="371" ht="20.149999999999999" customHeight="1" x14ac:dyDescent="0.25"/>
    <row r="372" ht="20.149999999999999" customHeight="1" x14ac:dyDescent="0.25"/>
    <row r="373" ht="20.149999999999999" customHeight="1" x14ac:dyDescent="0.25"/>
    <row r="374" ht="20.149999999999999" customHeight="1" x14ac:dyDescent="0.25"/>
    <row r="375" ht="20.149999999999999" customHeight="1" x14ac:dyDescent="0.25"/>
    <row r="376" ht="20.149999999999999" customHeight="1" x14ac:dyDescent="0.25"/>
    <row r="377" ht="20.149999999999999" customHeight="1" x14ac:dyDescent="0.25"/>
    <row r="378" ht="20.149999999999999" customHeight="1" x14ac:dyDescent="0.25"/>
    <row r="379" ht="20.149999999999999" customHeight="1" x14ac:dyDescent="0.25"/>
  </sheetData>
  <mergeCells count="14">
    <mergeCell ref="A122:J122"/>
    <mergeCell ref="A1:N1"/>
    <mergeCell ref="C4:D4"/>
    <mergeCell ref="I4:J4"/>
    <mergeCell ref="L4:M4"/>
    <mergeCell ref="A10:N10"/>
    <mergeCell ref="C12:D12"/>
    <mergeCell ref="I12:J12"/>
    <mergeCell ref="L12:M12"/>
    <mergeCell ref="A43:A44"/>
    <mergeCell ref="B43:B44"/>
    <mergeCell ref="C43:D43"/>
    <mergeCell ref="I43:J43"/>
    <mergeCell ref="L43:M43"/>
  </mergeCells>
  <conditionalFormatting sqref="F9:M9 G163:H163 T6:T79 R6:R79 L86:L161 N86:N161 P6:P161">
    <cfRule type="cellIs" dxfId="12" priority="3" operator="notEqual">
      <formula>0</formula>
    </cfRule>
  </conditionalFormatting>
  <conditionalFormatting sqref="XFB121:XFD121">
    <cfRule type="cellIs" dxfId="11" priority="2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9" fitToHeight="9" orientation="portrait" horizontalDpi="300" verticalDpi="300" r:id="rId1"/>
  <headerFooter alignWithMargins="0">
    <oddHeader>&amp;A</oddHeader>
  </headerFooter>
  <rowBreaks count="1" manualBreakCount="1">
    <brk id="89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8516C-2D4F-48A0-A569-5B9EF7107E2C}">
  <dimension ref="A2:P270"/>
  <sheetViews>
    <sheetView view="pageBreakPreview" zoomScale="80" zoomScaleNormal="80" zoomScaleSheetLayoutView="80" workbookViewId="0">
      <selection activeCell="A2" sqref="A2:E2"/>
    </sheetView>
  </sheetViews>
  <sheetFormatPr defaultColWidth="9.1796875" defaultRowHeight="12.5" x14ac:dyDescent="0.25"/>
  <cols>
    <col min="1" max="1" width="3.81640625" style="139" customWidth="1"/>
    <col min="2" max="2" width="35.7265625" style="138" bestFit="1" customWidth="1"/>
    <col min="3" max="3" width="21.81640625" style="117" customWidth="1"/>
    <col min="4" max="4" width="20.81640625" style="117" customWidth="1"/>
    <col min="5" max="5" width="12.81640625" style="117" customWidth="1"/>
    <col min="6" max="6" width="8.7265625" style="117" customWidth="1"/>
    <col min="7" max="7" width="15.1796875" style="117" customWidth="1"/>
    <col min="8" max="8" width="14.81640625" style="117" customWidth="1"/>
    <col min="9" max="9" width="11.54296875" style="117" bestFit="1" customWidth="1"/>
    <col min="10" max="10" width="9.1796875" style="117"/>
    <col min="11" max="11" width="16.453125" style="117" customWidth="1"/>
    <col min="12" max="12" width="10.453125" style="117" bestFit="1" customWidth="1"/>
    <col min="13" max="13" width="13.7265625" style="117" customWidth="1"/>
    <col min="14" max="14" width="16" style="117" customWidth="1"/>
    <col min="15" max="15" width="11.81640625" style="117" customWidth="1"/>
    <col min="16" max="16" width="12.54296875" style="117" customWidth="1"/>
    <col min="17" max="18" width="13.54296875" style="117" customWidth="1"/>
    <col min="19" max="16384" width="9.1796875" style="117"/>
  </cols>
  <sheetData>
    <row r="2" spans="1:16" ht="20.149999999999999" customHeight="1" x14ac:dyDescent="0.25">
      <c r="A2" s="488" t="s">
        <v>152</v>
      </c>
      <c r="B2" s="488"/>
      <c r="C2" s="488"/>
      <c r="D2" s="488"/>
      <c r="E2" s="48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20.149999999999999" customHeight="1" thickBot="1" x14ac:dyDescent="0.3">
      <c r="A3" s="145"/>
      <c r="B3" s="145"/>
      <c r="C3" s="145"/>
      <c r="D3" s="145"/>
      <c r="E3" s="145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20.149999999999999" customHeight="1" thickBot="1" x14ac:dyDescent="0.3">
      <c r="A4" s="144" t="s">
        <v>1</v>
      </c>
      <c r="B4" s="144" t="s">
        <v>2</v>
      </c>
      <c r="C4" s="166" t="s">
        <v>153</v>
      </c>
      <c r="D4" s="167"/>
      <c r="E4" s="164" t="s">
        <v>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ht="20.149999999999999" customHeight="1" thickBot="1" x14ac:dyDescent="0.3">
      <c r="A5" s="163"/>
      <c r="B5" s="143"/>
      <c r="C5" s="36">
        <f>+'Wynik techniczny'!C5</f>
        <v>2018</v>
      </c>
      <c r="D5" s="36">
        <f>+'Wynik techniczny'!D5</f>
        <v>2019</v>
      </c>
      <c r="E5" s="36" t="str">
        <f>+'Wynik techniczny'!E5</f>
        <v>19/18</v>
      </c>
      <c r="F5" s="16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6" ht="20.149999999999999" customHeight="1" x14ac:dyDescent="0.25">
      <c r="A6" s="169" t="s">
        <v>6</v>
      </c>
      <c r="B6" s="170" t="s">
        <v>7</v>
      </c>
      <c r="C6" s="160">
        <f>+C39</f>
        <v>80630775.917969987</v>
      </c>
      <c r="D6" s="160">
        <f t="shared" ref="D6" si="0">+D39</f>
        <v>78948795.74446997</v>
      </c>
      <c r="E6" s="171">
        <f>+D6/C6</f>
        <v>0.97913972482155964</v>
      </c>
      <c r="F6" s="21"/>
      <c r="G6" s="22"/>
    </row>
    <row r="7" spans="1:16" ht="20.149999999999999" customHeight="1" thickBot="1" x14ac:dyDescent="0.3">
      <c r="A7" s="172" t="s">
        <v>8</v>
      </c>
      <c r="B7" s="173" t="s">
        <v>9</v>
      </c>
      <c r="C7" s="25">
        <f>+C79</f>
        <v>65992802.848449998</v>
      </c>
      <c r="D7" s="25">
        <f t="shared" ref="D7" si="1">+D79</f>
        <v>70239830.836860001</v>
      </c>
      <c r="E7" s="171">
        <f>+D7/C7</f>
        <v>1.0643559267843667</v>
      </c>
      <c r="F7" s="21"/>
      <c r="G7" s="22"/>
    </row>
    <row r="8" spans="1:16" s="100" customFormat="1" ht="20.149999999999999" customHeight="1" thickBot="1" x14ac:dyDescent="0.3">
      <c r="A8" s="110"/>
      <c r="B8" s="174" t="s">
        <v>10</v>
      </c>
      <c r="C8" s="29">
        <f>SUM(C6:C7)</f>
        <v>146623578.76641998</v>
      </c>
      <c r="D8" s="29">
        <f>SUM(D6:D7)</f>
        <v>149188626.58132997</v>
      </c>
      <c r="E8" s="175">
        <f>+D8/C8</f>
        <v>1.0174941018115256</v>
      </c>
      <c r="F8" s="21"/>
      <c r="G8" s="22"/>
    </row>
    <row r="9" spans="1:16" ht="20.149999999999999" customHeight="1" x14ac:dyDescent="0.25">
      <c r="A9" s="176"/>
      <c r="B9" s="177"/>
      <c r="C9" s="140"/>
      <c r="D9" s="140"/>
      <c r="E9" s="140"/>
      <c r="F9" s="140"/>
      <c r="G9" s="22"/>
      <c r="H9" s="140"/>
      <c r="I9" s="140"/>
      <c r="J9" s="140"/>
      <c r="K9" s="140"/>
      <c r="L9" s="140"/>
      <c r="M9" s="140"/>
      <c r="N9" s="140"/>
      <c r="O9" s="140"/>
      <c r="P9" s="140"/>
    </row>
    <row r="10" spans="1:16" s="142" customFormat="1" ht="20.149999999999999" customHeight="1" x14ac:dyDescent="0.25">
      <c r="A10" s="490" t="s">
        <v>154</v>
      </c>
      <c r="B10" s="490"/>
      <c r="C10" s="490"/>
      <c r="D10" s="490"/>
      <c r="E10" s="490"/>
      <c r="F10" s="178"/>
      <c r="G10" s="22"/>
      <c r="H10" s="178"/>
      <c r="I10" s="178"/>
      <c r="J10" s="178"/>
      <c r="K10" s="178"/>
      <c r="L10" s="178"/>
      <c r="M10" s="178"/>
      <c r="N10" s="178"/>
      <c r="O10" s="178"/>
      <c r="P10" s="178"/>
    </row>
    <row r="11" spans="1:16" ht="20.149999999999999" customHeight="1" thickBot="1" x14ac:dyDescent="0.3">
      <c r="A11" s="145"/>
      <c r="B11" s="145"/>
      <c r="C11" s="145"/>
      <c r="D11" s="145"/>
      <c r="E11" s="145"/>
      <c r="F11" s="138"/>
      <c r="G11" s="22"/>
      <c r="H11" s="138"/>
      <c r="I11" s="138"/>
      <c r="J11" s="138"/>
      <c r="K11" s="138"/>
      <c r="L11" s="138"/>
      <c r="M11" s="138"/>
      <c r="N11" s="138"/>
      <c r="O11" s="138"/>
      <c r="P11" s="138"/>
    </row>
    <row r="12" spans="1:16" ht="20.149999999999999" customHeight="1" thickBot="1" x14ac:dyDescent="0.3">
      <c r="A12" s="144" t="s">
        <v>1</v>
      </c>
      <c r="B12" s="144" t="s">
        <v>12</v>
      </c>
      <c r="C12" s="167" t="s">
        <v>153</v>
      </c>
      <c r="D12" s="167"/>
      <c r="E12" s="164" t="s">
        <v>4</v>
      </c>
      <c r="F12" s="138"/>
      <c r="G12" s="22"/>
      <c r="H12" s="138"/>
      <c r="I12" s="138"/>
      <c r="J12" s="138"/>
      <c r="K12" s="138"/>
      <c r="L12" s="138"/>
      <c r="M12" s="138"/>
      <c r="N12" s="138"/>
      <c r="O12" s="138"/>
      <c r="P12" s="138"/>
    </row>
    <row r="13" spans="1:16" ht="20.149999999999999" customHeight="1" thickBot="1" x14ac:dyDescent="0.3">
      <c r="A13" s="163"/>
      <c r="B13" s="179"/>
      <c r="C13" s="36">
        <f>+C5</f>
        <v>2018</v>
      </c>
      <c r="D13" s="36">
        <f t="shared" ref="D13:E13" si="2">+D5</f>
        <v>2019</v>
      </c>
      <c r="E13" s="36" t="str">
        <f t="shared" si="2"/>
        <v>19/18</v>
      </c>
      <c r="F13" s="138"/>
      <c r="G13" s="22"/>
      <c r="H13" s="138"/>
      <c r="I13" s="138"/>
      <c r="J13" s="138"/>
      <c r="K13" s="138"/>
      <c r="L13" s="138"/>
      <c r="M13" s="138"/>
      <c r="N13" s="138"/>
      <c r="O13" s="138"/>
      <c r="P13" s="138"/>
    </row>
    <row r="14" spans="1:16" ht="20.149999999999999" customHeight="1" x14ac:dyDescent="0.25">
      <c r="A14" s="10" t="s">
        <v>6</v>
      </c>
      <c r="B14" s="17" t="s">
        <v>13</v>
      </c>
      <c r="C14" s="180">
        <v>2754001.1408000002</v>
      </c>
      <c r="D14" s="180">
        <v>2612551.4001199999</v>
      </c>
      <c r="E14" s="26">
        <f>+IF(C14=0,"X",D14/C14)</f>
        <v>0.94863845966348759</v>
      </c>
      <c r="F14" s="21"/>
      <c r="G14" s="22"/>
    </row>
    <row r="15" spans="1:16" ht="20.149999999999999" customHeight="1" x14ac:dyDescent="0.25">
      <c r="A15" s="23" t="s">
        <v>8</v>
      </c>
      <c r="B15" s="17" t="s">
        <v>250</v>
      </c>
      <c r="C15" s="180">
        <v>2112645.2550900001</v>
      </c>
      <c r="D15" s="180">
        <v>2039951.58812</v>
      </c>
      <c r="E15" s="26">
        <f t="shared" ref="E15:E39" si="3">+IF(C15=0,"X",D15/C15)</f>
        <v>0.96559116264556999</v>
      </c>
      <c r="F15" s="21"/>
      <c r="G15" s="22"/>
    </row>
    <row r="16" spans="1:16" ht="20.149999999999999" customHeight="1" x14ac:dyDescent="0.25">
      <c r="A16" s="23" t="s">
        <v>14</v>
      </c>
      <c r="B16" s="17" t="s">
        <v>15</v>
      </c>
      <c r="C16" s="180">
        <v>13156059.306849999</v>
      </c>
      <c r="D16" s="180">
        <v>13151473.24855</v>
      </c>
      <c r="E16" s="26">
        <f t="shared" si="3"/>
        <v>0.99965141094357857</v>
      </c>
      <c r="F16" s="21"/>
      <c r="G16" s="22"/>
    </row>
    <row r="17" spans="1:7" ht="20.149999999999999" customHeight="1" x14ac:dyDescent="0.25">
      <c r="A17" s="23" t="s">
        <v>16</v>
      </c>
      <c r="B17" s="17" t="s">
        <v>17</v>
      </c>
      <c r="C17" s="180">
        <v>3326316.2047700002</v>
      </c>
      <c r="D17" s="180">
        <v>2990250.6047200002</v>
      </c>
      <c r="E17" s="26">
        <f t="shared" si="3"/>
        <v>0.89896763285219983</v>
      </c>
      <c r="F17" s="21"/>
      <c r="G17" s="22"/>
    </row>
    <row r="18" spans="1:7" ht="20.149999999999999" customHeight="1" x14ac:dyDescent="0.25">
      <c r="A18" s="23" t="s">
        <v>18</v>
      </c>
      <c r="B18" s="17" t="s">
        <v>19</v>
      </c>
      <c r="C18" s="180">
        <v>610747.79436000006</v>
      </c>
      <c r="D18" s="180">
        <v>606742.62054000003</v>
      </c>
      <c r="E18" s="26">
        <f t="shared" si="3"/>
        <v>0.99344218045978039</v>
      </c>
      <c r="F18" s="21"/>
      <c r="G18" s="22"/>
    </row>
    <row r="19" spans="1:7" ht="20.149999999999999" customHeight="1" x14ac:dyDescent="0.25">
      <c r="A19" s="23" t="s">
        <v>20</v>
      </c>
      <c r="B19" s="17" t="s">
        <v>21</v>
      </c>
      <c r="C19" s="180">
        <v>1672586.8141600001</v>
      </c>
      <c r="D19" s="180">
        <v>1749275.0271999999</v>
      </c>
      <c r="E19" s="26">
        <f t="shared" si="3"/>
        <v>1.0458500643379243</v>
      </c>
      <c r="F19" s="21"/>
      <c r="G19" s="22"/>
    </row>
    <row r="20" spans="1:7" ht="20.149999999999999" customHeight="1" x14ac:dyDescent="0.25">
      <c r="A20" s="23" t="s">
        <v>22</v>
      </c>
      <c r="B20" s="17" t="s">
        <v>23</v>
      </c>
      <c r="C20" s="180">
        <v>1417564.3212299999</v>
      </c>
      <c r="D20" s="180">
        <v>1028799.85976</v>
      </c>
      <c r="E20" s="26">
        <f t="shared" si="3"/>
        <v>0.72575180141901807</v>
      </c>
      <c r="F20" s="21"/>
      <c r="G20" s="22"/>
    </row>
    <row r="21" spans="1:7" ht="20.149999999999999" customHeight="1" x14ac:dyDescent="0.25">
      <c r="A21" s="23" t="s">
        <v>24</v>
      </c>
      <c r="B21" s="17" t="s">
        <v>25</v>
      </c>
      <c r="C21" s="180">
        <v>2074600.77217</v>
      </c>
      <c r="D21" s="180">
        <v>1825917.5338300001</v>
      </c>
      <c r="E21" s="26">
        <f t="shared" si="3"/>
        <v>0.88012959328079243</v>
      </c>
      <c r="F21" s="21"/>
      <c r="G21" s="22"/>
    </row>
    <row r="22" spans="1:7" ht="20.149999999999999" customHeight="1" x14ac:dyDescent="0.25">
      <c r="A22" s="23" t="s">
        <v>26</v>
      </c>
      <c r="B22" s="17" t="s">
        <v>27</v>
      </c>
      <c r="C22" s="180">
        <v>3839993.0298700002</v>
      </c>
      <c r="D22" s="180">
        <v>3632892.4103000001</v>
      </c>
      <c r="E22" s="26">
        <f t="shared" si="3"/>
        <v>0.94606744909195539</v>
      </c>
      <c r="F22" s="21"/>
      <c r="G22" s="22"/>
    </row>
    <row r="23" spans="1:7" ht="20.149999999999999" customHeight="1" x14ac:dyDescent="0.25">
      <c r="A23" s="23" t="s">
        <v>28</v>
      </c>
      <c r="B23" s="17" t="s">
        <v>253</v>
      </c>
      <c r="C23" s="180">
        <v>12965.78787</v>
      </c>
      <c r="D23" s="180">
        <v>14228.320540000001</v>
      </c>
      <c r="E23" s="26">
        <f t="shared" si="3"/>
        <v>1.0973741574872766</v>
      </c>
      <c r="F23" s="21"/>
      <c r="G23" s="22"/>
    </row>
    <row r="24" spans="1:7" ht="20.149999999999999" customHeight="1" x14ac:dyDescent="0.25">
      <c r="A24" s="23" t="s">
        <v>29</v>
      </c>
      <c r="B24" s="17" t="s">
        <v>30</v>
      </c>
      <c r="C24" s="180">
        <v>17105.480370000001</v>
      </c>
      <c r="D24" s="180">
        <v>15952.54564</v>
      </c>
      <c r="E24" s="26">
        <f t="shared" si="3"/>
        <v>0.93259851783981207</v>
      </c>
      <c r="F24" s="21"/>
      <c r="G24" s="22"/>
    </row>
    <row r="25" spans="1:7" ht="20.149999999999999" customHeight="1" x14ac:dyDescent="0.25">
      <c r="A25" s="23" t="s">
        <v>31</v>
      </c>
      <c r="B25" s="17" t="s">
        <v>32</v>
      </c>
      <c r="C25" s="180">
        <v>5334199.98018</v>
      </c>
      <c r="D25" s="180">
        <v>4926015.6783400001</v>
      </c>
      <c r="E25" s="26">
        <f t="shared" si="3"/>
        <v>0.92347787796545533</v>
      </c>
      <c r="F25" s="21"/>
      <c r="G25" s="22"/>
    </row>
    <row r="26" spans="1:7" ht="20.149999999999999" customHeight="1" x14ac:dyDescent="0.25">
      <c r="A26" s="23" t="s">
        <v>33</v>
      </c>
      <c r="B26" s="17" t="s">
        <v>34</v>
      </c>
      <c r="C26" s="180">
        <v>7402531.1588899996</v>
      </c>
      <c r="D26" s="180">
        <v>7448775.5348699996</v>
      </c>
      <c r="E26" s="26">
        <f t="shared" si="3"/>
        <v>1.006247103185032</v>
      </c>
      <c r="F26" s="21"/>
      <c r="G26" s="22"/>
    </row>
    <row r="27" spans="1:7" ht="20.149999999999999" customHeight="1" x14ac:dyDescent="0.25">
      <c r="A27" s="23" t="s">
        <v>35</v>
      </c>
      <c r="B27" s="17" t="s">
        <v>36</v>
      </c>
      <c r="C27" s="180">
        <v>6597219.0943299998</v>
      </c>
      <c r="D27" s="180">
        <v>6217355.8629000001</v>
      </c>
      <c r="E27" s="26">
        <f>+IF(C27=0,"X",D27/C27)</f>
        <v>0.94242070393622757</v>
      </c>
      <c r="F27" s="21"/>
      <c r="G27" s="22"/>
    </row>
    <row r="28" spans="1:7" ht="20.149999999999999" customHeight="1" x14ac:dyDescent="0.25">
      <c r="A28" s="23" t="s">
        <v>37</v>
      </c>
      <c r="B28" s="17" t="s">
        <v>38</v>
      </c>
      <c r="C28" s="180">
        <v>2123288.7281300002</v>
      </c>
      <c r="D28" s="180">
        <v>2094822.8586299999</v>
      </c>
      <c r="E28" s="26">
        <f t="shared" si="3"/>
        <v>0.9865935003926336</v>
      </c>
      <c r="F28" s="21"/>
      <c r="G28" s="22"/>
    </row>
    <row r="29" spans="1:7" ht="20.149999999999999" customHeight="1" x14ac:dyDescent="0.25">
      <c r="A29" s="23" t="s">
        <v>39</v>
      </c>
      <c r="B29" s="17" t="s">
        <v>252</v>
      </c>
      <c r="C29" s="180">
        <v>13849.9238</v>
      </c>
      <c r="D29" s="180">
        <v>13734.94022</v>
      </c>
      <c r="E29" s="26">
        <f t="shared" si="3"/>
        <v>0.99169789078550741</v>
      </c>
      <c r="F29" s="21"/>
      <c r="G29" s="22"/>
    </row>
    <row r="30" spans="1:7" ht="20.149999999999999" customHeight="1" x14ac:dyDescent="0.25">
      <c r="A30" s="23" t="s">
        <v>40</v>
      </c>
      <c r="B30" s="17" t="s">
        <v>41</v>
      </c>
      <c r="C30" s="180">
        <v>22336297.758170001</v>
      </c>
      <c r="D30" s="180">
        <v>22783276.272840001</v>
      </c>
      <c r="E30" s="26">
        <f t="shared" si="3"/>
        <v>1.0200113071337664</v>
      </c>
      <c r="F30" s="21"/>
      <c r="G30" s="22"/>
    </row>
    <row r="31" spans="1:7" ht="20.149999999999999" customHeight="1" x14ac:dyDescent="0.25">
      <c r="A31" s="23" t="s">
        <v>42</v>
      </c>
      <c r="B31" s="17" t="s">
        <v>43</v>
      </c>
      <c r="C31" s="180">
        <v>279206.09740000003</v>
      </c>
      <c r="D31" s="180">
        <v>299243.79739000002</v>
      </c>
      <c r="E31" s="26">
        <f t="shared" si="3"/>
        <v>1.0717666991394292</v>
      </c>
      <c r="F31" s="21"/>
      <c r="G31" s="22"/>
    </row>
    <row r="32" spans="1:7" ht="20.149999999999999" customHeight="1" x14ac:dyDescent="0.25">
      <c r="A32" s="23" t="s">
        <v>44</v>
      </c>
      <c r="B32" s="17" t="s">
        <v>45</v>
      </c>
      <c r="C32" s="180">
        <v>83714.686470000001</v>
      </c>
      <c r="D32" s="180">
        <v>112157.71606999999</v>
      </c>
      <c r="E32" s="26">
        <f t="shared" si="3"/>
        <v>1.3397615257173883</v>
      </c>
      <c r="F32" s="21"/>
      <c r="G32" s="22"/>
    </row>
    <row r="33" spans="1:7" ht="20.149999999999999" customHeight="1" x14ac:dyDescent="0.25">
      <c r="A33" s="23" t="s">
        <v>46</v>
      </c>
      <c r="B33" s="17" t="s">
        <v>47</v>
      </c>
      <c r="C33" s="180">
        <v>714209.57414000004</v>
      </c>
      <c r="D33" s="180">
        <v>838510.41666999995</v>
      </c>
      <c r="E33" s="26">
        <f t="shared" si="3"/>
        <v>1.1740397315167248</v>
      </c>
      <c r="F33" s="21"/>
      <c r="G33" s="22"/>
    </row>
    <row r="34" spans="1:7" ht="20.149999999999999" customHeight="1" x14ac:dyDescent="0.25">
      <c r="A34" s="23" t="s">
        <v>48</v>
      </c>
      <c r="B34" s="17" t="s">
        <v>49</v>
      </c>
      <c r="C34" s="180">
        <v>19645.198680000001</v>
      </c>
      <c r="D34" s="180">
        <v>20864.11275</v>
      </c>
      <c r="E34" s="26">
        <f t="shared" si="3"/>
        <v>1.0620464109248702</v>
      </c>
      <c r="F34" s="21"/>
      <c r="G34" s="22"/>
    </row>
    <row r="35" spans="1:7" ht="20.149999999999999" customHeight="1" x14ac:dyDescent="0.25">
      <c r="A35" s="23" t="s">
        <v>50</v>
      </c>
      <c r="B35" s="181" t="s">
        <v>51</v>
      </c>
      <c r="C35" s="180">
        <v>403920.52331000002</v>
      </c>
      <c r="D35" s="180">
        <v>288918.00594</v>
      </c>
      <c r="E35" s="26">
        <f t="shared" si="3"/>
        <v>0.71528429299013818</v>
      </c>
      <c r="F35" s="21"/>
      <c r="G35" s="22"/>
    </row>
    <row r="36" spans="1:7" ht="20.149999999999999" customHeight="1" x14ac:dyDescent="0.25">
      <c r="A36" s="23" t="s">
        <v>52</v>
      </c>
      <c r="B36" s="17" t="s">
        <v>53</v>
      </c>
      <c r="C36" s="180">
        <v>676260.52919000003</v>
      </c>
      <c r="D36" s="180">
        <v>762453.12008999998</v>
      </c>
      <c r="E36" s="26">
        <f t="shared" si="3"/>
        <v>1.1274547118744875</v>
      </c>
      <c r="F36" s="21"/>
      <c r="G36" s="22"/>
    </row>
    <row r="37" spans="1:7" ht="20.149999999999999" customHeight="1" x14ac:dyDescent="0.25">
      <c r="A37" s="23" t="s">
        <v>54</v>
      </c>
      <c r="B37" s="17" t="s">
        <v>55</v>
      </c>
      <c r="C37" s="180">
        <v>2251738.6770299999</v>
      </c>
      <c r="D37" s="180">
        <v>2099542.7978400001</v>
      </c>
      <c r="E37" s="26">
        <f t="shared" si="3"/>
        <v>0.93240961718047</v>
      </c>
      <c r="F37" s="21"/>
      <c r="G37" s="22"/>
    </row>
    <row r="38" spans="1:7" ht="20.149999999999999" customHeight="1" thickBot="1" x14ac:dyDescent="0.3">
      <c r="A38" s="23" t="s">
        <v>56</v>
      </c>
      <c r="B38" s="17" t="s">
        <v>57</v>
      </c>
      <c r="C38" s="180">
        <v>1400108.0807099999</v>
      </c>
      <c r="D38" s="180">
        <v>1375089.4705999999</v>
      </c>
      <c r="E38" s="26">
        <f t="shared" si="3"/>
        <v>0.98213094370735077</v>
      </c>
      <c r="F38" s="21"/>
      <c r="G38" s="22"/>
    </row>
    <row r="39" spans="1:7" s="100" customFormat="1" ht="20.149999999999999" customHeight="1" thickBot="1" x14ac:dyDescent="0.3">
      <c r="A39" s="134"/>
      <c r="B39" s="135" t="s">
        <v>10</v>
      </c>
      <c r="C39" s="96">
        <f>SUM(C14:C38)</f>
        <v>80630775.917969987</v>
      </c>
      <c r="D39" s="96">
        <f>SUM(D14:D38)</f>
        <v>78948795.74446997</v>
      </c>
      <c r="E39" s="30">
        <f t="shared" si="3"/>
        <v>0.97913972482155964</v>
      </c>
      <c r="F39" s="21"/>
      <c r="G39" s="22"/>
    </row>
    <row r="40" spans="1:7" s="381" customFormat="1" ht="20.149999999999999" customHeight="1" x14ac:dyDescent="0.25">
      <c r="A40" s="380"/>
      <c r="B40" s="390"/>
      <c r="C40" s="374">
        <v>0</v>
      </c>
      <c r="D40" s="374">
        <v>0</v>
      </c>
      <c r="E40" s="392"/>
      <c r="G40" s="379"/>
    </row>
    <row r="41" spans="1:7" ht="20.149999999999999" customHeight="1" x14ac:dyDescent="0.25">
      <c r="A41" s="489" t="s">
        <v>155</v>
      </c>
      <c r="B41" s="489"/>
      <c r="C41" s="489"/>
      <c r="D41" s="489"/>
      <c r="E41" s="489"/>
      <c r="G41" s="22"/>
    </row>
    <row r="42" spans="1:7" ht="20.149999999999999" customHeight="1" thickBot="1" x14ac:dyDescent="0.3">
      <c r="A42" s="145"/>
      <c r="B42" s="145"/>
      <c r="C42" s="145"/>
      <c r="D42" s="145"/>
      <c r="E42" s="145"/>
      <c r="G42" s="22"/>
    </row>
    <row r="43" spans="1:7" ht="20.149999999999999" customHeight="1" thickBot="1" x14ac:dyDescent="0.3">
      <c r="A43" s="144" t="s">
        <v>1</v>
      </c>
      <c r="B43" s="151" t="s">
        <v>12</v>
      </c>
      <c r="C43" s="166" t="s">
        <v>153</v>
      </c>
      <c r="D43" s="167"/>
      <c r="E43" s="169" t="s">
        <v>4</v>
      </c>
      <c r="G43" s="22"/>
    </row>
    <row r="44" spans="1:7" ht="20.149999999999999" customHeight="1" thickBot="1" x14ac:dyDescent="0.3">
      <c r="A44" s="163"/>
      <c r="B44" s="182"/>
      <c r="C44" s="36">
        <f>+C13</f>
        <v>2018</v>
      </c>
      <c r="D44" s="36">
        <f>+D13</f>
        <v>2019</v>
      </c>
      <c r="E44" s="36" t="str">
        <f>+E13</f>
        <v>19/18</v>
      </c>
      <c r="G44" s="22"/>
    </row>
    <row r="45" spans="1:7" ht="20.149999999999999" customHeight="1" x14ac:dyDescent="0.25">
      <c r="A45" s="10" t="s">
        <v>6</v>
      </c>
      <c r="B45" s="181" t="s">
        <v>59</v>
      </c>
      <c r="C45" s="183">
        <v>2824450.6120500001</v>
      </c>
      <c r="D45" s="183">
        <v>2896066.7747</v>
      </c>
      <c r="E45" s="20">
        <f t="shared" ref="E45:E79" si="4">+IF(C45=0,"X",D45/C45)</f>
        <v>1.0253557850664701</v>
      </c>
      <c r="F45" s="21"/>
      <c r="G45" s="22"/>
    </row>
    <row r="46" spans="1:7" ht="20.149999999999999" customHeight="1" x14ac:dyDescent="0.25">
      <c r="A46" s="23" t="s">
        <v>8</v>
      </c>
      <c r="B46" s="181" t="s">
        <v>254</v>
      </c>
      <c r="C46" s="183">
        <v>694015.77043000003</v>
      </c>
      <c r="D46" s="183">
        <v>733522.83918999997</v>
      </c>
      <c r="E46" s="55">
        <f t="shared" si="4"/>
        <v>1.0569253184773051</v>
      </c>
      <c r="F46" s="21"/>
      <c r="G46" s="22"/>
    </row>
    <row r="47" spans="1:7" ht="20.149999999999999" customHeight="1" x14ac:dyDescent="0.25">
      <c r="A47" s="23" t="s">
        <v>14</v>
      </c>
      <c r="B47" s="181" t="s">
        <v>60</v>
      </c>
      <c r="C47" s="183">
        <v>2773153.6195800002</v>
      </c>
      <c r="D47" s="183">
        <v>2933712.6036299998</v>
      </c>
      <c r="E47" s="55">
        <f t="shared" si="4"/>
        <v>1.0578976162432416</v>
      </c>
      <c r="F47" s="21"/>
      <c r="G47" s="22"/>
    </row>
    <row r="48" spans="1:7" ht="20.149999999999999" customHeight="1" x14ac:dyDescent="0.25">
      <c r="A48" s="23" t="s">
        <v>16</v>
      </c>
      <c r="B48" s="181" t="s">
        <v>61</v>
      </c>
      <c r="C48" s="183">
        <v>2003782.4763400001</v>
      </c>
      <c r="D48" s="183">
        <v>2122965.7059200001</v>
      </c>
      <c r="E48" s="55">
        <f t="shared" si="4"/>
        <v>1.0594791255973521</v>
      </c>
      <c r="F48" s="21"/>
      <c r="G48" s="22"/>
    </row>
    <row r="49" spans="1:7" ht="20.149999999999999" customHeight="1" x14ac:dyDescent="0.25">
      <c r="A49" s="23" t="s">
        <v>18</v>
      </c>
      <c r="B49" s="17" t="s">
        <v>62</v>
      </c>
      <c r="C49" s="183">
        <v>445814.85967999999</v>
      </c>
      <c r="D49" s="183">
        <v>464696.73603999999</v>
      </c>
      <c r="E49" s="55">
        <f t="shared" si="4"/>
        <v>1.0423536271840583</v>
      </c>
      <c r="F49" s="21"/>
      <c r="G49" s="22"/>
    </row>
    <row r="50" spans="1:7" ht="20.149999999999999" customHeight="1" x14ac:dyDescent="0.25">
      <c r="A50" s="23" t="s">
        <v>20</v>
      </c>
      <c r="B50" s="181" t="s">
        <v>63</v>
      </c>
      <c r="C50" s="183">
        <v>13852.769910000001</v>
      </c>
      <c r="D50" s="183">
        <v>37419.10656</v>
      </c>
      <c r="E50" s="55">
        <f t="shared" si="4"/>
        <v>2.7012003233366344</v>
      </c>
      <c r="F50" s="21"/>
      <c r="G50" s="22"/>
    </row>
    <row r="51" spans="1:7" ht="20.149999999999999" customHeight="1" x14ac:dyDescent="0.25">
      <c r="A51" s="23" t="s">
        <v>22</v>
      </c>
      <c r="B51" s="181" t="s">
        <v>64</v>
      </c>
      <c r="C51" s="183">
        <v>21476.361799999999</v>
      </c>
      <c r="D51" s="183">
        <v>19778.333569999999</v>
      </c>
      <c r="E51" s="55">
        <f t="shared" si="4"/>
        <v>0.92093501470067429</v>
      </c>
      <c r="F51" s="21"/>
      <c r="G51" s="22"/>
    </row>
    <row r="52" spans="1:7" ht="20.149999999999999" customHeight="1" x14ac:dyDescent="0.25">
      <c r="A52" s="23" t="s">
        <v>24</v>
      </c>
      <c r="B52" s="181" t="s">
        <v>65</v>
      </c>
      <c r="C52" s="183">
        <v>17648.597610000001</v>
      </c>
      <c r="D52" s="183">
        <v>13332.16331</v>
      </c>
      <c r="E52" s="55">
        <f t="shared" si="4"/>
        <v>0.75542338290073341</v>
      </c>
      <c r="F52" s="21"/>
      <c r="G52" s="22"/>
    </row>
    <row r="53" spans="1:7" ht="20.149999999999999" customHeight="1" x14ac:dyDescent="0.25">
      <c r="A53" s="23" t="s">
        <v>26</v>
      </c>
      <c r="B53" s="181" t="s">
        <v>66</v>
      </c>
      <c r="C53" s="183">
        <v>8952052.5557100009</v>
      </c>
      <c r="D53" s="183">
        <v>9783897.5575300008</v>
      </c>
      <c r="E53" s="55">
        <f t="shared" si="4"/>
        <v>1.0929222652172002</v>
      </c>
      <c r="F53" s="21"/>
      <c r="G53" s="22"/>
    </row>
    <row r="54" spans="1:7" ht="20.149999999999999" customHeight="1" x14ac:dyDescent="0.25">
      <c r="A54" s="23" t="s">
        <v>28</v>
      </c>
      <c r="B54" s="181" t="s">
        <v>67</v>
      </c>
      <c r="C54" s="183">
        <v>462852.25719999999</v>
      </c>
      <c r="D54" s="183">
        <v>491621.90698000003</v>
      </c>
      <c r="E54" s="55">
        <f t="shared" si="4"/>
        <v>1.0621573068564913</v>
      </c>
      <c r="F54" s="21"/>
      <c r="G54" s="22"/>
    </row>
    <row r="55" spans="1:7" ht="20.149999999999999" customHeight="1" x14ac:dyDescent="0.25">
      <c r="A55" s="23" t="s">
        <v>29</v>
      </c>
      <c r="B55" s="181" t="s">
        <v>68</v>
      </c>
      <c r="C55" s="183">
        <v>912627.22751</v>
      </c>
      <c r="D55" s="183">
        <v>785550.72926000005</v>
      </c>
      <c r="E55" s="55">
        <f t="shared" si="4"/>
        <v>0.8607574983307108</v>
      </c>
      <c r="F55" s="21"/>
      <c r="G55" s="22"/>
    </row>
    <row r="56" spans="1:7" ht="20.149999999999999" customHeight="1" x14ac:dyDescent="0.25">
      <c r="A56" s="23" t="s">
        <v>31</v>
      </c>
      <c r="B56" s="181" t="s">
        <v>69</v>
      </c>
      <c r="C56" s="183">
        <v>3731235.33366</v>
      </c>
      <c r="D56" s="183">
        <v>3947103.2231299998</v>
      </c>
      <c r="E56" s="55">
        <f t="shared" si="4"/>
        <v>1.0578542681354417</v>
      </c>
      <c r="F56" s="21"/>
      <c r="G56" s="22"/>
    </row>
    <row r="57" spans="1:7" ht="20.149999999999999" customHeight="1" x14ac:dyDescent="0.25">
      <c r="A57" s="23" t="s">
        <v>33</v>
      </c>
      <c r="B57" s="181" t="s">
        <v>70</v>
      </c>
      <c r="C57" s="183">
        <v>284762.35467999999</v>
      </c>
      <c r="D57" s="183">
        <v>316793.72135000001</v>
      </c>
      <c r="E57" s="55">
        <f t="shared" si="4"/>
        <v>1.1124845547298381</v>
      </c>
      <c r="F57" s="21"/>
      <c r="G57" s="22"/>
    </row>
    <row r="58" spans="1:7" ht="20.149999999999999" customHeight="1" x14ac:dyDescent="0.25">
      <c r="A58" s="23" t="s">
        <v>35</v>
      </c>
      <c r="B58" s="181" t="s">
        <v>71</v>
      </c>
      <c r="C58" s="183">
        <v>1625797.15111</v>
      </c>
      <c r="D58" s="183">
        <v>1896469.0583599999</v>
      </c>
      <c r="E58" s="55">
        <f t="shared" si="4"/>
        <v>1.1664856572452478</v>
      </c>
      <c r="F58" s="21"/>
      <c r="G58" s="22"/>
    </row>
    <row r="59" spans="1:7" ht="20.149999999999999" customHeight="1" x14ac:dyDescent="0.25">
      <c r="A59" s="23" t="s">
        <v>37</v>
      </c>
      <c r="B59" s="181" t="s">
        <v>72</v>
      </c>
      <c r="C59" s="183">
        <v>112833.95248000001</v>
      </c>
      <c r="D59" s="183">
        <v>130423.98491</v>
      </c>
      <c r="E59" s="55">
        <f t="shared" si="4"/>
        <v>1.155893080437095</v>
      </c>
      <c r="F59" s="21"/>
      <c r="G59" s="22"/>
    </row>
    <row r="60" spans="1:7" ht="20.149999999999999" customHeight="1" x14ac:dyDescent="0.25">
      <c r="A60" s="23" t="s">
        <v>39</v>
      </c>
      <c r="B60" s="181" t="s">
        <v>73</v>
      </c>
      <c r="C60" s="183">
        <v>1319369.5533700001</v>
      </c>
      <c r="D60" s="183">
        <v>1468151.88142</v>
      </c>
      <c r="E60" s="55">
        <f t="shared" si="4"/>
        <v>1.1127677440107455</v>
      </c>
      <c r="F60" s="21"/>
      <c r="G60" s="22"/>
    </row>
    <row r="61" spans="1:7" ht="20.149999999999999" customHeight="1" x14ac:dyDescent="0.25">
      <c r="A61" s="23" t="s">
        <v>40</v>
      </c>
      <c r="B61" s="181" t="s">
        <v>74</v>
      </c>
      <c r="C61" s="183">
        <v>6490.87417</v>
      </c>
      <c r="D61" s="183">
        <v>11849.343720000001</v>
      </c>
      <c r="E61" s="55">
        <f t="shared" si="4"/>
        <v>1.8255389658863161</v>
      </c>
      <c r="F61" s="21"/>
      <c r="G61" s="22"/>
    </row>
    <row r="62" spans="1:7" ht="20.149999999999999" customHeight="1" x14ac:dyDescent="0.25">
      <c r="A62" s="23" t="s">
        <v>42</v>
      </c>
      <c r="B62" s="181" t="s">
        <v>75</v>
      </c>
      <c r="C62" s="183">
        <v>51429.773950000003</v>
      </c>
      <c r="D62" s="183">
        <v>77297.616080000007</v>
      </c>
      <c r="E62" s="55">
        <f t="shared" si="4"/>
        <v>1.5029740584733797</v>
      </c>
      <c r="F62" s="21"/>
      <c r="G62" s="22"/>
    </row>
    <row r="63" spans="1:7" ht="20.149999999999999" customHeight="1" x14ac:dyDescent="0.25">
      <c r="A63" s="23" t="s">
        <v>44</v>
      </c>
      <c r="B63" s="184" t="s">
        <v>76</v>
      </c>
      <c r="C63" s="183">
        <v>3873.1650599999998</v>
      </c>
      <c r="D63" s="183">
        <v>3220.9583299999999</v>
      </c>
      <c r="E63" s="55">
        <f t="shared" si="4"/>
        <v>0.83160884705492</v>
      </c>
      <c r="F63" s="21"/>
      <c r="G63" s="22"/>
    </row>
    <row r="64" spans="1:7" ht="20.149999999999999" customHeight="1" x14ac:dyDescent="0.25">
      <c r="A64" s="23" t="s">
        <v>46</v>
      </c>
      <c r="B64" s="181" t="s">
        <v>77</v>
      </c>
      <c r="C64" s="183">
        <v>986656.09238000005</v>
      </c>
      <c r="D64" s="183">
        <v>1285464.9503899999</v>
      </c>
      <c r="E64" s="55">
        <f t="shared" si="4"/>
        <v>1.3028500612500316</v>
      </c>
      <c r="F64" s="21"/>
      <c r="G64" s="22"/>
    </row>
    <row r="65" spans="1:7" ht="20.149999999999999" customHeight="1" x14ac:dyDescent="0.25">
      <c r="A65" s="23" t="s">
        <v>48</v>
      </c>
      <c r="B65" s="181" t="s">
        <v>78</v>
      </c>
      <c r="C65" s="183">
        <v>324363.98002000002</v>
      </c>
      <c r="D65" s="183">
        <v>355816.65201000002</v>
      </c>
      <c r="E65" s="55">
        <f t="shared" si="4"/>
        <v>1.0969672156201211</v>
      </c>
      <c r="F65" s="21"/>
      <c r="G65" s="22"/>
    </row>
    <row r="66" spans="1:7" ht="20.149999999999999" customHeight="1" x14ac:dyDescent="0.25">
      <c r="A66" s="23" t="s">
        <v>50</v>
      </c>
      <c r="B66" s="181" t="s">
        <v>79</v>
      </c>
      <c r="C66" s="183">
        <v>181094.33569000001</v>
      </c>
      <c r="D66" s="183">
        <v>205094.82175</v>
      </c>
      <c r="E66" s="55">
        <f t="shared" si="4"/>
        <v>1.1325302968121784</v>
      </c>
      <c r="F66" s="21"/>
      <c r="G66" s="22"/>
    </row>
    <row r="67" spans="1:7" ht="20.149999999999999" customHeight="1" x14ac:dyDescent="0.25">
      <c r="A67" s="23" t="s">
        <v>52</v>
      </c>
      <c r="B67" s="181" t="s">
        <v>80</v>
      </c>
      <c r="C67" s="183">
        <v>592602.58643000002</v>
      </c>
      <c r="D67" s="183">
        <v>603650.76973000006</v>
      </c>
      <c r="E67" s="55">
        <f t="shared" si="4"/>
        <v>1.0186434949036542</v>
      </c>
      <c r="F67" s="21"/>
      <c r="G67" s="22"/>
    </row>
    <row r="68" spans="1:7" ht="20.149999999999999" customHeight="1" x14ac:dyDescent="0.25">
      <c r="A68" s="23" t="s">
        <v>54</v>
      </c>
      <c r="B68" s="181" t="s">
        <v>81</v>
      </c>
      <c r="C68" s="183">
        <v>22443469.77</v>
      </c>
      <c r="D68" s="183">
        <v>23114021.379000001</v>
      </c>
      <c r="E68" s="55">
        <f t="shared" si="4"/>
        <v>1.0298773592439936</v>
      </c>
      <c r="F68" s="21"/>
      <c r="G68" s="22"/>
    </row>
    <row r="69" spans="1:7" ht="20.149999999999999" customHeight="1" x14ac:dyDescent="0.25">
      <c r="A69" s="23" t="s">
        <v>56</v>
      </c>
      <c r="B69" s="181" t="s">
        <v>82</v>
      </c>
      <c r="C69" s="183">
        <v>666398.27164000005</v>
      </c>
      <c r="D69" s="183">
        <v>907366.67839999998</v>
      </c>
      <c r="E69" s="55">
        <f t="shared" si="4"/>
        <v>1.3615981868725122</v>
      </c>
      <c r="F69" s="21"/>
      <c r="G69" s="22"/>
    </row>
    <row r="70" spans="1:7" ht="20.149999999999999" customHeight="1" x14ac:dyDescent="0.25">
      <c r="A70" s="23" t="s">
        <v>83</v>
      </c>
      <c r="B70" s="181" t="s">
        <v>84</v>
      </c>
      <c r="C70" s="183">
        <v>507940.82679000002</v>
      </c>
      <c r="D70" s="183">
        <v>558376.26017999998</v>
      </c>
      <c r="E70" s="55">
        <f t="shared" si="4"/>
        <v>1.0992939152159384</v>
      </c>
      <c r="F70" s="21"/>
      <c r="G70" s="22"/>
    </row>
    <row r="71" spans="1:7" ht="20.149999999999999" customHeight="1" x14ac:dyDescent="0.25">
      <c r="A71" s="23" t="s">
        <v>85</v>
      </c>
      <c r="B71" s="181" t="s">
        <v>86</v>
      </c>
      <c r="C71" s="183">
        <v>278166.23960999999</v>
      </c>
      <c r="D71" s="183">
        <v>217004.82284000001</v>
      </c>
      <c r="E71" s="55">
        <f t="shared" si="4"/>
        <v>0.78012638465490747</v>
      </c>
      <c r="F71" s="21"/>
      <c r="G71" s="22"/>
    </row>
    <row r="72" spans="1:7" ht="20.149999999999999" customHeight="1" x14ac:dyDescent="0.25">
      <c r="A72" s="23" t="s">
        <v>87</v>
      </c>
      <c r="B72" s="181" t="s">
        <v>88</v>
      </c>
      <c r="C72" s="183">
        <v>30477.223119999999</v>
      </c>
      <c r="D72" s="183">
        <v>37857.425649999997</v>
      </c>
      <c r="E72" s="55">
        <f t="shared" si="4"/>
        <v>1.2421546904369023</v>
      </c>
      <c r="F72" s="21"/>
      <c r="G72" s="22"/>
    </row>
    <row r="73" spans="1:7" ht="20.149999999999999" customHeight="1" x14ac:dyDescent="0.25">
      <c r="A73" s="23" t="s">
        <v>89</v>
      </c>
      <c r="B73" s="181" t="s">
        <v>90</v>
      </c>
      <c r="C73" s="183">
        <v>958433.10825000005</v>
      </c>
      <c r="D73" s="183">
        <v>945584.69998000003</v>
      </c>
      <c r="E73" s="55">
        <f t="shared" si="4"/>
        <v>0.98659436098419029</v>
      </c>
      <c r="F73" s="21"/>
      <c r="G73" s="22"/>
    </row>
    <row r="74" spans="1:7" ht="20.149999999999999" customHeight="1" x14ac:dyDescent="0.25">
      <c r="A74" s="23" t="s">
        <v>91</v>
      </c>
      <c r="B74" s="181" t="s">
        <v>92</v>
      </c>
      <c r="C74" s="183">
        <v>472269.58535000001</v>
      </c>
      <c r="D74" s="183">
        <v>485640.29444999999</v>
      </c>
      <c r="E74" s="55">
        <f t="shared" si="4"/>
        <v>1.0283116031918313</v>
      </c>
      <c r="F74" s="21"/>
      <c r="G74" s="22"/>
    </row>
    <row r="75" spans="1:7" ht="20.149999999999999" customHeight="1" x14ac:dyDescent="0.25">
      <c r="A75" s="23" t="s">
        <v>93</v>
      </c>
      <c r="B75" s="181" t="s">
        <v>94</v>
      </c>
      <c r="C75" s="183">
        <v>1849811.5657800001</v>
      </c>
      <c r="D75" s="183">
        <v>1879298.1566900001</v>
      </c>
      <c r="E75" s="55">
        <f t="shared" si="4"/>
        <v>1.0159403214119092</v>
      </c>
      <c r="F75" s="21"/>
      <c r="G75" s="22"/>
    </row>
    <row r="76" spans="1:7" ht="20.149999999999999" customHeight="1" x14ac:dyDescent="0.25">
      <c r="A76" s="23" t="s">
        <v>95</v>
      </c>
      <c r="B76" s="181" t="s">
        <v>96</v>
      </c>
      <c r="C76" s="183">
        <v>9302085.2738499995</v>
      </c>
      <c r="D76" s="183">
        <v>10216923.553230001</v>
      </c>
      <c r="E76" s="55">
        <f t="shared" si="4"/>
        <v>1.0983476556543501</v>
      </c>
      <c r="F76" s="21"/>
      <c r="G76" s="22"/>
    </row>
    <row r="77" spans="1:7" ht="20.149999999999999" customHeight="1" x14ac:dyDescent="0.25">
      <c r="A77" s="23" t="s">
        <v>97</v>
      </c>
      <c r="B77" s="17" t="s">
        <v>98</v>
      </c>
      <c r="C77" s="183">
        <v>1075273.1311999999</v>
      </c>
      <c r="D77" s="183">
        <v>1229793.3104399999</v>
      </c>
      <c r="E77" s="55">
        <f t="shared" si="4"/>
        <v>1.1437031901537018</v>
      </c>
      <c r="F77" s="21"/>
      <c r="G77" s="22"/>
    </row>
    <row r="78" spans="1:7" ht="20.149999999999999" customHeight="1" thickBot="1" x14ac:dyDescent="0.3">
      <c r="A78" s="23" t="s">
        <v>99</v>
      </c>
      <c r="B78" s="181" t="s">
        <v>100</v>
      </c>
      <c r="C78" s="183">
        <v>66241.592040000003</v>
      </c>
      <c r="D78" s="183">
        <v>64062.81813</v>
      </c>
      <c r="E78" s="55">
        <f t="shared" si="4"/>
        <v>0.96710867231747166</v>
      </c>
      <c r="F78" s="21"/>
      <c r="G78" s="22"/>
    </row>
    <row r="79" spans="1:7" ht="20.149999999999999" customHeight="1" thickBot="1" x14ac:dyDescent="0.3">
      <c r="A79" s="93"/>
      <c r="B79" s="40" t="s">
        <v>10</v>
      </c>
      <c r="C79" s="96">
        <f>SUM(C45:C78)</f>
        <v>65992802.848449998</v>
      </c>
      <c r="D79" s="96">
        <f>SUM(D45:D78)</f>
        <v>70239830.836860001</v>
      </c>
      <c r="E79" s="30">
        <f t="shared" si="4"/>
        <v>1.0643559267843667</v>
      </c>
      <c r="F79" s="21"/>
      <c r="G79" s="22"/>
    </row>
    <row r="80" spans="1:7" s="391" customFormat="1" ht="13" x14ac:dyDescent="0.25">
      <c r="A80" s="389"/>
      <c r="B80" s="390"/>
      <c r="C80" s="376" t="b">
        <v>1</v>
      </c>
      <c r="D80" s="376" t="b">
        <v>1</v>
      </c>
      <c r="E80" s="379"/>
    </row>
    <row r="81" spans="1:12" ht="13" x14ac:dyDescent="0.25">
      <c r="C81" s="22"/>
      <c r="D81" s="22"/>
    </row>
    <row r="82" spans="1:12" s="138" customFormat="1" x14ac:dyDescent="0.25">
      <c r="A82" s="148"/>
      <c r="B82" s="148"/>
      <c r="C82" s="148"/>
      <c r="D82" s="148"/>
    </row>
    <row r="83" spans="1:12" x14ac:dyDescent="0.25">
      <c r="A83" s="117"/>
      <c r="C83" s="176"/>
      <c r="E83" s="176"/>
      <c r="F83" s="176"/>
      <c r="G83" s="176"/>
      <c r="I83" s="140"/>
      <c r="J83" s="140"/>
      <c r="K83" s="140"/>
      <c r="L83" s="140"/>
    </row>
    <row r="84" spans="1:12" x14ac:dyDescent="0.25">
      <c r="C84" s="140"/>
      <c r="D84" s="138"/>
      <c r="E84" s="140"/>
      <c r="F84" s="185"/>
      <c r="G84" s="185"/>
    </row>
    <row r="85" spans="1:12" x14ac:dyDescent="0.25">
      <c r="C85" s="140"/>
      <c r="D85" s="138"/>
      <c r="E85" s="140"/>
      <c r="F85" s="185"/>
      <c r="G85" s="185"/>
    </row>
    <row r="86" spans="1:12" x14ac:dyDescent="0.25">
      <c r="C86" s="140"/>
      <c r="D86" s="138"/>
      <c r="E86" s="140"/>
      <c r="F86" s="185"/>
      <c r="G86" s="185"/>
    </row>
    <row r="87" spans="1:12" x14ac:dyDescent="0.25">
      <c r="C87" s="140"/>
      <c r="D87" s="138"/>
      <c r="E87" s="140"/>
      <c r="F87" s="185"/>
      <c r="G87" s="185"/>
    </row>
    <row r="88" spans="1:12" x14ac:dyDescent="0.25">
      <c r="C88" s="140"/>
      <c r="D88" s="138"/>
      <c r="E88" s="140"/>
      <c r="F88" s="185"/>
      <c r="G88" s="185"/>
    </row>
    <row r="89" spans="1:12" ht="12" customHeight="1" x14ac:dyDescent="0.25">
      <c r="C89" s="140"/>
      <c r="D89" s="138"/>
      <c r="E89" s="140"/>
      <c r="F89" s="185"/>
      <c r="G89" s="185"/>
    </row>
    <row r="90" spans="1:12" x14ac:dyDescent="0.25">
      <c r="C90" s="140"/>
      <c r="D90" s="140"/>
      <c r="E90" s="140"/>
      <c r="F90" s="185"/>
      <c r="G90" s="185"/>
    </row>
    <row r="91" spans="1:12" x14ac:dyDescent="0.25">
      <c r="C91" s="140"/>
      <c r="D91" s="140"/>
      <c r="E91" s="140"/>
      <c r="F91" s="185"/>
      <c r="G91" s="185"/>
    </row>
    <row r="92" spans="1:12" x14ac:dyDescent="0.25">
      <c r="A92" s="186"/>
      <c r="B92" s="148"/>
      <c r="C92" s="186"/>
      <c r="D92" s="186"/>
    </row>
    <row r="93" spans="1:12" x14ac:dyDescent="0.25">
      <c r="A93" s="117"/>
      <c r="C93" s="176"/>
      <c r="E93" s="176"/>
      <c r="F93" s="176"/>
      <c r="G93" s="176"/>
    </row>
    <row r="94" spans="1:12" x14ac:dyDescent="0.25">
      <c r="C94" s="140"/>
      <c r="D94" s="138"/>
      <c r="E94" s="140"/>
      <c r="F94" s="185"/>
      <c r="G94" s="185"/>
    </row>
    <row r="95" spans="1:12" x14ac:dyDescent="0.25">
      <c r="C95" s="140"/>
      <c r="D95" s="138"/>
      <c r="E95" s="140"/>
      <c r="F95" s="185"/>
      <c r="G95" s="185"/>
    </row>
    <row r="96" spans="1:12" x14ac:dyDescent="0.25">
      <c r="C96" s="140"/>
      <c r="D96" s="138"/>
      <c r="E96" s="140"/>
      <c r="F96" s="185"/>
      <c r="G96" s="185"/>
    </row>
    <row r="97" spans="1:7" x14ac:dyDescent="0.25">
      <c r="C97" s="140"/>
      <c r="D97" s="138"/>
      <c r="E97" s="140"/>
      <c r="F97" s="185"/>
      <c r="G97" s="185"/>
    </row>
    <row r="98" spans="1:7" x14ac:dyDescent="0.25">
      <c r="C98" s="140"/>
      <c r="D98" s="138"/>
      <c r="E98" s="140"/>
      <c r="F98" s="185"/>
      <c r="G98" s="185"/>
    </row>
    <row r="99" spans="1:7" x14ac:dyDescent="0.25">
      <c r="C99" s="140"/>
      <c r="D99" s="140"/>
      <c r="E99" s="140"/>
      <c r="F99" s="185"/>
      <c r="G99" s="185"/>
    </row>
    <row r="100" spans="1:7" x14ac:dyDescent="0.25">
      <c r="C100" s="140"/>
      <c r="D100" s="140"/>
      <c r="E100" s="140"/>
      <c r="F100" s="185"/>
      <c r="G100" s="185"/>
    </row>
    <row r="101" spans="1:7" x14ac:dyDescent="0.25">
      <c r="A101" s="186"/>
      <c r="B101" s="148"/>
      <c r="C101" s="186"/>
      <c r="E101" s="187"/>
      <c r="F101" s="185"/>
      <c r="G101" s="185"/>
    </row>
    <row r="102" spans="1:7" x14ac:dyDescent="0.25">
      <c r="A102" s="117"/>
      <c r="C102" s="176"/>
      <c r="E102" s="176"/>
      <c r="F102" s="176"/>
      <c r="G102" s="176"/>
    </row>
    <row r="103" spans="1:7" x14ac:dyDescent="0.25">
      <c r="C103" s="140"/>
      <c r="D103" s="138"/>
      <c r="E103" s="140"/>
      <c r="F103" s="185"/>
      <c r="G103" s="185"/>
    </row>
    <row r="104" spans="1:7" x14ac:dyDescent="0.25">
      <c r="C104" s="140"/>
      <c r="D104" s="138"/>
      <c r="E104" s="140"/>
      <c r="F104" s="185"/>
      <c r="G104" s="185"/>
    </row>
    <row r="105" spans="1:7" x14ac:dyDescent="0.25">
      <c r="C105" s="140"/>
      <c r="D105" s="138"/>
      <c r="E105" s="140"/>
      <c r="F105" s="185"/>
      <c r="G105" s="185"/>
    </row>
    <row r="106" spans="1:7" x14ac:dyDescent="0.25">
      <c r="C106" s="140"/>
      <c r="D106" s="138"/>
      <c r="E106" s="140"/>
      <c r="F106" s="185"/>
      <c r="G106" s="185"/>
    </row>
    <row r="107" spans="1:7" x14ac:dyDescent="0.25">
      <c r="C107" s="140"/>
      <c r="D107" s="140"/>
      <c r="E107" s="140"/>
      <c r="F107" s="185"/>
      <c r="G107" s="185"/>
    </row>
    <row r="108" spans="1:7" x14ac:dyDescent="0.25">
      <c r="C108" s="140"/>
      <c r="E108" s="140"/>
    </row>
    <row r="113" spans="2:5" x14ac:dyDescent="0.25">
      <c r="B113" s="148"/>
    </row>
    <row r="115" spans="2:5" x14ac:dyDescent="0.25">
      <c r="C115" s="185"/>
      <c r="D115" s="138"/>
      <c r="E115" s="185"/>
    </row>
    <row r="116" spans="2:5" x14ac:dyDescent="0.25">
      <c r="C116" s="185"/>
      <c r="D116" s="138"/>
      <c r="E116" s="185"/>
    </row>
    <row r="117" spans="2:5" x14ac:dyDescent="0.25">
      <c r="C117" s="185"/>
      <c r="D117" s="138"/>
      <c r="E117" s="185"/>
    </row>
    <row r="118" spans="2:5" x14ac:dyDescent="0.25">
      <c r="C118" s="185"/>
      <c r="D118" s="138"/>
      <c r="E118" s="185"/>
    </row>
    <row r="119" spans="2:5" x14ac:dyDescent="0.25">
      <c r="C119" s="185"/>
      <c r="D119" s="138"/>
      <c r="E119" s="185"/>
    </row>
    <row r="120" spans="2:5" x14ac:dyDescent="0.25">
      <c r="C120" s="185"/>
      <c r="D120" s="138"/>
      <c r="E120" s="185"/>
    </row>
    <row r="190" spans="2:6" x14ac:dyDescent="0.25">
      <c r="B190" s="186"/>
      <c r="C190" s="186"/>
      <c r="D190" s="186"/>
    </row>
    <row r="192" spans="2:6" x14ac:dyDescent="0.25">
      <c r="C192" s="185"/>
      <c r="D192" s="138"/>
      <c r="E192" s="185"/>
      <c r="F192" s="185"/>
    </row>
    <row r="193" spans="3:5" x14ac:dyDescent="0.25">
      <c r="C193" s="185"/>
      <c r="D193" s="138"/>
      <c r="E193" s="185"/>
    </row>
    <row r="194" spans="3:5" x14ac:dyDescent="0.25">
      <c r="C194" s="185"/>
      <c r="D194" s="138"/>
      <c r="E194" s="185"/>
    </row>
    <row r="195" spans="3:5" x14ac:dyDescent="0.25">
      <c r="C195" s="185"/>
      <c r="D195" s="138"/>
      <c r="E195" s="185"/>
    </row>
    <row r="196" spans="3:5" x14ac:dyDescent="0.25">
      <c r="C196" s="185"/>
      <c r="D196" s="138"/>
      <c r="E196" s="185"/>
    </row>
    <row r="265" spans="2:5" x14ac:dyDescent="0.25">
      <c r="B265" s="186"/>
    </row>
    <row r="267" spans="2:5" x14ac:dyDescent="0.25">
      <c r="C267" s="185"/>
      <c r="D267" s="138"/>
      <c r="E267" s="185"/>
    </row>
    <row r="268" spans="2:5" x14ac:dyDescent="0.25">
      <c r="C268" s="185"/>
      <c r="D268" s="138"/>
      <c r="E268" s="185"/>
    </row>
    <row r="269" spans="2:5" x14ac:dyDescent="0.25">
      <c r="C269" s="185"/>
      <c r="D269" s="138"/>
      <c r="E269" s="185"/>
    </row>
    <row r="270" spans="2:5" x14ac:dyDescent="0.25">
      <c r="C270" s="185"/>
      <c r="D270" s="138"/>
      <c r="E270" s="185"/>
    </row>
  </sheetData>
  <mergeCells count="3">
    <mergeCell ref="A2:E2"/>
    <mergeCell ref="A10:E10"/>
    <mergeCell ref="A41:E41"/>
  </mergeCells>
  <conditionalFormatting sqref="G6:G79">
    <cfRule type="cellIs" dxfId="10" priority="2" operator="notEqual">
      <formula>0</formula>
    </cfRule>
  </conditionalFormatting>
  <conditionalFormatting sqref="C81:D81">
    <cfRule type="cellIs" dxfId="9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71" fitToHeight="5" orientation="portrait" r:id="rId1"/>
  <headerFooter alignWithMargins="0"/>
  <rowBreaks count="1" manualBreakCount="1">
    <brk id="40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6B963-2368-4EED-88D0-90A691657FF6}">
  <dimension ref="A1:N83"/>
  <sheetViews>
    <sheetView view="pageBreakPreview" zoomScale="80" zoomScaleNormal="80" zoomScaleSheetLayoutView="80" workbookViewId="0">
      <selection activeCell="A2" sqref="A2:J2"/>
    </sheetView>
  </sheetViews>
  <sheetFormatPr defaultColWidth="9.1796875" defaultRowHeight="14" x14ac:dyDescent="0.25"/>
  <cols>
    <col min="1" max="1" width="4.26953125" style="188" bestFit="1" customWidth="1"/>
    <col min="2" max="2" width="34.1796875" style="43" bestFit="1" customWidth="1"/>
    <col min="3" max="4" width="13.54296875" style="43" bestFit="1" customWidth="1"/>
    <col min="5" max="5" width="12.1796875" style="43" customWidth="1"/>
    <col min="6" max="6" width="11.7265625" style="43" customWidth="1"/>
    <col min="7" max="7" width="12" style="43" customWidth="1"/>
    <col min="8" max="8" width="11.54296875" style="43" customWidth="1"/>
    <col min="9" max="9" width="11.1796875" style="43" customWidth="1"/>
    <col min="10" max="10" width="11.453125" style="43" customWidth="1"/>
    <col min="11" max="11" width="3.1796875" style="43" customWidth="1"/>
    <col min="12" max="13" width="9.1796875" style="43"/>
    <col min="14" max="14" width="10.26953125" style="43" bestFit="1" customWidth="1"/>
    <col min="15" max="16384" width="9.1796875" style="43"/>
  </cols>
  <sheetData>
    <row r="1" spans="1:12" ht="20.149999999999999" customHeight="1" x14ac:dyDescent="0.25">
      <c r="C1" s="44"/>
      <c r="D1" s="44"/>
    </row>
    <row r="2" spans="1:12" s="189" customFormat="1" ht="20.149999999999999" customHeight="1" x14ac:dyDescent="0.25">
      <c r="A2" s="474" t="s">
        <v>156</v>
      </c>
      <c r="B2" s="474"/>
      <c r="C2" s="474"/>
      <c r="D2" s="474"/>
      <c r="E2" s="474"/>
      <c r="F2" s="474"/>
      <c r="G2" s="474"/>
      <c r="H2" s="474"/>
      <c r="I2" s="474"/>
      <c r="J2" s="474"/>
    </row>
    <row r="3" spans="1:12" s="189" customFormat="1" ht="20.149999999999999" customHeight="1" thickBot="1" x14ac:dyDescent="0.3">
      <c r="A3" s="190"/>
      <c r="B3" s="190"/>
      <c r="C3" s="190"/>
      <c r="D3" s="190"/>
      <c r="E3" s="190"/>
      <c r="F3" s="191"/>
      <c r="G3" s="191"/>
      <c r="H3" s="191"/>
      <c r="I3" s="191"/>
      <c r="J3" s="191"/>
    </row>
    <row r="4" spans="1:12" s="189" customFormat="1" ht="20.149999999999999" customHeight="1" thickBot="1" x14ac:dyDescent="0.3">
      <c r="A4" s="199" t="s">
        <v>1</v>
      </c>
      <c r="B4" s="199" t="s">
        <v>2</v>
      </c>
      <c r="C4" s="393" t="s">
        <v>157</v>
      </c>
      <c r="D4" s="394"/>
      <c r="E4" s="395" t="s">
        <v>4</v>
      </c>
      <c r="F4" s="393" t="s">
        <v>158</v>
      </c>
      <c r="G4" s="394"/>
      <c r="H4" s="395" t="s">
        <v>4</v>
      </c>
      <c r="I4" s="500" t="s">
        <v>159</v>
      </c>
      <c r="J4" s="501"/>
    </row>
    <row r="5" spans="1:12" s="189" customFormat="1" ht="34.5" customHeight="1" thickBot="1" x14ac:dyDescent="0.3">
      <c r="A5" s="203"/>
      <c r="B5" s="396"/>
      <c r="C5" s="397">
        <v>2018</v>
      </c>
      <c r="D5" s="397">
        <v>2019</v>
      </c>
      <c r="E5" s="397" t="s">
        <v>5</v>
      </c>
      <c r="F5" s="397">
        <f>+C5</f>
        <v>2018</v>
      </c>
      <c r="G5" s="397">
        <f t="shared" ref="G5:H5" si="0">+D5</f>
        <v>2019</v>
      </c>
      <c r="H5" s="397" t="str">
        <f t="shared" si="0"/>
        <v>19/18</v>
      </c>
      <c r="I5" s="398">
        <f>+F5</f>
        <v>2018</v>
      </c>
      <c r="J5" s="398">
        <f>+G5</f>
        <v>2019</v>
      </c>
    </row>
    <row r="6" spans="1:12" ht="20.149999999999999" customHeight="1" x14ac:dyDescent="0.25">
      <c r="A6" s="395" t="s">
        <v>6</v>
      </c>
      <c r="B6" s="399" t="s">
        <v>7</v>
      </c>
      <c r="C6" s="400">
        <f>+C39</f>
        <v>90439499.379779994</v>
      </c>
      <c r="D6" s="400">
        <f t="shared" ref="D6" si="1">+D39</f>
        <v>89413715.38455002</v>
      </c>
      <c r="E6" s="401">
        <f t="shared" ref="E6:E8" si="2">+IF(C6=0,"X",D6/C6)</f>
        <v>0.98865778777785551</v>
      </c>
      <c r="F6" s="400">
        <f>+F39</f>
        <v>-78774.978540000331</v>
      </c>
      <c r="G6" s="400">
        <f t="shared" ref="G6" si="3">+G39</f>
        <v>4389356.9342599995</v>
      </c>
      <c r="H6" s="402" t="str">
        <f t="shared" ref="H6" si="4">+IFERROR(IF(G6/F6&gt;0,G6/F6,"X"),"X")</f>
        <v>X</v>
      </c>
      <c r="I6" s="403">
        <f t="shared" ref="I6:J6" si="5">+I39</f>
        <v>-8.2817604930879069E-4</v>
      </c>
      <c r="J6" s="403">
        <f t="shared" si="5"/>
        <v>4.8810436221688631E-2</v>
      </c>
      <c r="K6" s="193"/>
      <c r="L6" s="75"/>
    </row>
    <row r="7" spans="1:12" ht="20.149999999999999" customHeight="1" thickBot="1" x14ac:dyDescent="0.3">
      <c r="A7" s="404" t="s">
        <v>8</v>
      </c>
      <c r="B7" s="405" t="s">
        <v>9</v>
      </c>
      <c r="C7" s="406">
        <f>+C79</f>
        <v>77141088.194230005</v>
      </c>
      <c r="D7" s="406">
        <f t="shared" ref="D7" si="6">+D79</f>
        <v>79542056.206349984</v>
      </c>
      <c r="E7" s="401">
        <f t="shared" si="2"/>
        <v>1.0311243731236288</v>
      </c>
      <c r="F7" s="406">
        <f>+F79</f>
        <v>3156759.4978299988</v>
      </c>
      <c r="G7" s="406">
        <f t="shared" ref="G7" si="7">+G79</f>
        <v>3474819.9922299995</v>
      </c>
      <c r="H7" s="401">
        <f t="shared" ref="H7:H8" si="8">+IF(F7=0,"X",G7/F7)</f>
        <v>1.1007553773477643</v>
      </c>
      <c r="I7" s="407">
        <f t="shared" ref="I7:J7" si="9">+I79</f>
        <v>4.2327842549930848E-2</v>
      </c>
      <c r="J7" s="407">
        <f t="shared" si="9"/>
        <v>4.4354739056629976E-2</v>
      </c>
      <c r="K7" s="193"/>
      <c r="L7" s="75"/>
    </row>
    <row r="8" spans="1:12" ht="20.149999999999999" customHeight="1" thickBot="1" x14ac:dyDescent="0.3">
      <c r="A8" s="408"/>
      <c r="B8" s="135" t="s">
        <v>10</v>
      </c>
      <c r="C8" s="29">
        <f>SUM(C6:C7)</f>
        <v>167580587.57401001</v>
      </c>
      <c r="D8" s="29">
        <f>SUM(D6:D7)</f>
        <v>168955771.5909</v>
      </c>
      <c r="E8" s="30">
        <f t="shared" si="2"/>
        <v>1.0082061057118723</v>
      </c>
      <c r="F8" s="29">
        <f>SUM(F6:F7)</f>
        <v>3077984.5192899983</v>
      </c>
      <c r="G8" s="29">
        <f>SUM(G6:G7)</f>
        <v>7864176.9264899995</v>
      </c>
      <c r="H8" s="30">
        <f t="shared" si="8"/>
        <v>2.5549761141436917</v>
      </c>
      <c r="I8" s="315">
        <f>+I83</f>
        <v>1.8138073434961745E-2</v>
      </c>
      <c r="J8" s="315">
        <f>+J83</f>
        <v>4.6735971982369874E-2</v>
      </c>
      <c r="K8" s="193"/>
      <c r="L8" s="75"/>
    </row>
    <row r="9" spans="1:12" ht="20.149999999999999" customHeight="1" x14ac:dyDescent="0.25">
      <c r="L9" s="75"/>
    </row>
    <row r="10" spans="1:12" s="189" customFormat="1" ht="20.149999999999999" customHeight="1" x14ac:dyDescent="0.25">
      <c r="A10" s="493" t="s">
        <v>160</v>
      </c>
      <c r="B10" s="493"/>
      <c r="C10" s="493"/>
      <c r="D10" s="493"/>
      <c r="E10" s="493"/>
      <c r="F10" s="493"/>
      <c r="G10" s="493"/>
      <c r="H10" s="493"/>
      <c r="I10" s="493"/>
      <c r="J10" s="493"/>
      <c r="L10" s="75"/>
    </row>
    <row r="11" spans="1:12" s="189" customFormat="1" ht="20.149999999999999" customHeight="1" thickBot="1" x14ac:dyDescent="0.3">
      <c r="A11" s="190"/>
      <c r="B11" s="190"/>
      <c r="C11" s="190"/>
      <c r="D11" s="190"/>
      <c r="E11" s="190"/>
      <c r="F11" s="191"/>
      <c r="G11" s="191"/>
      <c r="H11" s="191"/>
      <c r="I11" s="191"/>
      <c r="J11" s="191"/>
      <c r="L11" s="75"/>
    </row>
    <row r="12" spans="1:12" ht="20.149999999999999" customHeight="1" thickBot="1" x14ac:dyDescent="0.3">
      <c r="A12" s="395" t="s">
        <v>1</v>
      </c>
      <c r="B12" s="395" t="s">
        <v>12</v>
      </c>
      <c r="C12" s="393" t="s">
        <v>157</v>
      </c>
      <c r="D12" s="394"/>
      <c r="E12" s="395" t="s">
        <v>4</v>
      </c>
      <c r="F12" s="393" t="s">
        <v>158</v>
      </c>
      <c r="G12" s="394"/>
      <c r="H12" s="395" t="s">
        <v>4</v>
      </c>
      <c r="I12" s="500" t="s">
        <v>159</v>
      </c>
      <c r="J12" s="501"/>
      <c r="L12" s="75"/>
    </row>
    <row r="13" spans="1:12" s="188" customFormat="1" ht="20.149999999999999" customHeight="1" thickBot="1" x14ac:dyDescent="0.3">
      <c r="A13" s="409"/>
      <c r="B13" s="409"/>
      <c r="C13" s="397">
        <f>+C5</f>
        <v>2018</v>
      </c>
      <c r="D13" s="397">
        <f t="shared" ref="D13:J13" si="10">+D5</f>
        <v>2019</v>
      </c>
      <c r="E13" s="397" t="str">
        <f t="shared" si="10"/>
        <v>19/18</v>
      </c>
      <c r="F13" s="397">
        <f t="shared" si="10"/>
        <v>2018</v>
      </c>
      <c r="G13" s="397">
        <f t="shared" si="10"/>
        <v>2019</v>
      </c>
      <c r="H13" s="397" t="str">
        <f t="shared" si="10"/>
        <v>19/18</v>
      </c>
      <c r="I13" s="397">
        <f t="shared" si="10"/>
        <v>2018</v>
      </c>
      <c r="J13" s="397">
        <f t="shared" si="10"/>
        <v>2019</v>
      </c>
      <c r="L13" s="75"/>
    </row>
    <row r="14" spans="1:12" ht="20.149999999999999" customHeight="1" x14ac:dyDescent="0.25">
      <c r="A14" s="410" t="s">
        <v>6</v>
      </c>
      <c r="B14" s="372" t="s">
        <v>13</v>
      </c>
      <c r="C14" s="411">
        <v>2804985.1458200002</v>
      </c>
      <c r="D14" s="411">
        <v>2655357.2603000002</v>
      </c>
      <c r="E14" s="401">
        <f>+IF(C14=0,"X",D14/C14)</f>
        <v>0.94665644281825301</v>
      </c>
      <c r="F14" s="411">
        <v>-136835.57824</v>
      </c>
      <c r="G14" s="411">
        <v>186982.65410000004</v>
      </c>
      <c r="H14" s="402" t="str">
        <f t="shared" ref="H14:H38" si="11">+IFERROR(IF(G14/F14&gt;0,G14/F14,"X"),"X")</f>
        <v>X</v>
      </c>
      <c r="I14" s="402">
        <v>-4.4341294676661154E-2</v>
      </c>
      <c r="J14" s="402">
        <v>6.8487519716869116E-2</v>
      </c>
      <c r="K14" s="193"/>
      <c r="L14" s="194"/>
    </row>
    <row r="15" spans="1:12" ht="20.149999999999999" customHeight="1" x14ac:dyDescent="0.25">
      <c r="A15" s="412" t="s">
        <v>8</v>
      </c>
      <c r="B15" s="372" t="s">
        <v>250</v>
      </c>
      <c r="C15" s="411">
        <v>2544471.9916399997</v>
      </c>
      <c r="D15" s="411">
        <v>2534205.9038800001</v>
      </c>
      <c r="E15" s="401">
        <f t="shared" ref="E15:E39" si="12">+IF(C15=0,"X",D15/C15)</f>
        <v>0.99596533670100151</v>
      </c>
      <c r="F15" s="411">
        <v>-113513.14417999999</v>
      </c>
      <c r="G15" s="411">
        <v>119782.80482999998</v>
      </c>
      <c r="H15" s="402" t="str">
        <f t="shared" si="11"/>
        <v>X</v>
      </c>
      <c r="I15" s="402">
        <v>-4.2758383817892723E-2</v>
      </c>
      <c r="J15" s="402">
        <v>4.7170861115513038E-2</v>
      </c>
      <c r="K15" s="193"/>
      <c r="L15" s="75"/>
    </row>
    <row r="16" spans="1:12" ht="20.149999999999999" customHeight="1" x14ac:dyDescent="0.25">
      <c r="A16" s="412" t="s">
        <v>14</v>
      </c>
      <c r="B16" s="372" t="s">
        <v>15</v>
      </c>
      <c r="C16" s="411">
        <v>14641010.788690001</v>
      </c>
      <c r="D16" s="411">
        <v>14655653.61788</v>
      </c>
      <c r="E16" s="401">
        <f t="shared" si="12"/>
        <v>1.0010001241991646</v>
      </c>
      <c r="F16" s="411">
        <v>-209114.85701000009</v>
      </c>
      <c r="G16" s="411">
        <v>714218.99821999995</v>
      </c>
      <c r="H16" s="402" t="str">
        <f t="shared" si="11"/>
        <v>X</v>
      </c>
      <c r="I16" s="402">
        <v>-1.3758712997374641E-2</v>
      </c>
      <c r="J16" s="402">
        <v>4.8757700761307886E-2</v>
      </c>
      <c r="K16" s="193"/>
      <c r="L16" s="75"/>
    </row>
    <row r="17" spans="1:12" ht="20.149999999999999" customHeight="1" x14ac:dyDescent="0.25">
      <c r="A17" s="412" t="s">
        <v>16</v>
      </c>
      <c r="B17" s="372" t="s">
        <v>17</v>
      </c>
      <c r="C17" s="411">
        <v>3645438.6034400002</v>
      </c>
      <c r="D17" s="411">
        <v>3406822.7046100004</v>
      </c>
      <c r="E17" s="401">
        <f t="shared" si="12"/>
        <v>0.93454398090676083</v>
      </c>
      <c r="F17" s="411">
        <v>-268500.8616</v>
      </c>
      <c r="G17" s="411">
        <v>187251.88201</v>
      </c>
      <c r="H17" s="402" t="str">
        <f t="shared" si="11"/>
        <v>X</v>
      </c>
      <c r="I17" s="402">
        <v>-6.6449039594574308E-2</v>
      </c>
      <c r="J17" s="402">
        <v>5.3104067994830563E-2</v>
      </c>
      <c r="K17" s="193"/>
      <c r="L17" s="75"/>
    </row>
    <row r="18" spans="1:12" ht="20.149999999999999" customHeight="1" x14ac:dyDescent="0.25">
      <c r="A18" s="412" t="s">
        <v>18</v>
      </c>
      <c r="B18" s="372" t="s">
        <v>19</v>
      </c>
      <c r="C18" s="411">
        <v>295344.69283000001</v>
      </c>
      <c r="D18" s="411">
        <v>318640.70423000003</v>
      </c>
      <c r="E18" s="401">
        <f t="shared" si="12"/>
        <v>1.0788773658899271</v>
      </c>
      <c r="F18" s="411">
        <v>5812.7844700000005</v>
      </c>
      <c r="G18" s="411">
        <v>6622.5430200000001</v>
      </c>
      <c r="H18" s="402">
        <f t="shared" si="11"/>
        <v>1.1393064811157534</v>
      </c>
      <c r="I18" s="402">
        <v>2.0201414181706207E-2</v>
      </c>
      <c r="J18" s="402">
        <v>2.1572314428686092E-2</v>
      </c>
      <c r="K18" s="193"/>
      <c r="L18" s="75"/>
    </row>
    <row r="19" spans="1:12" ht="20.149999999999999" customHeight="1" x14ac:dyDescent="0.25">
      <c r="A19" s="412" t="s">
        <v>20</v>
      </c>
      <c r="B19" s="372" t="s">
        <v>21</v>
      </c>
      <c r="C19" s="411">
        <v>1899833.7999499999</v>
      </c>
      <c r="D19" s="411">
        <v>2023996.87781</v>
      </c>
      <c r="E19" s="401">
        <f t="shared" si="12"/>
        <v>1.0653547051659298</v>
      </c>
      <c r="F19" s="411">
        <v>-39093.23735000001</v>
      </c>
      <c r="G19" s="411">
        <v>94162.496360000005</v>
      </c>
      <c r="H19" s="402" t="str">
        <f t="shared" si="11"/>
        <v>X</v>
      </c>
      <c r="I19" s="402">
        <v>-2.036417494246227E-2</v>
      </c>
      <c r="J19" s="402">
        <v>4.7995188423244919E-2</v>
      </c>
      <c r="K19" s="193"/>
      <c r="L19" s="75"/>
    </row>
    <row r="20" spans="1:12" ht="20.149999999999999" customHeight="1" x14ac:dyDescent="0.25">
      <c r="A20" s="412" t="s">
        <v>22</v>
      </c>
      <c r="B20" s="372" t="s">
        <v>23</v>
      </c>
      <c r="C20" s="411">
        <v>1513472.0655700001</v>
      </c>
      <c r="D20" s="411">
        <v>1136878.7502000001</v>
      </c>
      <c r="E20" s="401">
        <f t="shared" si="12"/>
        <v>0.75117260243044637</v>
      </c>
      <c r="F20" s="411">
        <v>35911.641870000007</v>
      </c>
      <c r="G20" s="411">
        <v>57368.911289999996</v>
      </c>
      <c r="H20" s="402">
        <f t="shared" si="11"/>
        <v>1.5975017655186921</v>
      </c>
      <c r="I20" s="402">
        <v>1.7857038103634683E-2</v>
      </c>
      <c r="J20" s="402">
        <v>4.3291560459578438E-2</v>
      </c>
      <c r="K20" s="193"/>
      <c r="L20" s="75"/>
    </row>
    <row r="21" spans="1:12" ht="20.149999999999999" customHeight="1" x14ac:dyDescent="0.25">
      <c r="A21" s="412" t="s">
        <v>24</v>
      </c>
      <c r="B21" s="372" t="s">
        <v>25</v>
      </c>
      <c r="C21" s="411">
        <v>2560494.2105999999</v>
      </c>
      <c r="D21" s="411">
        <v>2340984.22034</v>
      </c>
      <c r="E21" s="401">
        <f t="shared" si="12"/>
        <v>0.91427046022940928</v>
      </c>
      <c r="F21" s="411">
        <v>-55535.138739999966</v>
      </c>
      <c r="G21" s="411">
        <v>81900.539690000005</v>
      </c>
      <c r="H21" s="402" t="str">
        <f t="shared" si="11"/>
        <v>X</v>
      </c>
      <c r="I21" s="402">
        <v>-1.9864832225488072E-2</v>
      </c>
      <c r="J21" s="402">
        <v>3.3418708597394847E-2</v>
      </c>
      <c r="K21" s="193"/>
      <c r="L21" s="75"/>
    </row>
    <row r="22" spans="1:12" ht="20.149999999999999" customHeight="1" x14ac:dyDescent="0.25">
      <c r="A22" s="412" t="s">
        <v>26</v>
      </c>
      <c r="B22" s="372" t="s">
        <v>27</v>
      </c>
      <c r="C22" s="411">
        <v>4208772.4466699995</v>
      </c>
      <c r="D22" s="411">
        <v>4072559.2165800002</v>
      </c>
      <c r="E22" s="401">
        <f t="shared" si="12"/>
        <v>0.96763587677500318</v>
      </c>
      <c r="F22" s="411">
        <v>-144495.94703999997</v>
      </c>
      <c r="G22" s="411">
        <v>243425.36191000004</v>
      </c>
      <c r="H22" s="402" t="str">
        <f t="shared" si="11"/>
        <v>X</v>
      </c>
      <c r="I22" s="402">
        <v>-3.2663924620731137E-2</v>
      </c>
      <c r="J22" s="402">
        <v>5.8788941636101079E-2</v>
      </c>
      <c r="K22" s="193"/>
      <c r="L22" s="75"/>
    </row>
    <row r="23" spans="1:12" ht="20.149999999999999" customHeight="1" x14ac:dyDescent="0.25">
      <c r="A23" s="412" t="s">
        <v>28</v>
      </c>
      <c r="B23" s="372" t="s">
        <v>253</v>
      </c>
      <c r="C23" s="411">
        <v>38739.221940000003</v>
      </c>
      <c r="D23" s="411">
        <v>38559.885190000001</v>
      </c>
      <c r="E23" s="401">
        <f t="shared" si="12"/>
        <v>0.99537066721996215</v>
      </c>
      <c r="F23" s="411">
        <v>1353.8446899999999</v>
      </c>
      <c r="G23" s="411">
        <v>1415.8510900000001</v>
      </c>
      <c r="H23" s="402">
        <f t="shared" si="11"/>
        <v>1.0458002313396821</v>
      </c>
      <c r="I23" s="402">
        <v>3.7979023546598975E-2</v>
      </c>
      <c r="J23" s="402">
        <v>3.6633051598354213E-2</v>
      </c>
      <c r="K23" s="193"/>
      <c r="L23" s="75"/>
    </row>
    <row r="24" spans="1:12" ht="20.149999999999999" customHeight="1" x14ac:dyDescent="0.25">
      <c r="A24" s="412" t="s">
        <v>29</v>
      </c>
      <c r="B24" s="372" t="s">
        <v>30</v>
      </c>
      <c r="C24" s="411">
        <v>30206.11232</v>
      </c>
      <c r="D24" s="411">
        <v>29424.439920000001</v>
      </c>
      <c r="E24" s="401">
        <f t="shared" si="12"/>
        <v>0.97412204550790737</v>
      </c>
      <c r="F24" s="411">
        <v>1211.3765699999999</v>
      </c>
      <c r="G24" s="411">
        <v>1077.7255799999998</v>
      </c>
      <c r="H24" s="402">
        <f t="shared" si="11"/>
        <v>0.88967015434350016</v>
      </c>
      <c r="I24" s="402">
        <v>4.0560049477467351E-2</v>
      </c>
      <c r="J24" s="402">
        <v>3.6146758314844672E-2</v>
      </c>
      <c r="K24" s="193"/>
      <c r="L24" s="75"/>
    </row>
    <row r="25" spans="1:12" ht="20.149999999999999" customHeight="1" x14ac:dyDescent="0.25">
      <c r="A25" s="412" t="s">
        <v>31</v>
      </c>
      <c r="B25" s="372" t="s">
        <v>32</v>
      </c>
      <c r="C25" s="411">
        <v>5941078.1925300006</v>
      </c>
      <c r="D25" s="411">
        <v>5445205.5006499998</v>
      </c>
      <c r="E25" s="401">
        <f t="shared" si="12"/>
        <v>0.91653489891725626</v>
      </c>
      <c r="F25" s="411">
        <v>239505.89616</v>
      </c>
      <c r="G25" s="411">
        <v>336927.07495000004</v>
      </c>
      <c r="H25" s="402">
        <f t="shared" si="11"/>
        <v>1.4067589998908361</v>
      </c>
      <c r="I25" s="402">
        <v>3.8223716636446609E-2</v>
      </c>
      <c r="J25" s="402">
        <v>5.9181219092899993E-2</v>
      </c>
      <c r="K25" s="193"/>
      <c r="L25" s="75"/>
    </row>
    <row r="26" spans="1:12" ht="20.149999999999999" customHeight="1" x14ac:dyDescent="0.25">
      <c r="A26" s="412" t="s">
        <v>33</v>
      </c>
      <c r="B26" s="372" t="s">
        <v>34</v>
      </c>
      <c r="C26" s="411">
        <v>8109503.4507600004</v>
      </c>
      <c r="D26" s="411">
        <v>8216949.6536599994</v>
      </c>
      <c r="E26" s="401">
        <f t="shared" si="12"/>
        <v>1.0132494182353335</v>
      </c>
      <c r="F26" s="411">
        <v>-97567.217720000306</v>
      </c>
      <c r="G26" s="411">
        <v>313637.99974999996</v>
      </c>
      <c r="H26" s="402" t="str">
        <f t="shared" si="11"/>
        <v>X</v>
      </c>
      <c r="I26" s="402">
        <v>-1.1749945752114608E-2</v>
      </c>
      <c r="J26" s="402">
        <v>3.8420837366701523E-2</v>
      </c>
      <c r="K26" s="193"/>
      <c r="L26" s="75"/>
    </row>
    <row r="27" spans="1:12" ht="20.149999999999999" customHeight="1" x14ac:dyDescent="0.25">
      <c r="A27" s="412" t="s">
        <v>35</v>
      </c>
      <c r="B27" s="372" t="s">
        <v>36</v>
      </c>
      <c r="C27" s="411">
        <v>6576900.9982200004</v>
      </c>
      <c r="D27" s="411">
        <v>6278683.6518899994</v>
      </c>
      <c r="E27" s="401">
        <f>+IF(C27=0,"X",D27/C27)</f>
        <v>0.95465685945239076</v>
      </c>
      <c r="F27" s="411">
        <v>250751.98464000004</v>
      </c>
      <c r="G27" s="411">
        <v>359111.24202000001</v>
      </c>
      <c r="H27" s="402">
        <f t="shared" si="11"/>
        <v>1.4321371874107769</v>
      </c>
      <c r="I27" s="402">
        <v>3.4765798367707781E-2</v>
      </c>
      <c r="J27" s="402">
        <v>5.5868519681355332E-2</v>
      </c>
      <c r="K27" s="193"/>
      <c r="L27" s="75"/>
    </row>
    <row r="28" spans="1:12" ht="20.149999999999999" customHeight="1" x14ac:dyDescent="0.25">
      <c r="A28" s="412" t="s">
        <v>37</v>
      </c>
      <c r="B28" s="372" t="s">
        <v>38</v>
      </c>
      <c r="C28" s="411">
        <v>2274690.6062599998</v>
      </c>
      <c r="D28" s="411">
        <v>2282970.8756599999</v>
      </c>
      <c r="E28" s="401">
        <f t="shared" si="12"/>
        <v>1.0036401739107783</v>
      </c>
      <c r="F28" s="411">
        <v>-39168.287970000005</v>
      </c>
      <c r="G28" s="411">
        <v>113870.39058000001</v>
      </c>
      <c r="H28" s="402" t="str">
        <f t="shared" si="11"/>
        <v>X</v>
      </c>
      <c r="I28" s="402">
        <v>-1.6429680910894896E-2</v>
      </c>
      <c r="J28" s="402">
        <v>4.9968779397819595E-2</v>
      </c>
      <c r="K28" s="193"/>
      <c r="L28" s="75"/>
    </row>
    <row r="29" spans="1:12" ht="20.149999999999999" customHeight="1" x14ac:dyDescent="0.25">
      <c r="A29" s="412" t="s">
        <v>39</v>
      </c>
      <c r="B29" s="372" t="s">
        <v>252</v>
      </c>
      <c r="C29" s="411">
        <v>42291.847840000002</v>
      </c>
      <c r="D29" s="411">
        <v>45410.736640000003</v>
      </c>
      <c r="E29" s="401">
        <f t="shared" si="12"/>
        <v>1.0737468084109139</v>
      </c>
      <c r="F29" s="411">
        <v>1280.93064</v>
      </c>
      <c r="G29" s="411">
        <v>934.00824000000011</v>
      </c>
      <c r="H29" s="402">
        <f t="shared" si="11"/>
        <v>0.72916378985204078</v>
      </c>
      <c r="I29" s="402">
        <v>3.2446118752914137E-2</v>
      </c>
      <c r="J29" s="402">
        <v>2.129944620304763E-2</v>
      </c>
      <c r="K29" s="193"/>
      <c r="L29" s="75"/>
    </row>
    <row r="30" spans="1:12" ht="20.149999999999999" customHeight="1" x14ac:dyDescent="0.25">
      <c r="A30" s="412" t="s">
        <v>40</v>
      </c>
      <c r="B30" s="372" t="s">
        <v>41</v>
      </c>
      <c r="C30" s="411">
        <v>26857823.188380003</v>
      </c>
      <c r="D30" s="411">
        <v>27444375.302979998</v>
      </c>
      <c r="E30" s="401">
        <f t="shared" si="12"/>
        <v>1.02183915317656</v>
      </c>
      <c r="F30" s="411">
        <v>655590.99937999994</v>
      </c>
      <c r="G30" s="411">
        <v>1269029.8312799998</v>
      </c>
      <c r="H30" s="402">
        <f t="shared" si="11"/>
        <v>1.9357035598111263</v>
      </c>
      <c r="I30" s="402">
        <v>2.4017265926237635E-2</v>
      </c>
      <c r="J30" s="402">
        <v>4.6739537865374443E-2</v>
      </c>
      <c r="K30" s="193"/>
      <c r="L30" s="75"/>
    </row>
    <row r="31" spans="1:12" ht="20.149999999999999" customHeight="1" x14ac:dyDescent="0.25">
      <c r="A31" s="412" t="s">
        <v>42</v>
      </c>
      <c r="B31" s="372" t="s">
        <v>43</v>
      </c>
      <c r="C31" s="411">
        <v>286134.84656999999</v>
      </c>
      <c r="D31" s="411">
        <v>306616.02259000001</v>
      </c>
      <c r="E31" s="401">
        <f t="shared" si="12"/>
        <v>1.0715787547917184</v>
      </c>
      <c r="F31" s="411">
        <v>12488.592290000001</v>
      </c>
      <c r="G31" s="411">
        <v>14457.730300000001</v>
      </c>
      <c r="H31" s="402">
        <f t="shared" si="11"/>
        <v>1.1576749375969899</v>
      </c>
      <c r="I31" s="402">
        <v>4.5082988423816715E-2</v>
      </c>
      <c r="J31" s="402">
        <v>4.8781810545426484E-2</v>
      </c>
      <c r="K31" s="193"/>
      <c r="L31" s="75"/>
    </row>
    <row r="32" spans="1:12" ht="19.5" customHeight="1" x14ac:dyDescent="0.25">
      <c r="A32" s="412" t="s">
        <v>44</v>
      </c>
      <c r="B32" s="372" t="s">
        <v>45</v>
      </c>
      <c r="C32" s="411">
        <v>110494.29188</v>
      </c>
      <c r="D32" s="411">
        <v>140148.41138999999</v>
      </c>
      <c r="E32" s="401">
        <f t="shared" si="12"/>
        <v>1.2683769360882933</v>
      </c>
      <c r="F32" s="411">
        <v>2758.8771099999994</v>
      </c>
      <c r="G32" s="411">
        <v>3990.3199300000001</v>
      </c>
      <c r="H32" s="402">
        <f t="shared" si="11"/>
        <v>1.4463565323502217</v>
      </c>
      <c r="I32" s="402">
        <v>2.4487126264178764E-2</v>
      </c>
      <c r="J32" s="402">
        <v>3.1840702944394159E-2</v>
      </c>
      <c r="K32" s="193"/>
      <c r="L32" s="75"/>
    </row>
    <row r="33" spans="1:14" ht="20.149999999999999" customHeight="1" x14ac:dyDescent="0.25">
      <c r="A33" s="412" t="s">
        <v>46</v>
      </c>
      <c r="B33" s="372" t="s">
        <v>47</v>
      </c>
      <c r="C33" s="411">
        <v>754667.00255000009</v>
      </c>
      <c r="D33" s="411">
        <v>889835.06966999988</v>
      </c>
      <c r="E33" s="401">
        <f t="shared" si="12"/>
        <v>1.1791095498587727</v>
      </c>
      <c r="F33" s="411">
        <v>6641.5939999999991</v>
      </c>
      <c r="G33" s="411">
        <v>21837.94211</v>
      </c>
      <c r="H33" s="402">
        <f t="shared" si="11"/>
        <v>3.2880573714683559</v>
      </c>
      <c r="I33" s="402">
        <v>8.6312191831681671E-3</v>
      </c>
      <c r="J33" s="402">
        <v>2.6558728601077178E-2</v>
      </c>
      <c r="K33" s="193"/>
      <c r="L33" s="75"/>
    </row>
    <row r="34" spans="1:14" ht="20.149999999999999" customHeight="1" x14ac:dyDescent="0.25">
      <c r="A34" s="412" t="s">
        <v>48</v>
      </c>
      <c r="B34" s="372" t="s">
        <v>49</v>
      </c>
      <c r="C34" s="411">
        <v>37801.123659999997</v>
      </c>
      <c r="D34" s="411">
        <v>37243.666490000003</v>
      </c>
      <c r="E34" s="401">
        <f t="shared" si="12"/>
        <v>0.9852528941992833</v>
      </c>
      <c r="F34" s="411">
        <v>1372.4092800000001</v>
      </c>
      <c r="G34" s="411">
        <v>1297.0093899999999</v>
      </c>
      <c r="H34" s="402">
        <f t="shared" si="11"/>
        <v>0.94506020099193722</v>
      </c>
      <c r="I34" s="402">
        <v>3.6082008634925757E-2</v>
      </c>
      <c r="J34" s="402">
        <v>3.4566274018690155E-2</v>
      </c>
      <c r="K34" s="193"/>
      <c r="L34" s="75"/>
    </row>
    <row r="35" spans="1:14" ht="20.149999999999999" customHeight="1" x14ac:dyDescent="0.25">
      <c r="A35" s="412" t="s">
        <v>50</v>
      </c>
      <c r="B35" s="372" t="s">
        <v>51</v>
      </c>
      <c r="C35" s="411">
        <v>453052.28609999997</v>
      </c>
      <c r="D35" s="411">
        <v>331608.07556000003</v>
      </c>
      <c r="E35" s="401">
        <f t="shared" si="12"/>
        <v>0.73194217474228973</v>
      </c>
      <c r="F35" s="411">
        <v>-17091.971810000003</v>
      </c>
      <c r="G35" s="411">
        <v>19753.115180000001</v>
      </c>
      <c r="H35" s="402" t="str">
        <f t="shared" si="11"/>
        <v>X</v>
      </c>
      <c r="I35" s="402">
        <v>-2.6146587194309658E-2</v>
      </c>
      <c r="J35" s="402">
        <v>5.0348191765953371E-2</v>
      </c>
      <c r="K35" s="193"/>
      <c r="L35" s="75"/>
    </row>
    <row r="36" spans="1:14" ht="20.149999999999999" customHeight="1" x14ac:dyDescent="0.25">
      <c r="A36" s="412" t="s">
        <v>52</v>
      </c>
      <c r="B36" s="372" t="s">
        <v>53</v>
      </c>
      <c r="C36" s="411">
        <v>883750.51775</v>
      </c>
      <c r="D36" s="411">
        <v>999142.60736000002</v>
      </c>
      <c r="E36" s="401">
        <f t="shared" si="12"/>
        <v>1.1305708877023173</v>
      </c>
      <c r="F36" s="411">
        <v>25218.665219999999</v>
      </c>
      <c r="G36" s="411">
        <v>32729.865729999998</v>
      </c>
      <c r="H36" s="402">
        <f t="shared" si="11"/>
        <v>1.2978429050258831</v>
      </c>
      <c r="I36" s="402">
        <v>3.0268330391290305E-2</v>
      </c>
      <c r="J36" s="402">
        <v>3.4765505586609326E-2</v>
      </c>
      <c r="K36" s="193"/>
      <c r="L36" s="75"/>
    </row>
    <row r="37" spans="1:14" s="189" customFormat="1" ht="20.149999999999999" customHeight="1" x14ac:dyDescent="0.25">
      <c r="A37" s="412" t="s">
        <v>54</v>
      </c>
      <c r="B37" s="372" t="s">
        <v>55</v>
      </c>
      <c r="C37" s="411">
        <v>2177599.3039500001</v>
      </c>
      <c r="D37" s="411">
        <v>2072795.64078</v>
      </c>
      <c r="E37" s="401">
        <f t="shared" si="12"/>
        <v>0.95187192474763649</v>
      </c>
      <c r="F37" s="411">
        <v>-202897.68786999999</v>
      </c>
      <c r="G37" s="411">
        <v>114349.82063000002</v>
      </c>
      <c r="H37" s="402" t="str">
        <f t="shared" si="11"/>
        <v>X</v>
      </c>
      <c r="I37" s="402">
        <v>-8.0896421447073028E-2</v>
      </c>
      <c r="J37" s="402">
        <v>5.3806680140056448E-2</v>
      </c>
      <c r="K37" s="193"/>
      <c r="L37" s="195"/>
      <c r="N37" s="196"/>
    </row>
    <row r="38" spans="1:14" s="189" customFormat="1" ht="20.149999999999999" customHeight="1" thickBot="1" x14ac:dyDescent="0.3">
      <c r="A38" s="412" t="s">
        <v>56</v>
      </c>
      <c r="B38" s="372" t="s">
        <v>57</v>
      </c>
      <c r="C38" s="411">
        <v>1750942.6438600002</v>
      </c>
      <c r="D38" s="411">
        <v>1709646.5882899999</v>
      </c>
      <c r="E38" s="401">
        <f t="shared" si="12"/>
        <v>0.97641495812851864</v>
      </c>
      <c r="F38" s="411">
        <v>5139.3546700000079</v>
      </c>
      <c r="G38" s="411">
        <v>93220.816070000001</v>
      </c>
      <c r="H38" s="402">
        <f t="shared" si="11"/>
        <v>18.138622853596491</v>
      </c>
      <c r="I38" s="402">
        <v>2.6482621621168535E-3</v>
      </c>
      <c r="J38" s="402">
        <v>5.3875689841457221E-2</v>
      </c>
      <c r="K38" s="193"/>
      <c r="N38" s="196"/>
    </row>
    <row r="39" spans="1:14" s="189" customFormat="1" ht="20.149999999999999" customHeight="1" thickBot="1" x14ac:dyDescent="0.3">
      <c r="A39" s="134"/>
      <c r="B39" s="135" t="s">
        <v>10</v>
      </c>
      <c r="C39" s="413">
        <f>SUM(C14:C38)</f>
        <v>90439499.379779994</v>
      </c>
      <c r="D39" s="413">
        <f>SUM(D14:D38)</f>
        <v>89413715.38455002</v>
      </c>
      <c r="E39" s="30">
        <f t="shared" si="12"/>
        <v>0.98865778777785551</v>
      </c>
      <c r="F39" s="413">
        <f>SUM(F14:F38)</f>
        <v>-78774.978540000331</v>
      </c>
      <c r="G39" s="413">
        <f>SUM(G14:G38)</f>
        <v>4389356.9342599995</v>
      </c>
      <c r="H39" s="273" t="s">
        <v>161</v>
      </c>
      <c r="I39" s="273">
        <v>-8.2817604930879069E-4</v>
      </c>
      <c r="J39" s="414">
        <v>4.8810436221688631E-2</v>
      </c>
      <c r="K39" s="193"/>
      <c r="L39" s="195"/>
      <c r="N39" s="196"/>
    </row>
    <row r="40" spans="1:14" ht="20.149999999999999" customHeight="1" x14ac:dyDescent="0.25">
      <c r="A40" s="415"/>
      <c r="B40" s="372"/>
      <c r="C40" s="120">
        <v>0</v>
      </c>
      <c r="D40" s="120">
        <v>0</v>
      </c>
      <c r="E40" s="120"/>
      <c r="F40" s="120">
        <v>0</v>
      </c>
      <c r="G40" s="120">
        <v>0</v>
      </c>
      <c r="H40" s="120"/>
      <c r="I40" s="80"/>
      <c r="J40" s="80"/>
      <c r="L40" s="75"/>
    </row>
    <row r="41" spans="1:14" s="189" customFormat="1" ht="20.149999999999999" customHeight="1" x14ac:dyDescent="0.25">
      <c r="A41" s="493" t="s">
        <v>263</v>
      </c>
      <c r="B41" s="493"/>
      <c r="C41" s="493"/>
      <c r="D41" s="493"/>
      <c r="E41" s="493"/>
      <c r="F41" s="493"/>
      <c r="G41" s="493"/>
      <c r="H41" s="493"/>
      <c r="I41" s="493"/>
      <c r="J41" s="493"/>
      <c r="L41" s="75"/>
    </row>
    <row r="42" spans="1:14" s="189" customFormat="1" ht="20.149999999999999" customHeight="1" thickBot="1" x14ac:dyDescent="0.3">
      <c r="A42" s="190"/>
      <c r="B42" s="190"/>
      <c r="C42" s="190"/>
      <c r="D42" s="190"/>
      <c r="E42" s="190"/>
      <c r="F42" s="191"/>
      <c r="G42" s="191"/>
      <c r="H42" s="191"/>
      <c r="I42" s="191"/>
      <c r="J42" s="191"/>
      <c r="L42" s="75"/>
    </row>
    <row r="43" spans="1:14" ht="20.149999999999999" customHeight="1" thickBot="1" x14ac:dyDescent="0.3">
      <c r="A43" s="395" t="s">
        <v>1</v>
      </c>
      <c r="B43" s="416" t="s">
        <v>12</v>
      </c>
      <c r="C43" s="393" t="s">
        <v>157</v>
      </c>
      <c r="D43" s="394"/>
      <c r="E43" s="395" t="s">
        <v>4</v>
      </c>
      <c r="F43" s="393" t="s">
        <v>158</v>
      </c>
      <c r="G43" s="394"/>
      <c r="H43" s="395" t="s">
        <v>4</v>
      </c>
      <c r="I43" s="498" t="s">
        <v>159</v>
      </c>
      <c r="J43" s="499"/>
      <c r="L43" s="75"/>
    </row>
    <row r="44" spans="1:14" s="188" customFormat="1" ht="20.149999999999999" customHeight="1" thickBot="1" x14ac:dyDescent="0.3">
      <c r="A44" s="409"/>
      <c r="B44" s="409"/>
      <c r="C44" s="397">
        <f t="shared" ref="C44:J44" si="13">+C5</f>
        <v>2018</v>
      </c>
      <c r="D44" s="397">
        <f t="shared" si="13"/>
        <v>2019</v>
      </c>
      <c r="E44" s="397" t="str">
        <f t="shared" si="13"/>
        <v>19/18</v>
      </c>
      <c r="F44" s="397">
        <f t="shared" si="13"/>
        <v>2018</v>
      </c>
      <c r="G44" s="397">
        <f t="shared" si="13"/>
        <v>2019</v>
      </c>
      <c r="H44" s="397" t="str">
        <f t="shared" si="13"/>
        <v>19/18</v>
      </c>
      <c r="I44" s="397">
        <f t="shared" si="13"/>
        <v>2018</v>
      </c>
      <c r="J44" s="397">
        <f t="shared" si="13"/>
        <v>2019</v>
      </c>
      <c r="L44" s="75"/>
    </row>
    <row r="45" spans="1:14" ht="20.149999999999999" customHeight="1" x14ac:dyDescent="0.25">
      <c r="A45" s="410" t="s">
        <v>6</v>
      </c>
      <c r="B45" s="417" t="s">
        <v>59</v>
      </c>
      <c r="C45" s="411">
        <v>3142924.8331900002</v>
      </c>
      <c r="D45" s="411">
        <v>3366148.7968000001</v>
      </c>
      <c r="E45" s="401">
        <f t="shared" ref="E45:E79" si="14">+IF(C45=0,"X",D45/C45)</f>
        <v>1.0710242768941542</v>
      </c>
      <c r="F45" s="411">
        <v>86193.615389999992</v>
      </c>
      <c r="G45" s="411">
        <v>191452.31221000003</v>
      </c>
      <c r="H45" s="401">
        <f t="shared" ref="H45:H79" si="15">+IF(F45=0,"X",G45/F45)</f>
        <v>2.2211890212950962</v>
      </c>
      <c r="I45" s="402">
        <v>3.0085203233129409E-2</v>
      </c>
      <c r="J45" s="402">
        <v>5.8826285610873989E-2</v>
      </c>
      <c r="K45" s="193"/>
      <c r="L45" s="194"/>
    </row>
    <row r="46" spans="1:14" ht="20.149999999999999" customHeight="1" x14ac:dyDescent="0.25">
      <c r="A46" s="412" t="s">
        <v>8</v>
      </c>
      <c r="B46" s="417" t="s">
        <v>254</v>
      </c>
      <c r="C46" s="411">
        <v>641403.78922000004</v>
      </c>
      <c r="D46" s="411">
        <v>683118.96745999996</v>
      </c>
      <c r="E46" s="401">
        <f t="shared" si="14"/>
        <v>1.0650373118168339</v>
      </c>
      <c r="F46" s="411">
        <v>10602.920749999999</v>
      </c>
      <c r="G46" s="411">
        <v>15826.083860000002</v>
      </c>
      <c r="H46" s="401">
        <f t="shared" si="15"/>
        <v>1.4926155003091959</v>
      </c>
      <c r="I46" s="402">
        <v>1.6499928955973249E-2</v>
      </c>
      <c r="J46" s="402">
        <v>2.389703578920619E-2</v>
      </c>
      <c r="K46" s="193"/>
      <c r="L46" s="75"/>
    </row>
    <row r="47" spans="1:14" ht="20.149999999999999" customHeight="1" x14ac:dyDescent="0.25">
      <c r="A47" s="412" t="s">
        <v>14</v>
      </c>
      <c r="B47" s="417" t="s">
        <v>60</v>
      </c>
      <c r="C47" s="411">
        <v>2588602.6093299999</v>
      </c>
      <c r="D47" s="411">
        <v>2973998.4015799998</v>
      </c>
      <c r="E47" s="401">
        <f t="shared" si="14"/>
        <v>1.1488817908399431</v>
      </c>
      <c r="F47" s="411">
        <v>53839.367130000006</v>
      </c>
      <c r="G47" s="411">
        <v>80992.985540000009</v>
      </c>
      <c r="H47" s="401">
        <f t="shared" si="15"/>
        <v>1.5043450519103454</v>
      </c>
      <c r="I47" s="402">
        <v>2.2843174698149053E-2</v>
      </c>
      <c r="J47" s="402">
        <v>2.9120544644905304E-2</v>
      </c>
      <c r="K47" s="193"/>
      <c r="L47" s="75"/>
    </row>
    <row r="48" spans="1:14" ht="20.149999999999999" customHeight="1" x14ac:dyDescent="0.25">
      <c r="A48" s="412" t="s">
        <v>16</v>
      </c>
      <c r="B48" s="417" t="s">
        <v>61</v>
      </c>
      <c r="C48" s="411">
        <v>1849149.85363</v>
      </c>
      <c r="D48" s="411">
        <v>2027877.6392399999</v>
      </c>
      <c r="E48" s="401">
        <f t="shared" si="14"/>
        <v>1.0966540300988294</v>
      </c>
      <c r="F48" s="411">
        <v>34220.233229999998</v>
      </c>
      <c r="G48" s="411">
        <v>55378.455990000002</v>
      </c>
      <c r="H48" s="401">
        <f t="shared" si="15"/>
        <v>1.6182956912593784</v>
      </c>
      <c r="I48" s="402">
        <v>1.939121764118704E-2</v>
      </c>
      <c r="J48" s="402">
        <v>2.8567481706974259E-2</v>
      </c>
      <c r="K48" s="193"/>
      <c r="L48" s="75"/>
    </row>
    <row r="49" spans="1:12" ht="20.149999999999999" customHeight="1" x14ac:dyDescent="0.25">
      <c r="A49" s="412" t="s">
        <v>18</v>
      </c>
      <c r="B49" s="372" t="s">
        <v>62</v>
      </c>
      <c r="C49" s="411">
        <v>458997.1642</v>
      </c>
      <c r="D49" s="411">
        <v>526563.56217000005</v>
      </c>
      <c r="E49" s="401">
        <f t="shared" si="14"/>
        <v>1.1472043908762781</v>
      </c>
      <c r="F49" s="411">
        <v>5114.4882400000006</v>
      </c>
      <c r="G49" s="411">
        <v>13786.50686</v>
      </c>
      <c r="H49" s="401">
        <f t="shared" si="15"/>
        <v>2.6955789539561046</v>
      </c>
      <c r="I49" s="402">
        <v>1.2131414966653211E-2</v>
      </c>
      <c r="J49" s="402">
        <v>2.7976981004058918E-2</v>
      </c>
      <c r="K49" s="193"/>
      <c r="L49" s="75"/>
    </row>
    <row r="50" spans="1:12" ht="20.149999999999999" customHeight="1" x14ac:dyDescent="0.25">
      <c r="A50" s="412" t="s">
        <v>20</v>
      </c>
      <c r="B50" s="417" t="s">
        <v>63</v>
      </c>
      <c r="C50" s="411">
        <v>26193.623060000002</v>
      </c>
      <c r="D50" s="411">
        <v>39112.431830000001</v>
      </c>
      <c r="E50" s="401">
        <f t="shared" si="14"/>
        <v>1.493204347501212</v>
      </c>
      <c r="F50" s="411">
        <v>547.35337000000004</v>
      </c>
      <c r="G50" s="411">
        <v>677.61036999999999</v>
      </c>
      <c r="H50" s="401">
        <f t="shared" si="15"/>
        <v>1.237976062886029</v>
      </c>
      <c r="I50" s="402">
        <v>2.2432510944048148E-2</v>
      </c>
      <c r="J50" s="402">
        <v>2.0751839048962648E-2</v>
      </c>
      <c r="K50" s="193"/>
      <c r="L50" s="75"/>
    </row>
    <row r="51" spans="1:12" ht="20.149999999999999" customHeight="1" x14ac:dyDescent="0.25">
      <c r="A51" s="412" t="s">
        <v>22</v>
      </c>
      <c r="B51" s="417" t="s">
        <v>64</v>
      </c>
      <c r="C51" s="411">
        <v>111245.96592</v>
      </c>
      <c r="D51" s="411">
        <v>112565.07300999999</v>
      </c>
      <c r="E51" s="401">
        <f t="shared" si="14"/>
        <v>1.0118575723541166</v>
      </c>
      <c r="F51" s="411">
        <v>2074.1322099999998</v>
      </c>
      <c r="G51" s="411">
        <v>2149.8793999999998</v>
      </c>
      <c r="H51" s="401">
        <f t="shared" si="15"/>
        <v>1.0365199429596632</v>
      </c>
      <c r="I51" s="402">
        <v>1.9742743203762844E-2</v>
      </c>
      <c r="J51" s="402">
        <v>1.9211558199078861E-2</v>
      </c>
      <c r="K51" s="193"/>
      <c r="L51" s="75"/>
    </row>
    <row r="52" spans="1:12" ht="20.149999999999999" customHeight="1" x14ac:dyDescent="0.25">
      <c r="A52" s="412" t="s">
        <v>24</v>
      </c>
      <c r="B52" s="417" t="s">
        <v>65</v>
      </c>
      <c r="C52" s="411">
        <v>27273.078109999999</v>
      </c>
      <c r="D52" s="411">
        <v>21750.038209999999</v>
      </c>
      <c r="E52" s="401">
        <f t="shared" si="14"/>
        <v>0.7974911420806986</v>
      </c>
      <c r="F52" s="411">
        <v>514.82060000000001</v>
      </c>
      <c r="G52" s="411">
        <v>465.52657000000005</v>
      </c>
      <c r="H52" s="401">
        <f t="shared" si="15"/>
        <v>0.90425008245590799</v>
      </c>
      <c r="I52" s="402">
        <v>1.9440432700645535E-2</v>
      </c>
      <c r="J52" s="402">
        <v>1.8992124734023848E-2</v>
      </c>
      <c r="K52" s="193"/>
      <c r="L52" s="75"/>
    </row>
    <row r="53" spans="1:12" ht="20.149999999999999" customHeight="1" x14ac:dyDescent="0.25">
      <c r="A53" s="412" t="s">
        <v>26</v>
      </c>
      <c r="B53" s="417" t="s">
        <v>66</v>
      </c>
      <c r="C53" s="411">
        <v>7902277.6808099998</v>
      </c>
      <c r="D53" s="411">
        <v>8590305.1784899998</v>
      </c>
      <c r="E53" s="401">
        <f t="shared" si="14"/>
        <v>1.0870669856807</v>
      </c>
      <c r="F53" s="411">
        <v>162947.58299999998</v>
      </c>
      <c r="G53" s="411">
        <v>171041.46257999999</v>
      </c>
      <c r="H53" s="401">
        <f t="shared" si="15"/>
        <v>1.0496716761978606</v>
      </c>
      <c r="I53" s="402">
        <v>2.2850246288562755E-2</v>
      </c>
      <c r="J53" s="402">
        <v>2.0741622344925974E-2</v>
      </c>
      <c r="K53" s="193"/>
      <c r="L53" s="75"/>
    </row>
    <row r="54" spans="1:12" ht="20.149999999999999" customHeight="1" x14ac:dyDescent="0.25">
      <c r="A54" s="412" t="s">
        <v>28</v>
      </c>
      <c r="B54" s="417" t="s">
        <v>67</v>
      </c>
      <c r="C54" s="411">
        <v>210564.98462</v>
      </c>
      <c r="D54" s="411">
        <v>233151.70082</v>
      </c>
      <c r="E54" s="401">
        <f t="shared" si="14"/>
        <v>1.1072671994385084</v>
      </c>
      <c r="F54" s="411">
        <v>2292.21911</v>
      </c>
      <c r="G54" s="411">
        <v>4552.1049800000001</v>
      </c>
      <c r="H54" s="401">
        <f t="shared" si="15"/>
        <v>1.9858943502133179</v>
      </c>
      <c r="I54" s="402">
        <v>1.1513360785171751E-2</v>
      </c>
      <c r="J54" s="402">
        <v>2.0518069882749731E-2</v>
      </c>
      <c r="K54" s="193"/>
      <c r="L54" s="75"/>
    </row>
    <row r="55" spans="1:12" ht="20.149999999999999" customHeight="1" x14ac:dyDescent="0.25">
      <c r="A55" s="412" t="s">
        <v>29</v>
      </c>
      <c r="B55" s="417" t="s">
        <v>68</v>
      </c>
      <c r="C55" s="411">
        <v>1283958.41741</v>
      </c>
      <c r="D55" s="411">
        <v>1173845.4047399999</v>
      </c>
      <c r="E55" s="401">
        <f t="shared" si="14"/>
        <v>0.91423942459747254</v>
      </c>
      <c r="F55" s="411">
        <v>14229.607990000002</v>
      </c>
      <c r="G55" s="411">
        <v>13152.233220000002</v>
      </c>
      <c r="H55" s="401">
        <f t="shared" si="15"/>
        <v>0.92428640544721008</v>
      </c>
      <c r="I55" s="402">
        <v>1.0923650619695215E-2</v>
      </c>
      <c r="J55" s="402">
        <v>1.0702427184359159E-2</v>
      </c>
      <c r="K55" s="193"/>
      <c r="L55" s="75"/>
    </row>
    <row r="56" spans="1:12" ht="20.149999999999999" customHeight="1" x14ac:dyDescent="0.25">
      <c r="A56" s="412" t="s">
        <v>31</v>
      </c>
      <c r="B56" s="417" t="s">
        <v>69</v>
      </c>
      <c r="C56" s="411">
        <v>2813685.1387399998</v>
      </c>
      <c r="D56" s="411">
        <v>3024949.0530400001</v>
      </c>
      <c r="E56" s="401">
        <f t="shared" si="14"/>
        <v>1.0750844191452802</v>
      </c>
      <c r="F56" s="411">
        <v>83208.610900000014</v>
      </c>
      <c r="G56" s="411">
        <v>90807.439620000005</v>
      </c>
      <c r="H56" s="401">
        <f t="shared" si="15"/>
        <v>1.0913226243992014</v>
      </c>
      <c r="I56" s="402">
        <v>3.0527247098438383E-2</v>
      </c>
      <c r="J56" s="402">
        <v>3.1105712958638336E-2</v>
      </c>
      <c r="K56" s="193"/>
      <c r="L56" s="75"/>
    </row>
    <row r="57" spans="1:12" ht="20.149999999999999" customHeight="1" x14ac:dyDescent="0.25">
      <c r="A57" s="412" t="s">
        <v>33</v>
      </c>
      <c r="B57" s="417" t="s">
        <v>70</v>
      </c>
      <c r="C57" s="411">
        <v>260612.22497000001</v>
      </c>
      <c r="D57" s="411">
        <v>286629.77441000001</v>
      </c>
      <c r="E57" s="401">
        <f t="shared" si="14"/>
        <v>1.0998324213033175</v>
      </c>
      <c r="F57" s="411">
        <v>8845.1535500000009</v>
      </c>
      <c r="G57" s="411">
        <v>9799.515760000002</v>
      </c>
      <c r="H57" s="401">
        <f t="shared" si="15"/>
        <v>1.1078966243610322</v>
      </c>
      <c r="I57" s="402">
        <v>3.5380287875575629E-2</v>
      </c>
      <c r="J57" s="402">
        <v>3.5814194711306521E-2</v>
      </c>
      <c r="K57" s="193"/>
      <c r="L57" s="75"/>
    </row>
    <row r="58" spans="1:12" ht="20.149999999999999" customHeight="1" x14ac:dyDescent="0.25">
      <c r="A58" s="412" t="s">
        <v>35</v>
      </c>
      <c r="B58" s="417" t="s">
        <v>71</v>
      </c>
      <c r="C58" s="411">
        <v>1584184.1568499999</v>
      </c>
      <c r="D58" s="411">
        <v>1780345.12729</v>
      </c>
      <c r="E58" s="401">
        <f t="shared" si="14"/>
        <v>1.1238246005628838</v>
      </c>
      <c r="F58" s="411">
        <v>43808.927310000006</v>
      </c>
      <c r="G58" s="411">
        <v>44615.396960000005</v>
      </c>
      <c r="H58" s="401">
        <f t="shared" si="15"/>
        <v>1.0184087970082736</v>
      </c>
      <c r="I58" s="402">
        <v>2.8615522103966156E-2</v>
      </c>
      <c r="J58" s="402">
        <v>2.6521033518900727E-2</v>
      </c>
      <c r="K58" s="193"/>
      <c r="L58" s="75"/>
    </row>
    <row r="59" spans="1:12" ht="20.149999999999999" customHeight="1" x14ac:dyDescent="0.25">
      <c r="A59" s="412" t="s">
        <v>37</v>
      </c>
      <c r="B59" s="417" t="s">
        <v>72</v>
      </c>
      <c r="C59" s="411">
        <v>258084.34539999999</v>
      </c>
      <c r="D59" s="411">
        <v>277463.66957999999</v>
      </c>
      <c r="E59" s="401">
        <f t="shared" si="14"/>
        <v>1.07508911146844</v>
      </c>
      <c r="F59" s="411">
        <v>8028.1762699999999</v>
      </c>
      <c r="G59" s="411">
        <v>9533.7609800000009</v>
      </c>
      <c r="H59" s="401">
        <f t="shared" si="15"/>
        <v>1.1875375750811712</v>
      </c>
      <c r="I59" s="402">
        <v>3.2366024017499516E-2</v>
      </c>
      <c r="J59" s="402">
        <v>3.5603758069595454E-2</v>
      </c>
      <c r="K59" s="193"/>
      <c r="L59" s="75"/>
    </row>
    <row r="60" spans="1:12" ht="20.149999999999999" customHeight="1" x14ac:dyDescent="0.25">
      <c r="A60" s="412" t="s">
        <v>39</v>
      </c>
      <c r="B60" s="417" t="s">
        <v>73</v>
      </c>
      <c r="C60" s="411">
        <v>666878.79608</v>
      </c>
      <c r="D60" s="411">
        <v>672052.48192000005</v>
      </c>
      <c r="E60" s="401">
        <f t="shared" si="14"/>
        <v>1.0077580601908647</v>
      </c>
      <c r="F60" s="411">
        <v>22039.34462</v>
      </c>
      <c r="G60" s="411">
        <v>15973.729800000001</v>
      </c>
      <c r="H60" s="401">
        <f t="shared" si="15"/>
        <v>0.72478243230083861</v>
      </c>
      <c r="I60" s="402">
        <v>3.3370111311963525E-2</v>
      </c>
      <c r="J60" s="402">
        <v>2.3860417726383119E-2</v>
      </c>
      <c r="K60" s="193"/>
      <c r="L60" s="75"/>
    </row>
    <row r="61" spans="1:12" ht="20.149999999999999" customHeight="1" x14ac:dyDescent="0.25">
      <c r="A61" s="412" t="s">
        <v>40</v>
      </c>
      <c r="B61" s="417" t="s">
        <v>74</v>
      </c>
      <c r="C61" s="411">
        <v>21521.248540000001</v>
      </c>
      <c r="D61" s="411">
        <v>23983.08107</v>
      </c>
      <c r="E61" s="401">
        <f t="shared" si="14"/>
        <v>1.1143907857122866</v>
      </c>
      <c r="F61" s="411">
        <v>330.62157999999994</v>
      </c>
      <c r="G61" s="411">
        <v>350.30853000000002</v>
      </c>
      <c r="H61" s="401">
        <f t="shared" si="15"/>
        <v>1.0595452662224893</v>
      </c>
      <c r="I61" s="402">
        <v>1.6069138526693953E-2</v>
      </c>
      <c r="J61" s="402">
        <v>1.5396712049264712E-2</v>
      </c>
      <c r="K61" s="193"/>
      <c r="L61" s="75"/>
    </row>
    <row r="62" spans="1:12" ht="20.149999999999999" customHeight="1" x14ac:dyDescent="0.25">
      <c r="A62" s="412" t="s">
        <v>42</v>
      </c>
      <c r="B62" s="417" t="s">
        <v>75</v>
      </c>
      <c r="C62" s="411">
        <v>51065.365189999997</v>
      </c>
      <c r="D62" s="411">
        <v>28921.344850000001</v>
      </c>
      <c r="E62" s="401">
        <f t="shared" si="14"/>
        <v>0.5663593071819174</v>
      </c>
      <c r="F62" s="411">
        <v>1283.31501</v>
      </c>
      <c r="G62" s="411">
        <v>949.20799999999997</v>
      </c>
      <c r="H62" s="401">
        <f t="shared" si="15"/>
        <v>0.73965315811275356</v>
      </c>
      <c r="I62" s="402">
        <v>2.2315467109941291E-2</v>
      </c>
      <c r="J62" s="402">
        <v>2.3734142822609331E-2</v>
      </c>
      <c r="K62" s="193"/>
      <c r="L62" s="75"/>
    </row>
    <row r="63" spans="1:12" ht="20.149999999999999" customHeight="1" x14ac:dyDescent="0.25">
      <c r="A63" s="412" t="s">
        <v>44</v>
      </c>
      <c r="B63" s="417" t="s">
        <v>76</v>
      </c>
      <c r="C63" s="411">
        <v>18387.38752</v>
      </c>
      <c r="D63" s="411">
        <v>23714.649959999999</v>
      </c>
      <c r="E63" s="401">
        <f t="shared" si="14"/>
        <v>1.2897237268864608</v>
      </c>
      <c r="F63" s="411">
        <v>282.37294000000003</v>
      </c>
      <c r="G63" s="411">
        <v>428.25262999999995</v>
      </c>
      <c r="H63" s="401">
        <f t="shared" si="15"/>
        <v>1.5166206436069969</v>
      </c>
      <c r="I63" s="402">
        <v>1.2935728683261621E-2</v>
      </c>
      <c r="J63" s="402">
        <v>2.0343558441960702E-2</v>
      </c>
      <c r="K63" s="193"/>
      <c r="L63" s="75"/>
    </row>
    <row r="64" spans="1:12" ht="20.149999999999999" customHeight="1" x14ac:dyDescent="0.25">
      <c r="A64" s="412" t="s">
        <v>46</v>
      </c>
      <c r="B64" s="417" t="s">
        <v>77</v>
      </c>
      <c r="C64" s="411">
        <v>377594.89938000002</v>
      </c>
      <c r="D64" s="411">
        <v>520532.00731999998</v>
      </c>
      <c r="E64" s="401">
        <f t="shared" si="14"/>
        <v>1.378546183157396</v>
      </c>
      <c r="F64" s="411">
        <v>5980.8032599999997</v>
      </c>
      <c r="G64" s="411">
        <v>8352.0294900000008</v>
      </c>
      <c r="H64" s="401">
        <f t="shared" si="15"/>
        <v>1.3964728694319233</v>
      </c>
      <c r="I64" s="402">
        <v>1.9211558352200869E-2</v>
      </c>
      <c r="J64" s="402">
        <v>1.8598773575747726E-2</v>
      </c>
      <c r="K64" s="193"/>
      <c r="L64" s="75"/>
    </row>
    <row r="65" spans="1:12" ht="20.149999999999999" customHeight="1" x14ac:dyDescent="0.25">
      <c r="A65" s="412" t="s">
        <v>48</v>
      </c>
      <c r="B65" s="417" t="s">
        <v>78</v>
      </c>
      <c r="C65" s="411">
        <v>180229.70112000001</v>
      </c>
      <c r="D65" s="411">
        <v>189907.08094000001</v>
      </c>
      <c r="E65" s="401">
        <f t="shared" si="14"/>
        <v>1.0536947004842261</v>
      </c>
      <c r="F65" s="411">
        <v>5240.4200899999996</v>
      </c>
      <c r="G65" s="411">
        <v>3556.9761699999999</v>
      </c>
      <c r="H65" s="401">
        <f t="shared" si="15"/>
        <v>0.67875783027158043</v>
      </c>
      <c r="I65" s="402">
        <v>3.0772029841871877E-2</v>
      </c>
      <c r="J65" s="402">
        <v>1.9219793019237985E-2</v>
      </c>
      <c r="K65" s="193"/>
      <c r="L65" s="75"/>
    </row>
    <row r="66" spans="1:12" ht="20.149999999999999" customHeight="1" x14ac:dyDescent="0.25">
      <c r="A66" s="412" t="s">
        <v>50</v>
      </c>
      <c r="B66" s="417" t="s">
        <v>79</v>
      </c>
      <c r="C66" s="411">
        <v>70190.243180000005</v>
      </c>
      <c r="D66" s="411">
        <v>70674.084619999994</v>
      </c>
      <c r="E66" s="401">
        <f t="shared" si="14"/>
        <v>1.0068932862756894</v>
      </c>
      <c r="F66" s="411">
        <v>933.70190000000002</v>
      </c>
      <c r="G66" s="411">
        <v>1295.1894299999999</v>
      </c>
      <c r="H66" s="401">
        <f t="shared" si="15"/>
        <v>1.387155183040754</v>
      </c>
      <c r="I66" s="402">
        <v>1.8399595861906873E-2</v>
      </c>
      <c r="J66" s="402">
        <v>1.8389175602199551E-2</v>
      </c>
      <c r="K66" s="193"/>
      <c r="L66" s="75"/>
    </row>
    <row r="67" spans="1:12" ht="20.149999999999999" customHeight="1" x14ac:dyDescent="0.25">
      <c r="A67" s="412" t="s">
        <v>52</v>
      </c>
      <c r="B67" s="417" t="s">
        <v>80</v>
      </c>
      <c r="C67" s="411">
        <v>717883.46970999998</v>
      </c>
      <c r="D67" s="411">
        <v>695882.20123999997</v>
      </c>
      <c r="E67" s="401">
        <f t="shared" si="14"/>
        <v>0.96935259077787683</v>
      </c>
      <c r="F67" s="411">
        <v>15628.885429999998</v>
      </c>
      <c r="G67" s="411">
        <v>7827.8215299999974</v>
      </c>
      <c r="H67" s="401">
        <f t="shared" si="15"/>
        <v>0.5008560312928213</v>
      </c>
      <c r="I67" s="402">
        <v>2.1132781919245863E-2</v>
      </c>
      <c r="J67" s="402">
        <v>1.1073718496418125E-2</v>
      </c>
      <c r="K67" s="193"/>
      <c r="L67" s="75"/>
    </row>
    <row r="68" spans="1:12" ht="20.149999999999999" customHeight="1" x14ac:dyDescent="0.25">
      <c r="A68" s="412" t="s">
        <v>54</v>
      </c>
      <c r="B68" s="417" t="s">
        <v>81</v>
      </c>
      <c r="C68" s="411">
        <v>37570747.95922</v>
      </c>
      <c r="D68" s="411">
        <v>36705919.466449998</v>
      </c>
      <c r="E68" s="401">
        <f t="shared" si="14"/>
        <v>0.97698133415633082</v>
      </c>
      <c r="F68" s="411">
        <v>2151764.8625099999</v>
      </c>
      <c r="G68" s="411">
        <v>2222239.1486000004</v>
      </c>
      <c r="H68" s="401">
        <f t="shared" si="15"/>
        <v>1.0327518528245663</v>
      </c>
      <c r="I68" s="402">
        <v>5.8151706239393433E-2</v>
      </c>
      <c r="J68" s="402">
        <v>5.9836802743575841E-2</v>
      </c>
      <c r="K68" s="193"/>
      <c r="L68" s="75"/>
    </row>
    <row r="69" spans="1:12" ht="20.149999999999999" customHeight="1" x14ac:dyDescent="0.25">
      <c r="A69" s="412" t="s">
        <v>56</v>
      </c>
      <c r="B69" s="417" t="s">
        <v>82</v>
      </c>
      <c r="C69" s="411">
        <v>441795.74356999999</v>
      </c>
      <c r="D69" s="411">
        <v>481028.72086</v>
      </c>
      <c r="E69" s="401">
        <f t="shared" si="14"/>
        <v>1.0888034297772355</v>
      </c>
      <c r="F69" s="411">
        <v>10915.85644</v>
      </c>
      <c r="G69" s="411">
        <v>12262.065330000001</v>
      </c>
      <c r="H69" s="401">
        <f t="shared" si="15"/>
        <v>1.1233259980469295</v>
      </c>
      <c r="I69" s="402">
        <v>2.6434023082257403E-2</v>
      </c>
      <c r="J69" s="402">
        <v>2.6575076415153123E-2</v>
      </c>
      <c r="K69" s="193"/>
      <c r="L69" s="75"/>
    </row>
    <row r="70" spans="1:12" ht="20.149999999999999" customHeight="1" x14ac:dyDescent="0.25">
      <c r="A70" s="412" t="s">
        <v>83</v>
      </c>
      <c r="B70" s="417" t="s">
        <v>84</v>
      </c>
      <c r="C70" s="411">
        <v>672340.66217999998</v>
      </c>
      <c r="D70" s="411">
        <v>722315.99294000003</v>
      </c>
      <c r="E70" s="401">
        <f t="shared" si="14"/>
        <v>1.0743303708539058</v>
      </c>
      <c r="F70" s="411">
        <v>21230.10526</v>
      </c>
      <c r="G70" s="411">
        <v>15548.805630000001</v>
      </c>
      <c r="H70" s="401">
        <f t="shared" si="15"/>
        <v>0.73239418455902661</v>
      </c>
      <c r="I70" s="402">
        <v>3.170777312790167E-2</v>
      </c>
      <c r="J70" s="402">
        <v>2.2297682476784424E-2</v>
      </c>
      <c r="K70" s="193"/>
      <c r="L70" s="75"/>
    </row>
    <row r="71" spans="1:12" ht="20.149999999999999" customHeight="1" x14ac:dyDescent="0.25">
      <c r="A71" s="412" t="s">
        <v>85</v>
      </c>
      <c r="B71" s="417" t="s">
        <v>86</v>
      </c>
      <c r="C71" s="411">
        <v>392681.83977999998</v>
      </c>
      <c r="D71" s="411">
        <v>360591.53521</v>
      </c>
      <c r="E71" s="401">
        <f t="shared" si="14"/>
        <v>0.91827912238574982</v>
      </c>
      <c r="F71" s="411">
        <v>11513.500910000001</v>
      </c>
      <c r="G71" s="411">
        <v>11337.04285</v>
      </c>
      <c r="H71" s="401">
        <f t="shared" si="15"/>
        <v>0.9846738136923463</v>
      </c>
      <c r="I71" s="402">
        <v>2.7278653921110802E-2</v>
      </c>
      <c r="J71" s="402">
        <v>3.0100739589131249E-2</v>
      </c>
      <c r="K71" s="193"/>
      <c r="L71" s="75"/>
    </row>
    <row r="72" spans="1:12" ht="20.149999999999999" customHeight="1" x14ac:dyDescent="0.25">
      <c r="A72" s="412" t="s">
        <v>87</v>
      </c>
      <c r="B72" s="417" t="s">
        <v>88</v>
      </c>
      <c r="C72" s="411">
        <v>50633.42942</v>
      </c>
      <c r="D72" s="411">
        <v>49965.52319</v>
      </c>
      <c r="E72" s="401">
        <f t="shared" si="14"/>
        <v>0.98680898691534846</v>
      </c>
      <c r="F72" s="411">
        <v>1093.7087799999999</v>
      </c>
      <c r="G72" s="411">
        <v>1120.4064100000001</v>
      </c>
      <c r="H72" s="401">
        <f t="shared" si="15"/>
        <v>1.0244101816573148</v>
      </c>
      <c r="I72" s="402">
        <v>2.1800277548911444E-2</v>
      </c>
      <c r="J72" s="402">
        <v>2.2274713223776176E-2</v>
      </c>
      <c r="K72" s="193"/>
      <c r="L72" s="75"/>
    </row>
    <row r="73" spans="1:12" ht="20.149999999999999" customHeight="1" x14ac:dyDescent="0.25">
      <c r="A73" s="412" t="s">
        <v>89</v>
      </c>
      <c r="B73" s="417" t="s">
        <v>90</v>
      </c>
      <c r="C73" s="411">
        <v>781372.54818000004</v>
      </c>
      <c r="D73" s="411">
        <v>731115.84306999994</v>
      </c>
      <c r="E73" s="401">
        <f t="shared" si="14"/>
        <v>0.93568150656551763</v>
      </c>
      <c r="F73" s="411">
        <v>16423.36882</v>
      </c>
      <c r="G73" s="411">
        <v>16610.59605</v>
      </c>
      <c r="H73" s="401">
        <f t="shared" si="15"/>
        <v>1.0114000502608209</v>
      </c>
      <c r="I73" s="402">
        <v>2.1198894151033883E-2</v>
      </c>
      <c r="J73" s="402">
        <v>2.1964593111715894E-2</v>
      </c>
      <c r="K73" s="193"/>
      <c r="L73" s="75"/>
    </row>
    <row r="74" spans="1:12" ht="20.149999999999999" customHeight="1" x14ac:dyDescent="0.25">
      <c r="A74" s="412" t="s">
        <v>91</v>
      </c>
      <c r="B74" s="417" t="s">
        <v>92</v>
      </c>
      <c r="C74" s="411">
        <v>251533.53177</v>
      </c>
      <c r="D74" s="411">
        <v>283327.91391</v>
      </c>
      <c r="E74" s="401">
        <f t="shared" si="14"/>
        <v>1.1264021616373299</v>
      </c>
      <c r="F74" s="411">
        <v>3484.7772500000001</v>
      </c>
      <c r="G74" s="411">
        <v>21444.620940000001</v>
      </c>
      <c r="H74" s="401">
        <f t="shared" si="15"/>
        <v>6.1537996266475856</v>
      </c>
      <c r="I74" s="402">
        <v>1.3800919315387119E-2</v>
      </c>
      <c r="J74" s="402">
        <v>8.0187574233309064E-2</v>
      </c>
      <c r="K74" s="193"/>
      <c r="L74" s="75"/>
    </row>
    <row r="75" spans="1:12" ht="20.149999999999999" customHeight="1" x14ac:dyDescent="0.25">
      <c r="A75" s="412" t="s">
        <v>93</v>
      </c>
      <c r="B75" s="417" t="s">
        <v>94</v>
      </c>
      <c r="C75" s="411">
        <v>1293560.61787</v>
      </c>
      <c r="D75" s="411">
        <v>1345536.85998</v>
      </c>
      <c r="E75" s="401">
        <f t="shared" si="14"/>
        <v>1.0401807548807298</v>
      </c>
      <c r="F75" s="411">
        <v>44579.365870000001</v>
      </c>
      <c r="G75" s="411">
        <v>38431.069169999995</v>
      </c>
      <c r="H75" s="401">
        <f t="shared" si="15"/>
        <v>0.86208200632711229</v>
      </c>
      <c r="I75" s="402">
        <v>2.8308422610973126E-2</v>
      </c>
      <c r="J75" s="402">
        <v>2.9124402938923447E-2</v>
      </c>
      <c r="K75" s="193"/>
      <c r="L75" s="75"/>
    </row>
    <row r="76" spans="1:12" ht="20.149999999999999" customHeight="1" x14ac:dyDescent="0.25">
      <c r="A76" s="412" t="s">
        <v>95</v>
      </c>
      <c r="B76" s="417" t="s">
        <v>96</v>
      </c>
      <c r="C76" s="411">
        <v>9581139.3350799996</v>
      </c>
      <c r="D76" s="411">
        <v>10561296.800039999</v>
      </c>
      <c r="E76" s="401">
        <f>+IF(C76=0,"X",D76/C76)</f>
        <v>1.1023007213110125</v>
      </c>
      <c r="F76" s="411">
        <v>299860.50321</v>
      </c>
      <c r="G76" s="411">
        <v>361560.01502000005</v>
      </c>
      <c r="H76" s="401">
        <f>+IF(F76=0,"X",G76/F76)</f>
        <v>1.2057607158979198</v>
      </c>
      <c r="I76" s="402">
        <v>3.3276152991452111E-2</v>
      </c>
      <c r="J76" s="402">
        <v>3.5900326315503654E-2</v>
      </c>
      <c r="K76" s="193"/>
      <c r="L76" s="75"/>
    </row>
    <row r="77" spans="1:12" ht="20.149999999999999" customHeight="1" x14ac:dyDescent="0.25">
      <c r="A77" s="412" t="s">
        <v>97</v>
      </c>
      <c r="B77" s="372" t="s">
        <v>98</v>
      </c>
      <c r="C77" s="411">
        <v>821667.46649000002</v>
      </c>
      <c r="D77" s="411">
        <v>930412.27645</v>
      </c>
      <c r="E77" s="401">
        <f>+IF(C77=0,"X",D77/C77)</f>
        <v>1.1323464958695957</v>
      </c>
      <c r="F77" s="411">
        <v>27304.593229999999</v>
      </c>
      <c r="G77" s="411">
        <v>30808.983230000002</v>
      </c>
      <c r="H77" s="401">
        <f>+IF(F77=0,"X",G77/F77)</f>
        <v>1.1283443401072049</v>
      </c>
      <c r="I77" s="402">
        <v>3.5805251791512602E-2</v>
      </c>
      <c r="J77" s="402">
        <v>3.5168471474137757E-2</v>
      </c>
      <c r="K77" s="193"/>
      <c r="L77" s="75"/>
    </row>
    <row r="78" spans="1:12" ht="20.149999999999999" customHeight="1" thickBot="1" x14ac:dyDescent="0.3">
      <c r="A78" s="412" t="s">
        <v>99</v>
      </c>
      <c r="B78" s="417" t="s">
        <v>100</v>
      </c>
      <c r="C78" s="411">
        <v>20706.084490000001</v>
      </c>
      <c r="D78" s="411">
        <v>27053.523659999999</v>
      </c>
      <c r="E78" s="401">
        <f t="shared" si="14"/>
        <v>1.3065494672865599</v>
      </c>
      <c r="F78" s="411">
        <v>402.18167</v>
      </c>
      <c r="G78" s="411">
        <v>492.44852000000003</v>
      </c>
      <c r="H78" s="401">
        <f t="shared" si="15"/>
        <v>1.2244429737436817</v>
      </c>
      <c r="I78" s="402">
        <v>2.1178691979725155E-2</v>
      </c>
      <c r="J78" s="402">
        <v>2.0621966514187157E-2</v>
      </c>
      <c r="K78" s="193"/>
      <c r="L78" s="75"/>
    </row>
    <row r="79" spans="1:12" ht="20.149999999999999" customHeight="1" thickBot="1" x14ac:dyDescent="0.3">
      <c r="A79" s="398"/>
      <c r="B79" s="40" t="s">
        <v>10</v>
      </c>
      <c r="C79" s="413">
        <f>SUM(C45:C78)</f>
        <v>77141088.194230005</v>
      </c>
      <c r="D79" s="413">
        <f>SUM(D45:D78)</f>
        <v>79542056.206349984</v>
      </c>
      <c r="E79" s="30">
        <f t="shared" si="14"/>
        <v>1.0311243731236288</v>
      </c>
      <c r="F79" s="413">
        <f>SUM(F45:F78)</f>
        <v>3156759.4978299988</v>
      </c>
      <c r="G79" s="413">
        <f>SUM(G45:G78)</f>
        <v>3474819.9922299995</v>
      </c>
      <c r="H79" s="30">
        <f t="shared" si="15"/>
        <v>1.1007553773477643</v>
      </c>
      <c r="I79" s="315">
        <v>4.2327842549930848E-2</v>
      </c>
      <c r="J79" s="273">
        <v>4.4354739056629976E-2</v>
      </c>
      <c r="K79" s="193"/>
      <c r="L79" s="195"/>
    </row>
    <row r="80" spans="1:12" x14ac:dyDescent="0.25">
      <c r="A80" s="415"/>
      <c r="B80" s="372"/>
      <c r="C80" s="126" t="b">
        <v>1</v>
      </c>
      <c r="D80" s="126" t="b">
        <v>1</v>
      </c>
      <c r="E80" s="120"/>
      <c r="F80" s="126" t="b">
        <v>1</v>
      </c>
      <c r="G80" s="126" t="b">
        <v>1</v>
      </c>
      <c r="H80" s="120"/>
      <c r="I80" s="120"/>
      <c r="J80" s="120"/>
    </row>
    <row r="81" spans="3:13" x14ac:dyDescent="0.25">
      <c r="F81" s="44"/>
    </row>
    <row r="83" spans="3:13" x14ac:dyDescent="0.25">
      <c r="C83" s="44">
        <v>167580587.57401001</v>
      </c>
      <c r="F83" s="44">
        <v>3077984.5192899983</v>
      </c>
      <c r="G83" s="44">
        <v>7864176.9264899995</v>
      </c>
      <c r="I83" s="192">
        <v>1.8138073434961745E-2</v>
      </c>
      <c r="J83" s="192">
        <v>4.6735971982369874E-2</v>
      </c>
      <c r="M83" s="43" t="s">
        <v>162</v>
      </c>
    </row>
  </sheetData>
  <mergeCells count="6">
    <mergeCell ref="I43:J43"/>
    <mergeCell ref="A2:J2"/>
    <mergeCell ref="I4:J4"/>
    <mergeCell ref="A10:J10"/>
    <mergeCell ref="I12:J12"/>
    <mergeCell ref="A41:J41"/>
  </mergeCells>
  <conditionalFormatting sqref="L6:L37 L39:L79">
    <cfRule type="cellIs" dxfId="8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fitToHeight="5" orientation="landscape" r:id="rId1"/>
  <headerFooter alignWithMargins="0">
    <oddHeader>&amp;A</oddHeader>
  </headerFooter>
  <rowBreaks count="1" manualBreakCount="1">
    <brk id="40" min="1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D5E78-1F24-465E-8D1C-EE64A80B20DF}">
  <dimension ref="A2:K2162"/>
  <sheetViews>
    <sheetView view="pageBreakPreview" zoomScale="80" zoomScaleNormal="80" zoomScaleSheetLayoutView="80" workbookViewId="0">
      <selection activeCell="A2" sqref="A2:H2"/>
    </sheetView>
  </sheetViews>
  <sheetFormatPr defaultColWidth="9.1796875" defaultRowHeight="12.5" x14ac:dyDescent="0.25"/>
  <cols>
    <col min="1" max="1" width="3.81640625" style="17" bestFit="1" customWidth="1"/>
    <col min="2" max="2" width="35.7265625" style="17" bestFit="1" customWidth="1"/>
    <col min="3" max="3" width="11.54296875" style="17" customWidth="1"/>
    <col min="4" max="4" width="11.81640625" style="17" customWidth="1"/>
    <col min="5" max="5" width="11.54296875" style="17" customWidth="1"/>
    <col min="6" max="6" width="11.7265625" style="17" customWidth="1"/>
    <col min="7" max="7" width="11.81640625" style="17" customWidth="1"/>
    <col min="8" max="8" width="10.81640625" style="17" customWidth="1"/>
    <col min="9" max="10" width="2.1796875" style="17" customWidth="1"/>
    <col min="11" max="16384" width="9.1796875" style="17"/>
  </cols>
  <sheetData>
    <row r="2" spans="1:10" s="100" customFormat="1" ht="20.149999999999999" customHeight="1" x14ac:dyDescent="0.25">
      <c r="A2" s="474" t="s">
        <v>182</v>
      </c>
      <c r="B2" s="474"/>
      <c r="C2" s="474"/>
      <c r="D2" s="474"/>
      <c r="E2" s="474"/>
      <c r="F2" s="474"/>
      <c r="G2" s="474"/>
      <c r="H2" s="474"/>
    </row>
    <row r="3" spans="1:10" s="100" customFormat="1" ht="20.149999999999999" customHeight="1" thickBot="1" x14ac:dyDescent="0.3">
      <c r="A3" s="119"/>
      <c r="B3" s="119"/>
      <c r="C3" s="119"/>
      <c r="D3" s="119"/>
      <c r="E3" s="119"/>
      <c r="F3" s="119"/>
      <c r="G3" s="119"/>
      <c r="H3" s="119"/>
    </row>
    <row r="4" spans="1:10" ht="20.149999999999999" customHeight="1" thickBot="1" x14ac:dyDescent="0.3">
      <c r="A4" s="102" t="s">
        <v>1</v>
      </c>
      <c r="B4" s="123" t="s">
        <v>2</v>
      </c>
      <c r="C4" s="254" t="s">
        <v>183</v>
      </c>
      <c r="D4" s="255"/>
      <c r="E4" s="106" t="s">
        <v>4</v>
      </c>
      <c r="F4" s="254" t="s">
        <v>184</v>
      </c>
      <c r="G4" s="255"/>
      <c r="H4" s="102" t="s">
        <v>4</v>
      </c>
    </row>
    <row r="5" spans="1:10" ht="20.149999999999999" customHeight="1" thickBot="1" x14ac:dyDescent="0.3">
      <c r="A5" s="107"/>
      <c r="B5" s="256"/>
      <c r="C5" s="36">
        <v>2018</v>
      </c>
      <c r="D5" s="36">
        <v>2019</v>
      </c>
      <c r="E5" s="36" t="s">
        <v>5</v>
      </c>
      <c r="F5" s="36">
        <v>2018</v>
      </c>
      <c r="G5" s="36">
        <v>2019</v>
      </c>
      <c r="H5" s="36" t="s">
        <v>5</v>
      </c>
    </row>
    <row r="6" spans="1:10" ht="20.149999999999999" customHeight="1" x14ac:dyDescent="0.25">
      <c r="A6" s="102" t="s">
        <v>6</v>
      </c>
      <c r="B6" s="108" t="s">
        <v>7</v>
      </c>
      <c r="C6" s="234">
        <f>+C39</f>
        <v>3018857.8708700002</v>
      </c>
      <c r="D6" s="234">
        <f t="shared" ref="D6" si="0">+D39</f>
        <v>3278975.5995499999</v>
      </c>
      <c r="E6" s="55">
        <f t="shared" ref="E6:E8" si="1">+IF(C6=0,"X",D6/C6)</f>
        <v>1.0861642845759534</v>
      </c>
      <c r="F6" s="234">
        <f>+F39</f>
        <v>2444276.7446000003</v>
      </c>
      <c r="G6" s="234">
        <f t="shared" ref="G6" si="2">+G39</f>
        <v>2584185.3924200004</v>
      </c>
      <c r="H6" s="55">
        <f t="shared" ref="H6:H8" si="3">+IF(F6=0,"X",G6/F6)</f>
        <v>1.0572392827976997</v>
      </c>
      <c r="I6" s="21"/>
      <c r="J6" s="22"/>
    </row>
    <row r="7" spans="1:10" ht="20.149999999999999" customHeight="1" thickBot="1" x14ac:dyDescent="0.3">
      <c r="A7" s="109" t="s">
        <v>8</v>
      </c>
      <c r="B7" s="57" t="s">
        <v>9</v>
      </c>
      <c r="C7" s="257">
        <f>+C79</f>
        <v>4963036.9815400029</v>
      </c>
      <c r="D7" s="257">
        <f t="shared" ref="D7" si="4">+D79</f>
        <v>5359612.6458500009</v>
      </c>
      <c r="E7" s="55">
        <f t="shared" si="1"/>
        <v>1.0799058451075541</v>
      </c>
      <c r="F7" s="257">
        <f>+F79</f>
        <v>4244785.2155799987</v>
      </c>
      <c r="G7" s="257">
        <f t="shared" ref="G7" si="5">+G79</f>
        <v>4639952.3409500001</v>
      </c>
      <c r="H7" s="55">
        <f t="shared" si="3"/>
        <v>1.0930947280723617</v>
      </c>
      <c r="I7" s="21"/>
      <c r="J7" s="22"/>
    </row>
    <row r="8" spans="1:10" s="100" customFormat="1" ht="20.149999999999999" customHeight="1" thickBot="1" x14ac:dyDescent="0.3">
      <c r="A8" s="110"/>
      <c r="B8" s="111" t="s">
        <v>10</v>
      </c>
      <c r="C8" s="96">
        <f>SUM(C6:C7)</f>
        <v>7981894.8524100035</v>
      </c>
      <c r="D8" s="96">
        <f>SUM(D6:D7)</f>
        <v>8638588.2454000004</v>
      </c>
      <c r="E8" s="30">
        <f t="shared" si="1"/>
        <v>1.0822728694292081</v>
      </c>
      <c r="F8" s="96">
        <f t="shared" ref="F8:G8" si="6">SUM(F6:F7)</f>
        <v>6689061.9601799995</v>
      </c>
      <c r="G8" s="96">
        <f t="shared" si="6"/>
        <v>7224137.7333700005</v>
      </c>
      <c r="H8" s="30">
        <f t="shared" si="3"/>
        <v>1.0799926471567027</v>
      </c>
      <c r="I8" s="21"/>
      <c r="J8" s="22"/>
    </row>
    <row r="9" spans="1:10" ht="20.149999999999999" customHeight="1" x14ac:dyDescent="0.25">
      <c r="A9" s="113"/>
      <c r="J9" s="22"/>
    </row>
    <row r="10" spans="1:10" s="100" customFormat="1" ht="20.149999999999999" customHeight="1" x14ac:dyDescent="0.25">
      <c r="A10" s="493" t="s">
        <v>185</v>
      </c>
      <c r="B10" s="493"/>
      <c r="C10" s="493"/>
      <c r="D10" s="493"/>
      <c r="E10" s="493"/>
      <c r="F10" s="493"/>
      <c r="G10" s="493"/>
      <c r="H10" s="493"/>
      <c r="J10" s="22"/>
    </row>
    <row r="11" spans="1:10" s="100" customFormat="1" ht="20.149999999999999" customHeight="1" thickBot="1" x14ac:dyDescent="0.3">
      <c r="A11" s="119"/>
      <c r="B11" s="119"/>
      <c r="C11" s="119"/>
      <c r="D11" s="119"/>
      <c r="E11" s="119"/>
      <c r="F11" s="119"/>
      <c r="G11" s="119"/>
      <c r="H11" s="119"/>
      <c r="J11" s="22"/>
    </row>
    <row r="12" spans="1:10" ht="20.149999999999999" customHeight="1" thickBot="1" x14ac:dyDescent="0.3">
      <c r="A12" s="103" t="s">
        <v>1</v>
      </c>
      <c r="B12" s="102" t="s">
        <v>12</v>
      </c>
      <c r="C12" s="254" t="s">
        <v>183</v>
      </c>
      <c r="D12" s="258"/>
      <c r="E12" s="259" t="s">
        <v>4</v>
      </c>
      <c r="F12" s="254" t="s">
        <v>184</v>
      </c>
      <c r="G12" s="255"/>
      <c r="H12" s="260" t="s">
        <v>4</v>
      </c>
      <c r="J12" s="22"/>
    </row>
    <row r="13" spans="1:10" ht="20.149999999999999" customHeight="1" thickBot="1" x14ac:dyDescent="0.3">
      <c r="A13" s="133"/>
      <c r="B13" s="107"/>
      <c r="C13" s="36">
        <f>+C5</f>
        <v>2018</v>
      </c>
      <c r="D13" s="261">
        <f t="shared" ref="D13:H13" si="7">+D5</f>
        <v>2019</v>
      </c>
      <c r="E13" s="36" t="str">
        <f t="shared" si="7"/>
        <v>19/18</v>
      </c>
      <c r="F13" s="36">
        <f t="shared" si="7"/>
        <v>2018</v>
      </c>
      <c r="G13" s="36">
        <f t="shared" si="7"/>
        <v>2019</v>
      </c>
      <c r="H13" s="36" t="str">
        <f t="shared" si="7"/>
        <v>19/18</v>
      </c>
      <c r="J13" s="22"/>
    </row>
    <row r="14" spans="1:10" ht="20.149999999999999" customHeight="1" x14ac:dyDescent="0.25">
      <c r="A14" s="49" t="s">
        <v>6</v>
      </c>
      <c r="B14" s="17" t="s">
        <v>13</v>
      </c>
      <c r="C14" s="183">
        <v>-44305.562749999997</v>
      </c>
      <c r="D14" s="183">
        <v>-7776.2881100000004</v>
      </c>
      <c r="E14" s="55">
        <f t="shared" ref="E14:E38" si="8">+IFERROR(IF(D14/C14&gt;0,D14/C14,"X"),"X")</f>
        <v>0.17551493824553668</v>
      </c>
      <c r="F14" s="183">
        <v>-44305.562749999997</v>
      </c>
      <c r="G14" s="183">
        <v>-7857.0331100000003</v>
      </c>
      <c r="H14" s="55">
        <f t="shared" ref="H14:H38" si="9">+IFERROR(IF(G14/F14&gt;0,G14/F14,"X"),"X")</f>
        <v>0.1773373956298524</v>
      </c>
      <c r="I14" s="21"/>
      <c r="J14" s="22"/>
    </row>
    <row r="15" spans="1:10" ht="20.149999999999999" customHeight="1" x14ac:dyDescent="0.25">
      <c r="A15" s="50" t="s">
        <v>8</v>
      </c>
      <c r="B15" s="17" t="s">
        <v>250</v>
      </c>
      <c r="C15" s="183">
        <v>68527.794070000004</v>
      </c>
      <c r="D15" s="183">
        <v>95572.973939999996</v>
      </c>
      <c r="E15" s="55">
        <f t="shared" si="8"/>
        <v>1.3946600096651847</v>
      </c>
      <c r="F15" s="183">
        <v>53533.916830000002</v>
      </c>
      <c r="G15" s="183">
        <v>76681.175539999997</v>
      </c>
      <c r="H15" s="55">
        <f t="shared" si="9"/>
        <v>1.432384926802674</v>
      </c>
      <c r="I15" s="21"/>
      <c r="J15" s="22"/>
    </row>
    <row r="16" spans="1:10" ht="20.149999999999999" customHeight="1" x14ac:dyDescent="0.25">
      <c r="A16" s="50" t="s">
        <v>14</v>
      </c>
      <c r="B16" s="17" t="s">
        <v>15</v>
      </c>
      <c r="C16" s="183">
        <v>698427.75506</v>
      </c>
      <c r="D16" s="183">
        <v>711387.14047999994</v>
      </c>
      <c r="E16" s="55">
        <f t="shared" si="8"/>
        <v>1.0185550836519757</v>
      </c>
      <c r="F16" s="183">
        <v>588371.98406000005</v>
      </c>
      <c r="G16" s="183">
        <v>588069.19140999997</v>
      </c>
      <c r="H16" s="55">
        <f t="shared" si="9"/>
        <v>0.99948537208058297</v>
      </c>
      <c r="I16" s="21"/>
      <c r="J16" s="22"/>
    </row>
    <row r="17" spans="1:10" ht="20.149999999999999" customHeight="1" x14ac:dyDescent="0.25">
      <c r="A17" s="50" t="s">
        <v>16</v>
      </c>
      <c r="B17" s="17" t="s">
        <v>17</v>
      </c>
      <c r="C17" s="183">
        <v>-22914.11003</v>
      </c>
      <c r="D17" s="183">
        <v>14316.454659999999</v>
      </c>
      <c r="E17" s="55" t="str">
        <f t="shared" si="8"/>
        <v>X</v>
      </c>
      <c r="F17" s="183">
        <v>-5535.29403</v>
      </c>
      <c r="G17" s="183">
        <v>-32105.526129999998</v>
      </c>
      <c r="H17" s="55">
        <f t="shared" si="9"/>
        <v>5.800148276856758</v>
      </c>
      <c r="I17" s="21"/>
      <c r="J17" s="22"/>
    </row>
    <row r="18" spans="1:10" ht="20.149999999999999" customHeight="1" x14ac:dyDescent="0.25">
      <c r="A18" s="50" t="s">
        <v>18</v>
      </c>
      <c r="B18" s="17" t="s">
        <v>19</v>
      </c>
      <c r="C18" s="183">
        <v>10038.00189</v>
      </c>
      <c r="D18" s="183">
        <v>6020.1593999999996</v>
      </c>
      <c r="E18" s="55">
        <f t="shared" si="8"/>
        <v>0.59973682670824835</v>
      </c>
      <c r="F18" s="183">
        <v>8092.21389</v>
      </c>
      <c r="G18" s="183">
        <v>4827.4953999999998</v>
      </c>
      <c r="H18" s="55">
        <f t="shared" si="9"/>
        <v>0.59656052912363144</v>
      </c>
      <c r="I18" s="21"/>
      <c r="J18" s="22"/>
    </row>
    <row r="19" spans="1:10" ht="19.5" customHeight="1" x14ac:dyDescent="0.25">
      <c r="A19" s="50" t="s">
        <v>20</v>
      </c>
      <c r="B19" s="17" t="s">
        <v>21</v>
      </c>
      <c r="C19" s="183">
        <v>17612.815729999998</v>
      </c>
      <c r="D19" s="183">
        <v>54714.099090000003</v>
      </c>
      <c r="E19" s="55">
        <f t="shared" si="8"/>
        <v>3.1064935856227236</v>
      </c>
      <c r="F19" s="183">
        <v>13738.106959999999</v>
      </c>
      <c r="G19" s="183">
        <v>47821.092239999998</v>
      </c>
      <c r="H19" s="55">
        <f t="shared" si="9"/>
        <v>3.4809084234994194</v>
      </c>
      <c r="I19" s="21"/>
      <c r="J19" s="22"/>
    </row>
    <row r="20" spans="1:10" ht="20.149999999999999" customHeight="1" x14ac:dyDescent="0.25">
      <c r="A20" s="50" t="s">
        <v>22</v>
      </c>
      <c r="B20" s="17" t="s">
        <v>23</v>
      </c>
      <c r="C20" s="183">
        <v>18914.754939999999</v>
      </c>
      <c r="D20" s="183">
        <v>42588.52882</v>
      </c>
      <c r="E20" s="55">
        <f t="shared" si="8"/>
        <v>2.251603520907155</v>
      </c>
      <c r="F20" s="183">
        <v>21439.991099999999</v>
      </c>
      <c r="G20" s="183">
        <v>39394.585460000002</v>
      </c>
      <c r="H20" s="55">
        <f t="shared" si="9"/>
        <v>1.8374347860620148</v>
      </c>
      <c r="I20" s="21"/>
      <c r="J20" s="22"/>
    </row>
    <row r="21" spans="1:10" ht="20.149999999999999" customHeight="1" x14ac:dyDescent="0.25">
      <c r="A21" s="50" t="s">
        <v>24</v>
      </c>
      <c r="B21" s="17" t="s">
        <v>25</v>
      </c>
      <c r="C21" s="183">
        <v>7396.5418300000001</v>
      </c>
      <c r="D21" s="183">
        <v>24751.93852</v>
      </c>
      <c r="E21" s="55">
        <f t="shared" si="8"/>
        <v>3.3464204068457217</v>
      </c>
      <c r="F21" s="183">
        <v>2995.5888300000001</v>
      </c>
      <c r="G21" s="183">
        <v>18531.916519999999</v>
      </c>
      <c r="H21" s="55">
        <f t="shared" si="9"/>
        <v>6.1864019302008142</v>
      </c>
      <c r="I21" s="21"/>
      <c r="J21" s="22"/>
    </row>
    <row r="22" spans="1:10" ht="20.149999999999999" customHeight="1" x14ac:dyDescent="0.25">
      <c r="A22" s="50" t="s">
        <v>26</v>
      </c>
      <c r="B22" s="17" t="s">
        <v>27</v>
      </c>
      <c r="C22" s="183">
        <v>49986.706380000003</v>
      </c>
      <c r="D22" s="183">
        <v>59851.211799999997</v>
      </c>
      <c r="E22" s="55">
        <f t="shared" si="8"/>
        <v>1.1973425763443948</v>
      </c>
      <c r="F22" s="183">
        <v>36147.83455</v>
      </c>
      <c r="G22" s="183">
        <v>44257.405550000003</v>
      </c>
      <c r="H22" s="55">
        <f t="shared" si="9"/>
        <v>1.2243445866385931</v>
      </c>
      <c r="I22" s="21"/>
      <c r="J22" s="22"/>
    </row>
    <row r="23" spans="1:10" ht="20.149999999999999" customHeight="1" x14ac:dyDescent="0.25">
      <c r="A23" s="50" t="s">
        <v>28</v>
      </c>
      <c r="B23" s="17" t="s">
        <v>253</v>
      </c>
      <c r="C23" s="183">
        <v>-1373.9280799999999</v>
      </c>
      <c r="D23" s="183">
        <v>-212.48804000000001</v>
      </c>
      <c r="E23" s="55">
        <f t="shared" si="8"/>
        <v>0.15465732383895964</v>
      </c>
      <c r="F23" s="183">
        <v>-1387.2485200000001</v>
      </c>
      <c r="G23" s="183">
        <v>-180.2192</v>
      </c>
      <c r="H23" s="55">
        <f t="shared" si="9"/>
        <v>0.12991125771754292</v>
      </c>
      <c r="I23" s="21"/>
      <c r="J23" s="22"/>
    </row>
    <row r="24" spans="1:10" ht="20.149999999999999" customHeight="1" x14ac:dyDescent="0.25">
      <c r="A24" s="50" t="s">
        <v>29</v>
      </c>
      <c r="B24" s="17" t="s">
        <v>30</v>
      </c>
      <c r="C24" s="183">
        <v>-544.16520000000003</v>
      </c>
      <c r="D24" s="183">
        <v>-1632.6167600000001</v>
      </c>
      <c r="E24" s="55">
        <f t="shared" si="8"/>
        <v>3.0002226529737661</v>
      </c>
      <c r="F24" s="183">
        <v>-544.16520000000003</v>
      </c>
      <c r="G24" s="183">
        <v>-1632.6167600000001</v>
      </c>
      <c r="H24" s="55">
        <f t="shared" si="9"/>
        <v>3.0002226529737661</v>
      </c>
      <c r="I24" s="21"/>
      <c r="J24" s="22"/>
    </row>
    <row r="25" spans="1:10" ht="20.149999999999999" customHeight="1" x14ac:dyDescent="0.25">
      <c r="A25" s="50" t="s">
        <v>31</v>
      </c>
      <c r="B25" s="17" t="s">
        <v>32</v>
      </c>
      <c r="C25" s="183">
        <v>186098.87482</v>
      </c>
      <c r="D25" s="183">
        <v>159875.61205</v>
      </c>
      <c r="E25" s="55">
        <f t="shared" si="8"/>
        <v>0.85908962214111251</v>
      </c>
      <c r="F25" s="183">
        <v>151395.87528000001</v>
      </c>
      <c r="G25" s="183">
        <v>128575.2252</v>
      </c>
      <c r="H25" s="55">
        <f t="shared" si="9"/>
        <v>0.84926504742751929</v>
      </c>
      <c r="I25" s="21"/>
      <c r="J25" s="22"/>
    </row>
    <row r="26" spans="1:10" ht="20.149999999999999" customHeight="1" x14ac:dyDescent="0.25">
      <c r="A26" s="50" t="s">
        <v>33</v>
      </c>
      <c r="B26" s="17" t="s">
        <v>34</v>
      </c>
      <c r="C26" s="183">
        <v>181202.70134</v>
      </c>
      <c r="D26" s="183">
        <v>211818.85623999999</v>
      </c>
      <c r="E26" s="55">
        <f t="shared" si="8"/>
        <v>1.1689608083852643</v>
      </c>
      <c r="F26" s="183">
        <v>138855.28195999999</v>
      </c>
      <c r="G26" s="183">
        <v>162693.87716</v>
      </c>
      <c r="H26" s="55">
        <f t="shared" si="9"/>
        <v>1.1716794266916486</v>
      </c>
      <c r="I26" s="21"/>
      <c r="J26" s="22"/>
    </row>
    <row r="27" spans="1:10" ht="20.149999999999999" customHeight="1" x14ac:dyDescent="0.25">
      <c r="A27" s="50" t="s">
        <v>35</v>
      </c>
      <c r="B27" s="17" t="s">
        <v>36</v>
      </c>
      <c r="C27" s="183">
        <v>20138.513920000001</v>
      </c>
      <c r="D27" s="183">
        <v>13234.264639999999</v>
      </c>
      <c r="E27" s="55">
        <f t="shared" si="8"/>
        <v>0.65716192826208297</v>
      </c>
      <c r="F27" s="183">
        <v>11229.045109999999</v>
      </c>
      <c r="G27" s="183">
        <v>6611.8876099999998</v>
      </c>
      <c r="H27" s="55">
        <f t="shared" si="9"/>
        <v>0.58882011295081527</v>
      </c>
      <c r="I27" s="21"/>
      <c r="J27" s="22"/>
    </row>
    <row r="28" spans="1:10" ht="20.149999999999999" customHeight="1" x14ac:dyDescent="0.25">
      <c r="A28" s="50" t="s">
        <v>37</v>
      </c>
      <c r="B28" s="17" t="s">
        <v>38</v>
      </c>
      <c r="C28" s="183">
        <v>31172.820909999999</v>
      </c>
      <c r="D28" s="183">
        <v>44716.963790000002</v>
      </c>
      <c r="E28" s="55">
        <f t="shared" si="8"/>
        <v>1.4344856347490562</v>
      </c>
      <c r="F28" s="183">
        <v>24365.404129999999</v>
      </c>
      <c r="G28" s="183">
        <v>30474.974289999998</v>
      </c>
      <c r="H28" s="55">
        <f t="shared" si="9"/>
        <v>1.25074774575471</v>
      </c>
      <c r="I28" s="21"/>
      <c r="J28" s="22"/>
    </row>
    <row r="29" spans="1:10" ht="20.149999999999999" customHeight="1" x14ac:dyDescent="0.25">
      <c r="A29" s="50" t="s">
        <v>39</v>
      </c>
      <c r="B29" s="17" t="s">
        <v>252</v>
      </c>
      <c r="C29" s="183">
        <v>2660.6906399999998</v>
      </c>
      <c r="D29" s="183">
        <v>4008.2015900000001</v>
      </c>
      <c r="E29" s="55">
        <f t="shared" si="8"/>
        <v>1.5064515692812752</v>
      </c>
      <c r="F29" s="183">
        <v>2010.75757</v>
      </c>
      <c r="G29" s="183">
        <v>3088.9169999999999</v>
      </c>
      <c r="H29" s="55">
        <f t="shared" si="9"/>
        <v>1.5361956339669531</v>
      </c>
      <c r="I29" s="21"/>
      <c r="J29" s="22"/>
    </row>
    <row r="30" spans="1:10" ht="20.149999999999999" customHeight="1" x14ac:dyDescent="0.25">
      <c r="A30" s="50" t="s">
        <v>40</v>
      </c>
      <c r="B30" s="17" t="s">
        <v>41</v>
      </c>
      <c r="C30" s="183">
        <v>1655943.6504899999</v>
      </c>
      <c r="D30" s="183">
        <v>1663743.9186199999</v>
      </c>
      <c r="E30" s="55">
        <f t="shared" si="8"/>
        <v>1.0047104671271223</v>
      </c>
      <c r="F30" s="183">
        <v>1334885.4854299999</v>
      </c>
      <c r="G30" s="183">
        <v>1333669.03568</v>
      </c>
      <c r="H30" s="55">
        <f t="shared" si="9"/>
        <v>0.99908872351727751</v>
      </c>
      <c r="I30" s="21"/>
      <c r="J30" s="22"/>
    </row>
    <row r="31" spans="1:10" ht="20.149999999999999" customHeight="1" x14ac:dyDescent="0.25">
      <c r="A31" s="50" t="s">
        <v>42</v>
      </c>
      <c r="B31" s="17" t="s">
        <v>43</v>
      </c>
      <c r="C31" s="183">
        <v>589.87581</v>
      </c>
      <c r="D31" s="183">
        <v>643.65494000000001</v>
      </c>
      <c r="E31" s="55">
        <f t="shared" si="8"/>
        <v>1.0911702583633665</v>
      </c>
      <c r="F31" s="183">
        <v>320.15980999999999</v>
      </c>
      <c r="G31" s="183">
        <v>405.07094000000001</v>
      </c>
      <c r="H31" s="55">
        <f t="shared" si="9"/>
        <v>1.2652148313056533</v>
      </c>
      <c r="I31" s="21"/>
      <c r="J31" s="22"/>
    </row>
    <row r="32" spans="1:10" ht="20.149999999999999" customHeight="1" x14ac:dyDescent="0.25">
      <c r="A32" s="50" t="s">
        <v>44</v>
      </c>
      <c r="B32" s="17" t="s">
        <v>45</v>
      </c>
      <c r="C32" s="183">
        <v>3162.1165000000001</v>
      </c>
      <c r="D32" s="183">
        <v>104.97404</v>
      </c>
      <c r="E32" s="55">
        <f t="shared" si="8"/>
        <v>3.3197398008580646E-2</v>
      </c>
      <c r="F32" s="183">
        <v>3000.4614999999999</v>
      </c>
      <c r="G32" s="183">
        <v>133.07903999999999</v>
      </c>
      <c r="H32" s="55">
        <f t="shared" si="9"/>
        <v>4.4352857052156809E-2</v>
      </c>
      <c r="I32" s="21"/>
      <c r="J32" s="22"/>
    </row>
    <row r="33" spans="1:11" ht="20.149999999999999" customHeight="1" x14ac:dyDescent="0.25">
      <c r="A33" s="50" t="s">
        <v>46</v>
      </c>
      <c r="B33" s="17" t="s">
        <v>47</v>
      </c>
      <c r="C33" s="183">
        <v>65311.887519999997</v>
      </c>
      <c r="D33" s="183">
        <v>95873.199609999996</v>
      </c>
      <c r="E33" s="55">
        <f t="shared" si="8"/>
        <v>1.4679287837247303</v>
      </c>
      <c r="F33" s="183">
        <v>51292.54711</v>
      </c>
      <c r="G33" s="183">
        <v>77574.38</v>
      </c>
      <c r="H33" s="55">
        <f t="shared" si="9"/>
        <v>1.5123908710097203</v>
      </c>
      <c r="I33" s="21"/>
      <c r="J33" s="22"/>
      <c r="K33" s="262"/>
    </row>
    <row r="34" spans="1:11" ht="20.149999999999999" customHeight="1" x14ac:dyDescent="0.25">
      <c r="A34" s="50" t="s">
        <v>48</v>
      </c>
      <c r="B34" s="17" t="s">
        <v>49</v>
      </c>
      <c r="C34" s="183">
        <v>-429.49146000000002</v>
      </c>
      <c r="D34" s="183">
        <v>-865.89233999999999</v>
      </c>
      <c r="E34" s="55">
        <f t="shared" si="8"/>
        <v>2.0160874444395236</v>
      </c>
      <c r="F34" s="183">
        <v>-429.49146000000002</v>
      </c>
      <c r="G34" s="183">
        <v>-865.89233999999999</v>
      </c>
      <c r="H34" s="55">
        <f t="shared" si="9"/>
        <v>2.0160874444395236</v>
      </c>
      <c r="I34" s="21"/>
      <c r="J34" s="22"/>
    </row>
    <row r="35" spans="1:11" ht="20.149999999999999" customHeight="1" x14ac:dyDescent="0.25">
      <c r="A35" s="50" t="s">
        <v>50</v>
      </c>
      <c r="B35" s="17" t="s">
        <v>51</v>
      </c>
      <c r="C35" s="183">
        <v>8354.5805099999998</v>
      </c>
      <c r="D35" s="183">
        <v>7284.4887699999999</v>
      </c>
      <c r="E35" s="55">
        <f t="shared" si="8"/>
        <v>0.87191556311903928</v>
      </c>
      <c r="F35" s="183">
        <v>6612.8218399999996</v>
      </c>
      <c r="G35" s="183">
        <v>6112.5686900000001</v>
      </c>
      <c r="H35" s="55">
        <f t="shared" si="9"/>
        <v>0.92435103166184807</v>
      </c>
      <c r="I35" s="21"/>
      <c r="J35" s="22"/>
    </row>
    <row r="36" spans="1:11" ht="20.149999999999999" customHeight="1" x14ac:dyDescent="0.25">
      <c r="A36" s="50" t="s">
        <v>52</v>
      </c>
      <c r="B36" s="17" t="s">
        <v>53</v>
      </c>
      <c r="C36" s="183">
        <v>27936.055489999999</v>
      </c>
      <c r="D36" s="183">
        <v>16207.751029999999</v>
      </c>
      <c r="E36" s="55">
        <f t="shared" si="8"/>
        <v>0.58017321149013801</v>
      </c>
      <c r="F36" s="183">
        <v>22302.27349</v>
      </c>
      <c r="G36" s="183">
        <v>12630.855030000001</v>
      </c>
      <c r="H36" s="55">
        <f t="shared" si="9"/>
        <v>0.566348315819169</v>
      </c>
      <c r="I36" s="21"/>
      <c r="J36" s="22"/>
    </row>
    <row r="37" spans="1:11" s="100" customFormat="1" ht="20.149999999999999" customHeight="1" x14ac:dyDescent="0.25">
      <c r="A37" s="50" t="s">
        <v>54</v>
      </c>
      <c r="B37" s="17" t="s">
        <v>55</v>
      </c>
      <c r="C37" s="183">
        <v>-10231.4</v>
      </c>
      <c r="D37" s="183">
        <v>20274.088530000001</v>
      </c>
      <c r="E37" s="55" t="str">
        <f t="shared" si="8"/>
        <v>X</v>
      </c>
      <c r="F37" s="183">
        <v>-8559.3032700000003</v>
      </c>
      <c r="G37" s="183">
        <v>13238.047500000001</v>
      </c>
      <c r="H37" s="55" t="str">
        <f t="shared" si="9"/>
        <v>X</v>
      </c>
      <c r="I37" s="21"/>
      <c r="J37" s="22"/>
    </row>
    <row r="38" spans="1:11" s="100" customFormat="1" ht="20.149999999999999" customHeight="1" thickBot="1" x14ac:dyDescent="0.3">
      <c r="A38" s="50" t="s">
        <v>56</v>
      </c>
      <c r="B38" s="17" t="s">
        <v>57</v>
      </c>
      <c r="C38" s="183">
        <v>45180.39054</v>
      </c>
      <c r="D38" s="183">
        <v>42474.404240000003</v>
      </c>
      <c r="E38" s="55">
        <f t="shared" si="8"/>
        <v>0.94010706265134469</v>
      </c>
      <c r="F38" s="183">
        <v>34448.060380000003</v>
      </c>
      <c r="G38" s="183">
        <v>32035.899700000002</v>
      </c>
      <c r="H38" s="55">
        <f t="shared" si="9"/>
        <v>0.92997687958650743</v>
      </c>
      <c r="I38" s="21"/>
      <c r="J38" s="22"/>
    </row>
    <row r="39" spans="1:11" s="100" customFormat="1" ht="20.149999999999999" customHeight="1" thickBot="1" x14ac:dyDescent="0.3">
      <c r="A39" s="134"/>
      <c r="B39" s="135" t="s">
        <v>10</v>
      </c>
      <c r="C39" s="228">
        <f>SUM(C14:C38)</f>
        <v>3018857.8708700002</v>
      </c>
      <c r="D39" s="228">
        <f>SUM(D14:D38)</f>
        <v>3278975.5995499999</v>
      </c>
      <c r="E39" s="30">
        <f t="shared" ref="E39" si="10">+IF(C39=0,"X",D39/C39)</f>
        <v>1.0861642845759534</v>
      </c>
      <c r="F39" s="228">
        <f>SUM(F14:F38)</f>
        <v>2444276.7446000003</v>
      </c>
      <c r="G39" s="228">
        <f>SUM(G14:G38)</f>
        <v>2584185.3924200004</v>
      </c>
      <c r="H39" s="30">
        <f t="shared" ref="H39" si="11">+IF(F39=0,"X",G39/F39)</f>
        <v>1.0572392827976997</v>
      </c>
      <c r="I39" s="21"/>
      <c r="J39" s="22"/>
    </row>
    <row r="40" spans="1:11" s="381" customFormat="1" ht="20.149999999999999" customHeight="1" x14ac:dyDescent="0.25">
      <c r="C40" s="392">
        <v>0</v>
      </c>
      <c r="D40" s="392">
        <v>0</v>
      </c>
      <c r="E40" s="392"/>
      <c r="F40" s="392">
        <v>0</v>
      </c>
      <c r="G40" s="392">
        <v>0</v>
      </c>
      <c r="H40" s="392"/>
      <c r="J40" s="379"/>
    </row>
    <row r="41" spans="1:11" s="100" customFormat="1" ht="20.149999999999999" customHeight="1" x14ac:dyDescent="0.25">
      <c r="A41" s="493" t="s">
        <v>186</v>
      </c>
      <c r="B41" s="493"/>
      <c r="C41" s="493"/>
      <c r="D41" s="493"/>
      <c r="E41" s="493"/>
      <c r="F41" s="493"/>
      <c r="G41" s="493"/>
      <c r="H41" s="493"/>
      <c r="J41" s="22"/>
    </row>
    <row r="42" spans="1:11" s="100" customFormat="1" ht="20.149999999999999" customHeight="1" thickBot="1" x14ac:dyDescent="0.3">
      <c r="A42" s="119"/>
      <c r="B42" s="119"/>
      <c r="C42" s="119"/>
      <c r="D42" s="119"/>
      <c r="E42" s="119"/>
      <c r="F42" s="119"/>
      <c r="G42" s="119"/>
      <c r="H42" s="119"/>
      <c r="J42" s="22"/>
    </row>
    <row r="43" spans="1:11" ht="20.149999999999999" customHeight="1" thickBot="1" x14ac:dyDescent="0.3">
      <c r="A43" s="102" t="s">
        <v>1</v>
      </c>
      <c r="B43" s="123" t="s">
        <v>12</v>
      </c>
      <c r="C43" s="254" t="s">
        <v>183</v>
      </c>
      <c r="D43" s="255"/>
      <c r="E43" s="259" t="s">
        <v>4</v>
      </c>
      <c r="F43" s="258" t="s">
        <v>184</v>
      </c>
      <c r="G43" s="258"/>
      <c r="H43" s="259" t="s">
        <v>4</v>
      </c>
      <c r="J43" s="22"/>
    </row>
    <row r="44" spans="1:11" ht="20.149999999999999" customHeight="1" thickBot="1" x14ac:dyDescent="0.3">
      <c r="A44" s="107"/>
      <c r="B44" s="256"/>
      <c r="C44" s="36">
        <f t="shared" ref="C44:H44" si="12">+C13</f>
        <v>2018</v>
      </c>
      <c r="D44" s="36">
        <f t="shared" si="12"/>
        <v>2019</v>
      </c>
      <c r="E44" s="36" t="str">
        <f t="shared" si="12"/>
        <v>19/18</v>
      </c>
      <c r="F44" s="36">
        <f t="shared" si="12"/>
        <v>2018</v>
      </c>
      <c r="G44" s="36">
        <f t="shared" si="12"/>
        <v>2019</v>
      </c>
      <c r="H44" s="36" t="str">
        <f t="shared" si="12"/>
        <v>19/18</v>
      </c>
      <c r="J44" s="22"/>
    </row>
    <row r="45" spans="1:11" ht="20.149999999999999" customHeight="1" x14ac:dyDescent="0.25">
      <c r="A45" s="49" t="s">
        <v>6</v>
      </c>
      <c r="B45" s="17" t="s">
        <v>59</v>
      </c>
      <c r="C45" s="263">
        <v>126468.48599</v>
      </c>
      <c r="D45" s="263">
        <v>210974.60962999999</v>
      </c>
      <c r="E45" s="55">
        <f t="shared" ref="E45:E79" si="13">+IF(C45=0,"X",D45/C45)</f>
        <v>1.6681990614379774</v>
      </c>
      <c r="F45" s="263">
        <v>99721.085779999994</v>
      </c>
      <c r="G45" s="263">
        <v>173621.35269999999</v>
      </c>
      <c r="H45" s="26">
        <f t="shared" ref="H45:H52" si="14">+IFERROR(IF(G45/F45&gt;0,G45/F45,"X"),"X")</f>
        <v>1.7410696177439877</v>
      </c>
      <c r="I45" s="21"/>
      <c r="J45" s="22"/>
    </row>
    <row r="46" spans="1:11" ht="20.149999999999999" customHeight="1" x14ac:dyDescent="0.25">
      <c r="A46" s="50" t="s">
        <v>8</v>
      </c>
      <c r="B46" s="17" t="s">
        <v>254</v>
      </c>
      <c r="C46" s="263">
        <v>32374.172770000001</v>
      </c>
      <c r="D46" s="263">
        <v>50067.619960000004</v>
      </c>
      <c r="E46" s="55">
        <f t="shared" si="13"/>
        <v>1.546529707977462</v>
      </c>
      <c r="F46" s="263">
        <v>24595.934809999999</v>
      </c>
      <c r="G46" s="263">
        <v>41540.563979999999</v>
      </c>
      <c r="H46" s="26">
        <f t="shared" si="14"/>
        <v>1.6889199089562883</v>
      </c>
      <c r="I46" s="21"/>
      <c r="J46" s="22"/>
    </row>
    <row r="47" spans="1:11" ht="20.149999999999999" customHeight="1" x14ac:dyDescent="0.25">
      <c r="A47" s="50" t="s">
        <v>14</v>
      </c>
      <c r="B47" s="17" t="s">
        <v>60</v>
      </c>
      <c r="C47" s="263">
        <v>64900.758379999999</v>
      </c>
      <c r="D47" s="263">
        <v>162652.68236000001</v>
      </c>
      <c r="E47" s="55">
        <f t="shared" si="13"/>
        <v>2.5061753732930727</v>
      </c>
      <c r="F47" s="263">
        <v>43371.002009999997</v>
      </c>
      <c r="G47" s="263">
        <v>187573.10107</v>
      </c>
      <c r="H47" s="26">
        <f t="shared" si="14"/>
        <v>4.3248505309319691</v>
      </c>
      <c r="I47" s="21"/>
      <c r="J47" s="22"/>
    </row>
    <row r="48" spans="1:11" ht="20.149999999999999" customHeight="1" x14ac:dyDescent="0.25">
      <c r="A48" s="50" t="s">
        <v>16</v>
      </c>
      <c r="B48" s="17" t="s">
        <v>61</v>
      </c>
      <c r="C48" s="263">
        <v>87724.164510000002</v>
      </c>
      <c r="D48" s="263">
        <v>114240.13433</v>
      </c>
      <c r="E48" s="55">
        <f t="shared" si="13"/>
        <v>1.3022652876560294</v>
      </c>
      <c r="F48" s="263">
        <v>67612.296300000002</v>
      </c>
      <c r="G48" s="263">
        <v>94264.150200000004</v>
      </c>
      <c r="H48" s="26">
        <f t="shared" si="14"/>
        <v>1.3941864920804354</v>
      </c>
      <c r="I48" s="21"/>
      <c r="J48" s="22"/>
    </row>
    <row r="49" spans="1:10" ht="20.149999999999999" customHeight="1" x14ac:dyDescent="0.25">
      <c r="A49" s="50" t="s">
        <v>18</v>
      </c>
      <c r="B49" s="17" t="s">
        <v>62</v>
      </c>
      <c r="C49" s="263">
        <v>30582.65209</v>
      </c>
      <c r="D49" s="263">
        <v>27023.837790000001</v>
      </c>
      <c r="E49" s="55">
        <f t="shared" si="13"/>
        <v>0.88363290765212388</v>
      </c>
      <c r="F49" s="263">
        <v>22524.90409</v>
      </c>
      <c r="G49" s="263">
        <v>20399.488789999999</v>
      </c>
      <c r="H49" s="26">
        <f t="shared" si="14"/>
        <v>0.9056415382943368</v>
      </c>
      <c r="I49" s="21"/>
      <c r="J49" s="22"/>
    </row>
    <row r="50" spans="1:10" ht="20.149999999999999" customHeight="1" x14ac:dyDescent="0.25">
      <c r="A50" s="50" t="s">
        <v>20</v>
      </c>
      <c r="B50" s="17" t="s">
        <v>63</v>
      </c>
      <c r="C50" s="263">
        <v>-3991.9240199999999</v>
      </c>
      <c r="D50" s="263">
        <v>-2840.5732400000002</v>
      </c>
      <c r="E50" s="55">
        <f t="shared" si="13"/>
        <v>0.71157998643471176</v>
      </c>
      <c r="F50" s="263">
        <v>-3991.9240199999999</v>
      </c>
      <c r="G50" s="263">
        <v>-2840.5732400000002</v>
      </c>
      <c r="H50" s="26">
        <f t="shared" si="14"/>
        <v>0.71157998643471176</v>
      </c>
      <c r="I50" s="21"/>
      <c r="J50" s="22"/>
    </row>
    <row r="51" spans="1:10" ht="20.149999999999999" customHeight="1" x14ac:dyDescent="0.25">
      <c r="A51" s="50" t="s">
        <v>22</v>
      </c>
      <c r="B51" s="17" t="s">
        <v>64</v>
      </c>
      <c r="C51" s="263">
        <v>4554.9727499999999</v>
      </c>
      <c r="D51" s="263">
        <v>7651.2236700000003</v>
      </c>
      <c r="E51" s="55">
        <f t="shared" si="13"/>
        <v>1.6797517987346906</v>
      </c>
      <c r="F51" s="263">
        <v>3539.3227499999998</v>
      </c>
      <c r="G51" s="263">
        <v>6164.7336699999996</v>
      </c>
      <c r="H51" s="55">
        <f t="shared" ref="H51:H79" si="15">+IF(F51=0,"X",G51/F51)</f>
        <v>1.7417834160504293</v>
      </c>
      <c r="I51" s="21"/>
      <c r="J51" s="22"/>
    </row>
    <row r="52" spans="1:10" ht="20.149999999999999" customHeight="1" x14ac:dyDescent="0.25">
      <c r="A52" s="50" t="s">
        <v>24</v>
      </c>
      <c r="B52" s="17" t="s">
        <v>65</v>
      </c>
      <c r="C52" s="263">
        <v>-1900.8987099999999</v>
      </c>
      <c r="D52" s="263">
        <v>-5742.3416900000002</v>
      </c>
      <c r="E52" s="55">
        <f t="shared" si="13"/>
        <v>3.0208562191091182</v>
      </c>
      <c r="F52" s="263">
        <v>-1803.5104100000001</v>
      </c>
      <c r="G52" s="263">
        <v>-5749.5902100000003</v>
      </c>
      <c r="H52" s="26">
        <f t="shared" si="14"/>
        <v>3.1879994582343443</v>
      </c>
      <c r="I52" s="21"/>
      <c r="J52" s="22"/>
    </row>
    <row r="53" spans="1:10" ht="20.149999999999999" customHeight="1" x14ac:dyDescent="0.25">
      <c r="A53" s="50" t="s">
        <v>26</v>
      </c>
      <c r="B53" s="17" t="s">
        <v>66</v>
      </c>
      <c r="C53" s="263">
        <v>464630.48401999997</v>
      </c>
      <c r="D53" s="263">
        <v>371664.28907</v>
      </c>
      <c r="E53" s="55">
        <f t="shared" si="13"/>
        <v>0.79991369884805441</v>
      </c>
      <c r="F53" s="263">
        <v>363128.12633</v>
      </c>
      <c r="G53" s="263">
        <v>283837.55869999999</v>
      </c>
      <c r="H53" s="55">
        <f t="shared" si="15"/>
        <v>0.7816457556417894</v>
      </c>
      <c r="I53" s="21"/>
      <c r="J53" s="22"/>
    </row>
    <row r="54" spans="1:10" ht="20.149999999999999" customHeight="1" x14ac:dyDescent="0.25">
      <c r="A54" s="50" t="s">
        <v>28</v>
      </c>
      <c r="B54" s="17" t="s">
        <v>67</v>
      </c>
      <c r="C54" s="263">
        <v>3326.31342</v>
      </c>
      <c r="D54" s="263">
        <v>20954.57948</v>
      </c>
      <c r="E54" s="55">
        <f t="shared" si="13"/>
        <v>6.2996407235731864</v>
      </c>
      <c r="F54" s="263">
        <v>299.69655</v>
      </c>
      <c r="G54" s="263">
        <v>14506.595729999999</v>
      </c>
      <c r="H54" s="55">
        <f t="shared" si="15"/>
        <v>48.404280029249584</v>
      </c>
      <c r="I54" s="21"/>
      <c r="J54" s="22"/>
    </row>
    <row r="55" spans="1:10" ht="20.149999999999999" customHeight="1" x14ac:dyDescent="0.25">
      <c r="A55" s="50" t="s">
        <v>29</v>
      </c>
      <c r="B55" s="17" t="s">
        <v>68</v>
      </c>
      <c r="C55" s="263">
        <v>119293.36692</v>
      </c>
      <c r="D55" s="263">
        <v>69015.028900000005</v>
      </c>
      <c r="E55" s="55">
        <f t="shared" si="13"/>
        <v>0.57853198951357088</v>
      </c>
      <c r="F55" s="263">
        <v>93893.548680000007</v>
      </c>
      <c r="G55" s="263">
        <v>52772.129650000003</v>
      </c>
      <c r="H55" s="55">
        <f t="shared" si="15"/>
        <v>0.56204212527799413</v>
      </c>
      <c r="I55" s="21"/>
      <c r="J55" s="22"/>
    </row>
    <row r="56" spans="1:10" ht="20.149999999999999" customHeight="1" x14ac:dyDescent="0.25">
      <c r="A56" s="50" t="s">
        <v>31</v>
      </c>
      <c r="B56" s="17" t="s">
        <v>69</v>
      </c>
      <c r="C56" s="263">
        <v>43234.090230000002</v>
      </c>
      <c r="D56" s="263">
        <v>71314.201000000001</v>
      </c>
      <c r="E56" s="55">
        <f t="shared" si="13"/>
        <v>1.6494900348455881</v>
      </c>
      <c r="F56" s="263">
        <v>36522.351649999997</v>
      </c>
      <c r="G56" s="263">
        <v>79947.274860000005</v>
      </c>
      <c r="H56" s="55">
        <f t="shared" si="15"/>
        <v>2.1889958134719403</v>
      </c>
      <c r="I56" s="21"/>
      <c r="J56" s="22"/>
    </row>
    <row r="57" spans="1:10" ht="20.149999999999999" customHeight="1" x14ac:dyDescent="0.25">
      <c r="A57" s="50" t="s">
        <v>33</v>
      </c>
      <c r="B57" s="17" t="s">
        <v>70</v>
      </c>
      <c r="C57" s="263">
        <v>8406.6872100000001</v>
      </c>
      <c r="D57" s="263">
        <v>8621.3978100000004</v>
      </c>
      <c r="E57" s="55">
        <f t="shared" si="13"/>
        <v>1.0255404530508279</v>
      </c>
      <c r="F57" s="263">
        <v>6732.7443300000004</v>
      </c>
      <c r="G57" s="263">
        <v>6871.1466399999999</v>
      </c>
      <c r="H57" s="55">
        <f t="shared" si="15"/>
        <v>1.0205565967184143</v>
      </c>
      <c r="I57" s="21"/>
      <c r="J57" s="22"/>
    </row>
    <row r="58" spans="1:10" ht="20.149999999999999" customHeight="1" x14ac:dyDescent="0.25">
      <c r="A58" s="50" t="s">
        <v>35</v>
      </c>
      <c r="B58" s="17" t="s">
        <v>71</v>
      </c>
      <c r="C58" s="263">
        <v>65288.679409999997</v>
      </c>
      <c r="D58" s="263">
        <v>97209.919250000006</v>
      </c>
      <c r="E58" s="55">
        <f t="shared" si="13"/>
        <v>1.4889245751095828</v>
      </c>
      <c r="F58" s="263">
        <v>51023.440979999999</v>
      </c>
      <c r="G58" s="263">
        <v>81308.119040000005</v>
      </c>
      <c r="H58" s="55">
        <f t="shared" si="15"/>
        <v>1.5935444077923104</v>
      </c>
      <c r="I58" s="21"/>
      <c r="J58" s="22"/>
    </row>
    <row r="59" spans="1:10" ht="20.149999999999999" customHeight="1" x14ac:dyDescent="0.25">
      <c r="A59" s="50" t="s">
        <v>37</v>
      </c>
      <c r="B59" s="17" t="s">
        <v>72</v>
      </c>
      <c r="C59" s="263">
        <v>2867.3461699999998</v>
      </c>
      <c r="D59" s="263">
        <v>7969.8966700000001</v>
      </c>
      <c r="E59" s="55">
        <f t="shared" si="13"/>
        <v>2.7795376621721264</v>
      </c>
      <c r="F59" s="263">
        <v>2084.13517</v>
      </c>
      <c r="G59" s="263">
        <v>6240.1476700000003</v>
      </c>
      <c r="H59" s="55">
        <f t="shared" si="15"/>
        <v>2.9941185004809454</v>
      </c>
      <c r="I59" s="21"/>
      <c r="J59" s="22"/>
    </row>
    <row r="60" spans="1:10" ht="20.149999999999999" customHeight="1" x14ac:dyDescent="0.25">
      <c r="A60" s="50" t="s">
        <v>39</v>
      </c>
      <c r="B60" s="17" t="s">
        <v>73</v>
      </c>
      <c r="C60" s="263">
        <v>48706.727550000003</v>
      </c>
      <c r="D60" s="263">
        <v>22517.386289999999</v>
      </c>
      <c r="E60" s="55">
        <f t="shared" si="13"/>
        <v>0.46230546420686391</v>
      </c>
      <c r="F60" s="263">
        <v>30341.727220000001</v>
      </c>
      <c r="G60" s="263">
        <v>16363.44339</v>
      </c>
      <c r="H60" s="55">
        <f t="shared" si="15"/>
        <v>0.53930494039950039</v>
      </c>
      <c r="I60" s="21"/>
      <c r="J60" s="22"/>
    </row>
    <row r="61" spans="1:10" ht="20.149999999999999" customHeight="1" x14ac:dyDescent="0.25">
      <c r="A61" s="50" t="s">
        <v>40</v>
      </c>
      <c r="B61" s="17" t="s">
        <v>74</v>
      </c>
      <c r="C61" s="263">
        <v>-1436.6964800000001</v>
      </c>
      <c r="D61" s="263">
        <v>-3284.0598199999999</v>
      </c>
      <c r="E61" s="55">
        <f t="shared" si="13"/>
        <v>2.2858410706205667</v>
      </c>
      <c r="F61" s="263">
        <v>-1470.7367300000001</v>
      </c>
      <c r="G61" s="263">
        <v>-3257.1898200000001</v>
      </c>
      <c r="H61" s="55">
        <f t="shared" si="15"/>
        <v>2.2146654486557904</v>
      </c>
      <c r="I61" s="21"/>
      <c r="J61" s="22"/>
    </row>
    <row r="62" spans="1:10" ht="20.149999999999999" customHeight="1" x14ac:dyDescent="0.25">
      <c r="A62" s="50" t="s">
        <v>42</v>
      </c>
      <c r="B62" s="17" t="s">
        <v>75</v>
      </c>
      <c r="C62" s="263">
        <v>-16638.02968</v>
      </c>
      <c r="D62" s="263">
        <v>-12638.326499999999</v>
      </c>
      <c r="E62" s="55">
        <f t="shared" si="13"/>
        <v>0.75960475747871126</v>
      </c>
      <c r="F62" s="263">
        <v>-17111.365870000001</v>
      </c>
      <c r="G62" s="263">
        <v>-12793.50863</v>
      </c>
      <c r="H62" s="55">
        <f t="shared" si="15"/>
        <v>0.74766145071036338</v>
      </c>
      <c r="I62" s="21"/>
      <c r="J62" s="22"/>
    </row>
    <row r="63" spans="1:10" ht="20.149999999999999" customHeight="1" x14ac:dyDescent="0.25">
      <c r="A63" s="50" t="s">
        <v>44</v>
      </c>
      <c r="B63" s="17" t="s">
        <v>76</v>
      </c>
      <c r="C63" s="263">
        <v>-777.33861000000002</v>
      </c>
      <c r="D63" s="263">
        <v>96.720740000000006</v>
      </c>
      <c r="E63" s="55" t="s">
        <v>170</v>
      </c>
      <c r="F63" s="263">
        <v>-777.33861000000002</v>
      </c>
      <c r="G63" s="263">
        <v>96.720740000000006</v>
      </c>
      <c r="H63" s="55" t="s">
        <v>170</v>
      </c>
      <c r="I63" s="21"/>
      <c r="J63" s="22"/>
    </row>
    <row r="64" spans="1:10" ht="20.149999999999999" customHeight="1" x14ac:dyDescent="0.25">
      <c r="A64" s="50" t="s">
        <v>46</v>
      </c>
      <c r="B64" s="17" t="s">
        <v>77</v>
      </c>
      <c r="C64" s="263">
        <v>44148.037320000003</v>
      </c>
      <c r="D64" s="263">
        <v>70322.697329999995</v>
      </c>
      <c r="E64" s="55">
        <f t="shared" si="13"/>
        <v>1.5928838879127774</v>
      </c>
      <c r="F64" s="263">
        <v>35211.045890000001</v>
      </c>
      <c r="G64" s="263">
        <v>57017.707060000001</v>
      </c>
      <c r="H64" s="55">
        <f t="shared" si="15"/>
        <v>1.6193130768715147</v>
      </c>
      <c r="I64" s="21"/>
      <c r="J64" s="22"/>
    </row>
    <row r="65" spans="1:11" ht="20.149999999999999" customHeight="1" x14ac:dyDescent="0.25">
      <c r="A65" s="50" t="s">
        <v>48</v>
      </c>
      <c r="B65" s="17" t="s">
        <v>78</v>
      </c>
      <c r="C65" s="263">
        <v>9710.1002000000008</v>
      </c>
      <c r="D65" s="263">
        <v>14476.88832</v>
      </c>
      <c r="E65" s="55">
        <f t="shared" si="13"/>
        <v>1.4909102915333456</v>
      </c>
      <c r="F65" s="263">
        <v>7766.7279699999999</v>
      </c>
      <c r="G65" s="263">
        <v>10537.416730000001</v>
      </c>
      <c r="H65" s="55">
        <f t="shared" si="15"/>
        <v>1.3567382262778029</v>
      </c>
      <c r="I65" s="21"/>
      <c r="J65" s="22"/>
    </row>
    <row r="66" spans="1:11" ht="20.149999999999999" customHeight="1" x14ac:dyDescent="0.25">
      <c r="A66" s="50" t="s">
        <v>50</v>
      </c>
      <c r="B66" s="17" t="s">
        <v>79</v>
      </c>
      <c r="C66" s="263">
        <v>3405.1961900000001</v>
      </c>
      <c r="D66" s="263">
        <v>1051.8842199999999</v>
      </c>
      <c r="E66" s="55">
        <f t="shared" si="13"/>
        <v>0.30890561404040567</v>
      </c>
      <c r="F66" s="263">
        <v>2729.30071</v>
      </c>
      <c r="G66" s="263">
        <v>811.33605</v>
      </c>
      <c r="H66" s="55">
        <f t="shared" si="15"/>
        <v>0.29726883777493318</v>
      </c>
      <c r="I66" s="21"/>
      <c r="J66" s="22"/>
    </row>
    <row r="67" spans="1:11" ht="20.149999999999999" customHeight="1" x14ac:dyDescent="0.25">
      <c r="A67" s="50" t="s">
        <v>52</v>
      </c>
      <c r="B67" s="17" t="s">
        <v>80</v>
      </c>
      <c r="C67" s="263">
        <v>21330.201509999999</v>
      </c>
      <c r="D67" s="263">
        <v>6427.49341</v>
      </c>
      <c r="E67" s="55">
        <f t="shared" si="13"/>
        <v>0.30133299054801099</v>
      </c>
      <c r="F67" s="263">
        <v>17036.869719999999</v>
      </c>
      <c r="G67" s="263">
        <v>4888.4524499999998</v>
      </c>
      <c r="H67" s="55">
        <f t="shared" si="15"/>
        <v>0.28693372258762567</v>
      </c>
      <c r="I67" s="21"/>
      <c r="J67" s="22"/>
    </row>
    <row r="68" spans="1:11" ht="20.149999999999999" customHeight="1" x14ac:dyDescent="0.25">
      <c r="A68" s="50" t="s">
        <v>54</v>
      </c>
      <c r="B68" s="17" t="s">
        <v>81</v>
      </c>
      <c r="C68" s="263">
        <v>2993740.25984</v>
      </c>
      <c r="D68" s="263">
        <v>2982831.4445500001</v>
      </c>
      <c r="E68" s="55">
        <f t="shared" si="13"/>
        <v>0.99635612499977444</v>
      </c>
      <c r="F68" s="263">
        <v>2711878.8749099998</v>
      </c>
      <c r="G68" s="263">
        <v>2650467.24278</v>
      </c>
      <c r="H68" s="55">
        <f t="shared" si="15"/>
        <v>0.97735458146815724</v>
      </c>
      <c r="I68" s="21"/>
      <c r="J68" s="22"/>
    </row>
    <row r="69" spans="1:11" ht="20.149999999999999" customHeight="1" x14ac:dyDescent="0.25">
      <c r="A69" s="50" t="s">
        <v>56</v>
      </c>
      <c r="B69" s="17" t="s">
        <v>82</v>
      </c>
      <c r="C69" s="263">
        <v>13705.858700000001</v>
      </c>
      <c r="D69" s="263">
        <v>28742.333989999999</v>
      </c>
      <c r="E69" s="55">
        <f t="shared" si="13"/>
        <v>2.0970837814051007</v>
      </c>
      <c r="F69" s="263">
        <v>10192.380929999999</v>
      </c>
      <c r="G69" s="263">
        <v>22067.06136</v>
      </c>
      <c r="H69" s="55">
        <f t="shared" si="15"/>
        <v>2.1650546139860571</v>
      </c>
      <c r="I69" s="21"/>
      <c r="J69" s="22"/>
      <c r="K69" s="262"/>
    </row>
    <row r="70" spans="1:11" ht="20.149999999999999" customHeight="1" x14ac:dyDescent="0.25">
      <c r="A70" s="50" t="s">
        <v>83</v>
      </c>
      <c r="B70" s="17" t="s">
        <v>84</v>
      </c>
      <c r="C70" s="263">
        <v>33269.439180000001</v>
      </c>
      <c r="D70" s="263">
        <v>16682.361489999999</v>
      </c>
      <c r="E70" s="55">
        <f t="shared" si="13"/>
        <v>0.50143200189646231</v>
      </c>
      <c r="F70" s="263">
        <v>24897.393179999999</v>
      </c>
      <c r="G70" s="263">
        <v>13114.094489999999</v>
      </c>
      <c r="H70" s="55">
        <f t="shared" si="15"/>
        <v>0.52672560517438072</v>
      </c>
      <c r="I70" s="21"/>
      <c r="J70" s="22"/>
    </row>
    <row r="71" spans="1:11" ht="20.149999999999999" customHeight="1" x14ac:dyDescent="0.25">
      <c r="A71" s="50" t="s">
        <v>85</v>
      </c>
      <c r="B71" s="17" t="s">
        <v>86</v>
      </c>
      <c r="C71" s="263">
        <v>86321.71398</v>
      </c>
      <c r="D71" s="263">
        <v>80950.467019999996</v>
      </c>
      <c r="E71" s="55">
        <f t="shared" si="13"/>
        <v>0.93777640975427712</v>
      </c>
      <c r="F71" s="263">
        <v>68425.481530000005</v>
      </c>
      <c r="G71" s="263">
        <v>65532.497499999998</v>
      </c>
      <c r="H71" s="55">
        <f t="shared" si="15"/>
        <v>0.95772066245918008</v>
      </c>
      <c r="I71" s="21"/>
      <c r="J71" s="22"/>
    </row>
    <row r="72" spans="1:11" ht="20.149999999999999" customHeight="1" x14ac:dyDescent="0.25">
      <c r="A72" s="50" t="s">
        <v>87</v>
      </c>
      <c r="B72" s="17" t="s">
        <v>88</v>
      </c>
      <c r="C72" s="263">
        <v>1464.0451399999999</v>
      </c>
      <c r="D72" s="263">
        <v>-815.29809</v>
      </c>
      <c r="E72" s="55" t="s">
        <v>170</v>
      </c>
      <c r="F72" s="263">
        <v>1464.0451399999999</v>
      </c>
      <c r="G72" s="263">
        <v>-815.29809</v>
      </c>
      <c r="H72" s="55" t="s">
        <v>170</v>
      </c>
      <c r="I72" s="21"/>
      <c r="J72" s="22"/>
    </row>
    <row r="73" spans="1:11" ht="20.149999999999999" customHeight="1" x14ac:dyDescent="0.25">
      <c r="A73" s="50" t="s">
        <v>89</v>
      </c>
      <c r="B73" s="17" t="s">
        <v>90</v>
      </c>
      <c r="C73" s="263">
        <v>24471.480100000001</v>
      </c>
      <c r="D73" s="263">
        <v>27484.45232</v>
      </c>
      <c r="E73" s="55">
        <f t="shared" si="13"/>
        <v>1.123121781260791</v>
      </c>
      <c r="F73" s="263">
        <v>26810.0821</v>
      </c>
      <c r="G73" s="263">
        <v>21665.534319999999</v>
      </c>
      <c r="H73" s="55">
        <f t="shared" si="15"/>
        <v>0.8081114499832136</v>
      </c>
      <c r="I73" s="21"/>
      <c r="J73" s="22"/>
    </row>
    <row r="74" spans="1:11" ht="20.149999999999999" customHeight="1" x14ac:dyDescent="0.25">
      <c r="A74" s="50" t="s">
        <v>91</v>
      </c>
      <c r="B74" s="17" t="s">
        <v>92</v>
      </c>
      <c r="C74" s="263">
        <v>-5562.5660699999999</v>
      </c>
      <c r="D74" s="263">
        <v>19812.10599</v>
      </c>
      <c r="E74" s="458" t="s">
        <v>170</v>
      </c>
      <c r="F74" s="263">
        <v>-5562.5660699999999</v>
      </c>
      <c r="G74" s="263">
        <v>19812.10599</v>
      </c>
      <c r="H74" s="458" t="s">
        <v>170</v>
      </c>
      <c r="I74" s="21"/>
      <c r="J74" s="22"/>
    </row>
    <row r="75" spans="1:11" ht="20.149999999999999" customHeight="1" x14ac:dyDescent="0.25">
      <c r="A75" s="50" t="s">
        <v>93</v>
      </c>
      <c r="B75" s="17" t="s">
        <v>94</v>
      </c>
      <c r="C75" s="263">
        <v>49525.186029999997</v>
      </c>
      <c r="D75" s="263">
        <v>51068.483670000001</v>
      </c>
      <c r="E75" s="55">
        <f t="shared" si="13"/>
        <v>1.0311618746684799</v>
      </c>
      <c r="F75" s="263">
        <v>35721.119129999999</v>
      </c>
      <c r="G75" s="263">
        <v>40550.456709999999</v>
      </c>
      <c r="H75" s="55">
        <f t="shared" si="15"/>
        <v>1.1351955845063133</v>
      </c>
      <c r="I75" s="21"/>
      <c r="J75" s="22"/>
    </row>
    <row r="76" spans="1:11" ht="20.149999999999999" customHeight="1" x14ac:dyDescent="0.25">
      <c r="A76" s="50" t="s">
        <v>95</v>
      </c>
      <c r="B76" s="17" t="s">
        <v>96</v>
      </c>
      <c r="C76" s="263">
        <v>591837.13445999997</v>
      </c>
      <c r="D76" s="263">
        <v>807433.41795000003</v>
      </c>
      <c r="E76" s="55">
        <f t="shared" si="13"/>
        <v>1.3642831294908742</v>
      </c>
      <c r="F76" s="263">
        <v>468494.17671000003</v>
      </c>
      <c r="G76" s="263">
        <v>660180.72744000005</v>
      </c>
      <c r="H76" s="55">
        <f t="shared" si="15"/>
        <v>1.409154606949693</v>
      </c>
      <c r="I76" s="21"/>
      <c r="J76" s="22"/>
    </row>
    <row r="77" spans="1:11" ht="20.149999999999999" customHeight="1" x14ac:dyDescent="0.25">
      <c r="A77" s="50" t="s">
        <v>97</v>
      </c>
      <c r="B77" s="17" t="s">
        <v>98</v>
      </c>
      <c r="C77" s="263">
        <v>14876.90115</v>
      </c>
      <c r="D77" s="263">
        <v>30612.803650000002</v>
      </c>
      <c r="E77" s="55">
        <f t="shared" si="13"/>
        <v>2.0577406101807703</v>
      </c>
      <c r="F77" s="263">
        <v>16502.17283</v>
      </c>
      <c r="G77" s="263">
        <v>29068.191900000002</v>
      </c>
      <c r="H77" s="55">
        <f t="shared" si="15"/>
        <v>1.7614766370132606</v>
      </c>
      <c r="I77" s="21"/>
      <c r="J77" s="22"/>
    </row>
    <row r="78" spans="1:11" ht="20.149999999999999" customHeight="1" thickBot="1" x14ac:dyDescent="0.3">
      <c r="A78" s="50" t="s">
        <v>99</v>
      </c>
      <c r="B78" s="17" t="s">
        <v>100</v>
      </c>
      <c r="C78" s="263">
        <v>3179.9798900000001</v>
      </c>
      <c r="D78" s="263">
        <v>5062.8843299999999</v>
      </c>
      <c r="E78" s="55">
        <f t="shared" si="13"/>
        <v>1.5921120589224858</v>
      </c>
      <c r="F78" s="263">
        <v>2982.6698900000001</v>
      </c>
      <c r="G78" s="263">
        <v>4189.1493300000002</v>
      </c>
      <c r="H78" s="55">
        <f t="shared" si="15"/>
        <v>1.4044964694366495</v>
      </c>
      <c r="I78" s="21"/>
      <c r="J78" s="22"/>
    </row>
    <row r="79" spans="1:11" s="100" customFormat="1" ht="20.149999999999999" customHeight="1" thickBot="1" x14ac:dyDescent="0.3">
      <c r="A79" s="27"/>
      <c r="B79" s="135" t="s">
        <v>10</v>
      </c>
      <c r="C79" s="264">
        <f>SUM(C45:C78)</f>
        <v>4963036.9815400029</v>
      </c>
      <c r="D79" s="264">
        <v>5359612.6458500009</v>
      </c>
      <c r="E79" s="30">
        <f t="shared" si="13"/>
        <v>1.0799058451075541</v>
      </c>
      <c r="F79" s="264">
        <f>SUM(F45:F78)</f>
        <v>4244785.2155799987</v>
      </c>
      <c r="G79" s="264">
        <f>SUM(G45:G78)</f>
        <v>4639952.3409500001</v>
      </c>
      <c r="H79" s="30">
        <f t="shared" si="15"/>
        <v>1.0930947280723617</v>
      </c>
      <c r="I79" s="21"/>
      <c r="J79" s="22"/>
    </row>
    <row r="80" spans="1:11" s="418" customFormat="1" ht="20.149999999999999" customHeight="1" x14ac:dyDescent="0.25">
      <c r="B80" s="374"/>
      <c r="C80" s="374" t="b">
        <v>1</v>
      </c>
      <c r="D80" s="374" t="b">
        <v>1</v>
      </c>
      <c r="E80" s="374"/>
      <c r="F80" s="374" t="b">
        <v>1</v>
      </c>
      <c r="G80" s="374" t="b">
        <v>1</v>
      </c>
      <c r="H80" s="374"/>
    </row>
    <row r="81" spans="2:8" ht="20.149999999999999" customHeight="1" x14ac:dyDescent="0.25">
      <c r="B81" s="252"/>
      <c r="C81" s="252"/>
      <c r="D81" s="252"/>
      <c r="E81" s="252"/>
      <c r="F81" s="252"/>
      <c r="G81" s="252"/>
      <c r="H81" s="252"/>
    </row>
    <row r="82" spans="2:8" ht="20.149999999999999" customHeight="1" x14ac:dyDescent="0.25"/>
    <row r="83" spans="2:8" ht="20.149999999999999" customHeight="1" x14ac:dyDescent="0.25">
      <c r="B83" s="113"/>
      <c r="C83" s="32"/>
      <c r="D83" s="32"/>
      <c r="E83" s="113"/>
    </row>
    <row r="84" spans="2:8" ht="20.149999999999999" customHeight="1" x14ac:dyDescent="0.25">
      <c r="B84" s="57"/>
      <c r="C84" s="38"/>
      <c r="D84" s="38"/>
    </row>
    <row r="85" spans="2:8" ht="20.149999999999999" customHeight="1" x14ac:dyDescent="0.25">
      <c r="B85" s="57"/>
      <c r="C85" s="38"/>
      <c r="D85" s="38"/>
    </row>
    <row r="86" spans="2:8" ht="20.149999999999999" customHeight="1" x14ac:dyDescent="0.25">
      <c r="B86" s="100"/>
      <c r="C86" s="38"/>
      <c r="D86" s="38"/>
    </row>
    <row r="87" spans="2:8" ht="20.149999999999999" customHeight="1" x14ac:dyDescent="0.25"/>
    <row r="88" spans="2:8" ht="20.149999999999999" customHeight="1" x14ac:dyDescent="0.25"/>
    <row r="89" spans="2:8" ht="20.149999999999999" customHeight="1" x14ac:dyDescent="0.25"/>
    <row r="90" spans="2:8" ht="20.149999999999999" customHeight="1" x14ac:dyDescent="0.25"/>
    <row r="91" spans="2:8" ht="20.149999999999999" customHeight="1" x14ac:dyDescent="0.25"/>
    <row r="92" spans="2:8" ht="20.149999999999999" customHeight="1" x14ac:dyDescent="0.25"/>
    <row r="93" spans="2:8" ht="20.149999999999999" customHeight="1" x14ac:dyDescent="0.25"/>
    <row r="94" spans="2:8" ht="20.149999999999999" customHeight="1" x14ac:dyDescent="0.25"/>
    <row r="95" spans="2:8" ht="20.149999999999999" customHeight="1" x14ac:dyDescent="0.25"/>
    <row r="96" spans="2:8" ht="20.149999999999999" customHeight="1" x14ac:dyDescent="0.25"/>
    <row r="97" ht="20.149999999999999" customHeight="1" x14ac:dyDescent="0.25"/>
    <row r="98" ht="20.149999999999999" customHeight="1" x14ac:dyDescent="0.25"/>
    <row r="99" ht="20.149999999999999" customHeight="1" x14ac:dyDescent="0.25"/>
    <row r="100" ht="20.149999999999999" customHeight="1" x14ac:dyDescent="0.25"/>
    <row r="101" ht="20.149999999999999" customHeight="1" x14ac:dyDescent="0.25"/>
    <row r="102" ht="20.149999999999999" customHeight="1" x14ac:dyDescent="0.25"/>
    <row r="103" ht="20.149999999999999" customHeight="1" x14ac:dyDescent="0.25"/>
    <row r="104" ht="20.149999999999999" customHeight="1" x14ac:dyDescent="0.25"/>
    <row r="105" ht="20.149999999999999" customHeight="1" x14ac:dyDescent="0.25"/>
    <row r="106" ht="20.149999999999999" customHeight="1" x14ac:dyDescent="0.25"/>
    <row r="107" ht="20.149999999999999" customHeight="1" x14ac:dyDescent="0.25"/>
    <row r="108" ht="20.149999999999999" customHeight="1" x14ac:dyDescent="0.25"/>
    <row r="109" ht="20.149999999999999" customHeight="1" x14ac:dyDescent="0.25"/>
    <row r="110" ht="20.149999999999999" customHeight="1" x14ac:dyDescent="0.25"/>
    <row r="111" ht="20.149999999999999" customHeight="1" x14ac:dyDescent="0.25"/>
    <row r="112" ht="20.149999999999999" customHeight="1" x14ac:dyDescent="0.25"/>
    <row r="113" spans="2:4" ht="20.149999999999999" customHeight="1" x14ac:dyDescent="0.25"/>
    <row r="114" spans="2:4" ht="20.149999999999999" customHeight="1" x14ac:dyDescent="0.25"/>
    <row r="115" spans="2:4" ht="20.149999999999999" customHeight="1" x14ac:dyDescent="0.25"/>
    <row r="116" spans="2:4" ht="20.149999999999999" customHeight="1" x14ac:dyDescent="0.25"/>
    <row r="117" spans="2:4" ht="20.149999999999999" customHeight="1" x14ac:dyDescent="0.25"/>
    <row r="118" spans="2:4" ht="20.149999999999999" customHeight="1" x14ac:dyDescent="0.25"/>
    <row r="119" spans="2:4" ht="20.149999999999999" customHeight="1" x14ac:dyDescent="0.25"/>
    <row r="120" spans="2:4" ht="20.149999999999999" customHeight="1" x14ac:dyDescent="0.25"/>
    <row r="121" spans="2:4" ht="20.149999999999999" customHeight="1" x14ac:dyDescent="0.25"/>
    <row r="122" spans="2:4" ht="20.149999999999999" customHeight="1" x14ac:dyDescent="0.25">
      <c r="B122" s="113"/>
      <c r="C122" s="32"/>
      <c r="D122" s="32"/>
    </row>
    <row r="123" spans="2:4" ht="20.149999999999999" customHeight="1" x14ac:dyDescent="0.25">
      <c r="B123" s="57"/>
      <c r="C123" s="38"/>
      <c r="D123" s="38"/>
    </row>
    <row r="124" spans="2:4" ht="20.149999999999999" customHeight="1" x14ac:dyDescent="0.25">
      <c r="B124" s="57"/>
      <c r="C124" s="38"/>
      <c r="D124" s="38"/>
    </row>
    <row r="125" spans="2:4" ht="20.149999999999999" customHeight="1" x14ac:dyDescent="0.25">
      <c r="B125" s="100"/>
      <c r="C125" s="38"/>
      <c r="D125" s="38"/>
    </row>
    <row r="126" spans="2:4" ht="20.149999999999999" customHeight="1" x14ac:dyDescent="0.25"/>
    <row r="127" spans="2:4" ht="20.149999999999999" customHeight="1" x14ac:dyDescent="0.25"/>
    <row r="128" spans="2:4" ht="20.149999999999999" customHeight="1" x14ac:dyDescent="0.25"/>
    <row r="129" ht="20.149999999999999" customHeight="1" x14ac:dyDescent="0.25"/>
    <row r="130" ht="20.149999999999999" customHeight="1" x14ac:dyDescent="0.25"/>
    <row r="131" ht="20.149999999999999" customHeight="1" x14ac:dyDescent="0.25"/>
    <row r="132" ht="20.149999999999999" customHeight="1" x14ac:dyDescent="0.25"/>
    <row r="133" ht="20.149999999999999" customHeight="1" x14ac:dyDescent="0.25"/>
    <row r="134" ht="20.149999999999999" customHeight="1" x14ac:dyDescent="0.25"/>
    <row r="135" ht="20.149999999999999" customHeight="1" x14ac:dyDescent="0.25"/>
    <row r="136" ht="20.149999999999999" customHeight="1" x14ac:dyDescent="0.25"/>
    <row r="137" ht="20.149999999999999" customHeight="1" x14ac:dyDescent="0.25"/>
    <row r="138" ht="20.149999999999999" customHeight="1" x14ac:dyDescent="0.25"/>
    <row r="139" ht="20.149999999999999" customHeight="1" x14ac:dyDescent="0.25"/>
    <row r="140" ht="20.149999999999999" customHeight="1" x14ac:dyDescent="0.25"/>
    <row r="141" ht="20.149999999999999" customHeight="1" x14ac:dyDescent="0.25"/>
    <row r="142" ht="20.149999999999999" customHeight="1" x14ac:dyDescent="0.25"/>
    <row r="143" ht="20.149999999999999" customHeight="1" x14ac:dyDescent="0.25"/>
    <row r="144" ht="20.149999999999999" customHeight="1" x14ac:dyDescent="0.25"/>
    <row r="145" ht="20.149999999999999" customHeight="1" x14ac:dyDescent="0.25"/>
    <row r="146" ht="20.149999999999999" customHeight="1" x14ac:dyDescent="0.25"/>
    <row r="147" ht="20.149999999999999" customHeight="1" x14ac:dyDescent="0.25"/>
    <row r="148" ht="20.149999999999999" customHeight="1" x14ac:dyDescent="0.25"/>
    <row r="149" ht="20.149999999999999" customHeight="1" x14ac:dyDescent="0.25"/>
    <row r="150" ht="20.149999999999999" customHeight="1" x14ac:dyDescent="0.25"/>
    <row r="151" ht="20.149999999999999" customHeight="1" x14ac:dyDescent="0.25"/>
    <row r="152" ht="20.149999999999999" customHeight="1" x14ac:dyDescent="0.25"/>
    <row r="153" ht="20.149999999999999" customHeight="1" x14ac:dyDescent="0.25"/>
    <row r="154" ht="20.149999999999999" customHeight="1" x14ac:dyDescent="0.25"/>
    <row r="155" ht="20.149999999999999" customHeight="1" x14ac:dyDescent="0.25"/>
    <row r="156" ht="20.149999999999999" customHeight="1" x14ac:dyDescent="0.25"/>
    <row r="157" ht="20.149999999999999" customHeight="1" x14ac:dyDescent="0.25"/>
    <row r="158" ht="20.149999999999999" customHeight="1" x14ac:dyDescent="0.25"/>
    <row r="159" ht="20.149999999999999" customHeight="1" x14ac:dyDescent="0.25"/>
    <row r="160" ht="20.149999999999999" customHeight="1" x14ac:dyDescent="0.25"/>
    <row r="161" ht="20.149999999999999" customHeight="1" x14ac:dyDescent="0.25"/>
    <row r="162" ht="20.149999999999999" customHeight="1" x14ac:dyDescent="0.25"/>
    <row r="163" ht="20.149999999999999" customHeight="1" x14ac:dyDescent="0.25"/>
    <row r="164" ht="20.149999999999999" customHeight="1" x14ac:dyDescent="0.25"/>
    <row r="165" ht="20.149999999999999" customHeight="1" x14ac:dyDescent="0.25"/>
    <row r="166" ht="20.149999999999999" customHeight="1" x14ac:dyDescent="0.25"/>
    <row r="167" ht="20.149999999999999" customHeight="1" x14ac:dyDescent="0.25"/>
    <row r="168" ht="20.149999999999999" customHeight="1" x14ac:dyDescent="0.25"/>
    <row r="169" ht="20.149999999999999" customHeight="1" x14ac:dyDescent="0.25"/>
    <row r="170" ht="20.149999999999999" customHeight="1" x14ac:dyDescent="0.25"/>
    <row r="171" ht="20.149999999999999" customHeight="1" x14ac:dyDescent="0.25"/>
    <row r="172" ht="20.149999999999999" customHeight="1" x14ac:dyDescent="0.25"/>
    <row r="173" ht="20.149999999999999" customHeight="1" x14ac:dyDescent="0.25"/>
    <row r="174" ht="20.149999999999999" customHeight="1" x14ac:dyDescent="0.25"/>
    <row r="175" ht="20.149999999999999" customHeight="1" x14ac:dyDescent="0.25"/>
    <row r="176" ht="20.149999999999999" customHeight="1" x14ac:dyDescent="0.25"/>
    <row r="177" ht="20.149999999999999" customHeight="1" x14ac:dyDescent="0.25"/>
    <row r="178" ht="20.149999999999999" customHeight="1" x14ac:dyDescent="0.25"/>
    <row r="179" ht="20.149999999999999" customHeight="1" x14ac:dyDescent="0.25"/>
    <row r="180" ht="20.149999999999999" customHeight="1" x14ac:dyDescent="0.25"/>
    <row r="181" ht="20.149999999999999" customHeight="1" x14ac:dyDescent="0.25"/>
    <row r="182" ht="20.149999999999999" customHeight="1" x14ac:dyDescent="0.25"/>
    <row r="183" ht="20.149999999999999" customHeight="1" x14ac:dyDescent="0.25"/>
    <row r="184" ht="20.149999999999999" customHeight="1" x14ac:dyDescent="0.25"/>
    <row r="185" ht="20.149999999999999" customHeight="1" x14ac:dyDescent="0.25"/>
    <row r="186" ht="20.149999999999999" customHeight="1" x14ac:dyDescent="0.25"/>
    <row r="187" ht="20.149999999999999" customHeight="1" x14ac:dyDescent="0.25"/>
    <row r="188" ht="20.149999999999999" customHeight="1" x14ac:dyDescent="0.25"/>
    <row r="189" ht="20.149999999999999" customHeight="1" x14ac:dyDescent="0.25"/>
    <row r="190" ht="20.149999999999999" customHeight="1" x14ac:dyDescent="0.25"/>
    <row r="191" ht="20.149999999999999" customHeight="1" x14ac:dyDescent="0.25"/>
    <row r="192" ht="20.149999999999999" customHeight="1" x14ac:dyDescent="0.25"/>
    <row r="193" ht="20.149999999999999" customHeight="1" x14ac:dyDescent="0.25"/>
    <row r="194" ht="20.149999999999999" customHeight="1" x14ac:dyDescent="0.25"/>
    <row r="195" ht="20.149999999999999" customHeight="1" x14ac:dyDescent="0.25"/>
    <row r="196" ht="20.149999999999999" customHeight="1" x14ac:dyDescent="0.25"/>
    <row r="197" ht="20.149999999999999" customHeight="1" x14ac:dyDescent="0.25"/>
    <row r="198" ht="20.149999999999999" customHeight="1" x14ac:dyDescent="0.25"/>
    <row r="199" ht="20.149999999999999" customHeight="1" x14ac:dyDescent="0.25"/>
    <row r="200" ht="20.149999999999999" customHeight="1" x14ac:dyDescent="0.25"/>
    <row r="201" ht="20.149999999999999" customHeight="1" x14ac:dyDescent="0.25"/>
    <row r="202" ht="20.149999999999999" customHeight="1" x14ac:dyDescent="0.25"/>
    <row r="203" ht="20.149999999999999" customHeight="1" x14ac:dyDescent="0.25"/>
    <row r="204" ht="20.149999999999999" customHeight="1" x14ac:dyDescent="0.25"/>
    <row r="205" ht="20.149999999999999" customHeight="1" x14ac:dyDescent="0.25"/>
    <row r="206" ht="20.149999999999999" customHeight="1" x14ac:dyDescent="0.25"/>
    <row r="207" ht="20.149999999999999" customHeight="1" x14ac:dyDescent="0.25"/>
    <row r="208" ht="20.149999999999999" customHeight="1" x14ac:dyDescent="0.25"/>
    <row r="209" ht="20.149999999999999" customHeight="1" x14ac:dyDescent="0.25"/>
    <row r="210" ht="20.149999999999999" customHeight="1" x14ac:dyDescent="0.25"/>
    <row r="211" ht="20.149999999999999" customHeight="1" x14ac:dyDescent="0.25"/>
    <row r="212" ht="20.149999999999999" customHeight="1" x14ac:dyDescent="0.25"/>
    <row r="213" ht="20.149999999999999" customHeight="1" x14ac:dyDescent="0.25"/>
    <row r="214" ht="20.149999999999999" customHeight="1" x14ac:dyDescent="0.25"/>
    <row r="215" ht="20.149999999999999" customHeight="1" x14ac:dyDescent="0.25"/>
    <row r="216" ht="20.149999999999999" customHeight="1" x14ac:dyDescent="0.25"/>
    <row r="217" ht="20.149999999999999" customHeight="1" x14ac:dyDescent="0.25"/>
    <row r="218" ht="20.149999999999999" customHeight="1" x14ac:dyDescent="0.25"/>
    <row r="219" ht="20.149999999999999" customHeight="1" x14ac:dyDescent="0.25"/>
    <row r="220" ht="20.149999999999999" customHeight="1" x14ac:dyDescent="0.25"/>
    <row r="221" ht="20.149999999999999" customHeight="1" x14ac:dyDescent="0.25"/>
    <row r="222" ht="20.149999999999999" customHeight="1" x14ac:dyDescent="0.25"/>
    <row r="223" ht="20.149999999999999" customHeight="1" x14ac:dyDescent="0.25"/>
    <row r="224" ht="20.149999999999999" customHeight="1" x14ac:dyDescent="0.25"/>
    <row r="225" ht="20.149999999999999" customHeight="1" x14ac:dyDescent="0.25"/>
    <row r="226" ht="20.149999999999999" customHeight="1" x14ac:dyDescent="0.25"/>
    <row r="227" ht="20.149999999999999" customHeight="1" x14ac:dyDescent="0.25"/>
    <row r="228" ht="20.149999999999999" customHeight="1" x14ac:dyDescent="0.25"/>
    <row r="229" ht="20.149999999999999" customHeight="1" x14ac:dyDescent="0.25"/>
    <row r="230" ht="20.149999999999999" customHeight="1" x14ac:dyDescent="0.25"/>
    <row r="231" ht="20.149999999999999" customHeight="1" x14ac:dyDescent="0.25"/>
    <row r="232" ht="20.149999999999999" customHeight="1" x14ac:dyDescent="0.25"/>
    <row r="233" ht="20.149999999999999" customHeight="1" x14ac:dyDescent="0.25"/>
    <row r="234" ht="20.149999999999999" customHeight="1" x14ac:dyDescent="0.25"/>
    <row r="235" ht="20.149999999999999" customHeight="1" x14ac:dyDescent="0.25"/>
    <row r="236" ht="20.149999999999999" customHeight="1" x14ac:dyDescent="0.25"/>
    <row r="237" ht="20.149999999999999" customHeight="1" x14ac:dyDescent="0.25"/>
    <row r="238" ht="20.149999999999999" customHeight="1" x14ac:dyDescent="0.25"/>
    <row r="239" ht="20.149999999999999" customHeight="1" x14ac:dyDescent="0.25"/>
    <row r="240" ht="20.149999999999999" customHeight="1" x14ac:dyDescent="0.25"/>
    <row r="241" ht="20.149999999999999" customHeight="1" x14ac:dyDescent="0.25"/>
    <row r="242" ht="20.149999999999999" customHeight="1" x14ac:dyDescent="0.25"/>
    <row r="243" ht="20.149999999999999" customHeight="1" x14ac:dyDescent="0.25"/>
    <row r="244" ht="20.149999999999999" customHeight="1" x14ac:dyDescent="0.25"/>
    <row r="245" ht="20.149999999999999" customHeight="1" x14ac:dyDescent="0.25"/>
    <row r="246" ht="20.149999999999999" customHeight="1" x14ac:dyDescent="0.25"/>
    <row r="247" ht="20.149999999999999" customHeight="1" x14ac:dyDescent="0.25"/>
    <row r="248" ht="20.149999999999999" customHeight="1" x14ac:dyDescent="0.25"/>
    <row r="249" ht="20.149999999999999" customHeight="1" x14ac:dyDescent="0.25"/>
    <row r="250" ht="20.149999999999999" customHeight="1" x14ac:dyDescent="0.25"/>
    <row r="251" ht="20.149999999999999" customHeight="1" x14ac:dyDescent="0.25"/>
    <row r="252" ht="20.149999999999999" customHeight="1" x14ac:dyDescent="0.25"/>
    <row r="253" ht="20.149999999999999" customHeight="1" x14ac:dyDescent="0.25"/>
    <row r="254" ht="20.149999999999999" customHeight="1" x14ac:dyDescent="0.25"/>
    <row r="255" ht="20.149999999999999" customHeight="1" x14ac:dyDescent="0.25"/>
    <row r="256" ht="20.149999999999999" customHeight="1" x14ac:dyDescent="0.25"/>
    <row r="257" ht="20.149999999999999" customHeight="1" x14ac:dyDescent="0.25"/>
    <row r="258" ht="20.149999999999999" customHeight="1" x14ac:dyDescent="0.25"/>
    <row r="259" ht="20.149999999999999" customHeight="1" x14ac:dyDescent="0.25"/>
    <row r="260" ht="20.149999999999999" customHeight="1" x14ac:dyDescent="0.25"/>
    <row r="261" ht="20.149999999999999" customHeight="1" x14ac:dyDescent="0.25"/>
    <row r="262" ht="20.149999999999999" customHeight="1" x14ac:dyDescent="0.25"/>
    <row r="263" ht="20.149999999999999" customHeight="1" x14ac:dyDescent="0.25"/>
    <row r="264" ht="20.149999999999999" customHeight="1" x14ac:dyDescent="0.25"/>
    <row r="265" ht="20.149999999999999" customHeight="1" x14ac:dyDescent="0.25"/>
    <row r="266" ht="20.149999999999999" customHeight="1" x14ac:dyDescent="0.25"/>
    <row r="267" ht="20.149999999999999" customHeight="1" x14ac:dyDescent="0.25"/>
    <row r="268" ht="20.149999999999999" customHeight="1" x14ac:dyDescent="0.25"/>
    <row r="269" ht="20.149999999999999" customHeight="1" x14ac:dyDescent="0.25"/>
    <row r="270" ht="20.149999999999999" customHeight="1" x14ac:dyDescent="0.25"/>
    <row r="271" ht="20.149999999999999" customHeight="1" x14ac:dyDescent="0.25"/>
    <row r="272" ht="20.149999999999999" customHeight="1" x14ac:dyDescent="0.25"/>
    <row r="273" ht="20.149999999999999" customHeight="1" x14ac:dyDescent="0.25"/>
    <row r="274" ht="20.149999999999999" customHeight="1" x14ac:dyDescent="0.25"/>
    <row r="275" ht="20.149999999999999" customHeight="1" x14ac:dyDescent="0.25"/>
    <row r="276" ht="20.149999999999999" customHeight="1" x14ac:dyDescent="0.25"/>
    <row r="277" ht="20.149999999999999" customHeight="1" x14ac:dyDescent="0.25"/>
    <row r="278" ht="20.149999999999999" customHeight="1" x14ac:dyDescent="0.25"/>
    <row r="279" ht="20.149999999999999" customHeight="1" x14ac:dyDescent="0.25"/>
    <row r="280" ht="20.149999999999999" customHeight="1" x14ac:dyDescent="0.25"/>
    <row r="281" ht="20.149999999999999" customHeight="1" x14ac:dyDescent="0.25"/>
    <row r="282" ht="20.149999999999999" customHeight="1" x14ac:dyDescent="0.25"/>
    <row r="283" ht="20.149999999999999" customHeight="1" x14ac:dyDescent="0.25"/>
    <row r="284" ht="20.149999999999999" customHeight="1" x14ac:dyDescent="0.25"/>
    <row r="285" ht="20.149999999999999" customHeight="1" x14ac:dyDescent="0.25"/>
    <row r="286" ht="20.149999999999999" customHeight="1" x14ac:dyDescent="0.25"/>
    <row r="287" ht="20.149999999999999" customHeight="1" x14ac:dyDescent="0.25"/>
    <row r="288" ht="20.149999999999999" customHeight="1" x14ac:dyDescent="0.25"/>
    <row r="289" ht="20.149999999999999" customHeight="1" x14ac:dyDescent="0.25"/>
    <row r="290" ht="20.149999999999999" customHeight="1" x14ac:dyDescent="0.25"/>
    <row r="291" ht="20.149999999999999" customHeight="1" x14ac:dyDescent="0.25"/>
    <row r="292" ht="20.149999999999999" customHeight="1" x14ac:dyDescent="0.25"/>
    <row r="293" ht="20.149999999999999" customHeight="1" x14ac:dyDescent="0.25"/>
    <row r="294" ht="20.149999999999999" customHeight="1" x14ac:dyDescent="0.25"/>
    <row r="295" ht="20.149999999999999" customHeight="1" x14ac:dyDescent="0.25"/>
    <row r="296" ht="20.149999999999999" customHeight="1" x14ac:dyDescent="0.25"/>
    <row r="297" ht="20.149999999999999" customHeight="1" x14ac:dyDescent="0.25"/>
    <row r="298" ht="20.149999999999999" customHeight="1" x14ac:dyDescent="0.25"/>
    <row r="299" ht="20.149999999999999" customHeight="1" x14ac:dyDescent="0.25"/>
    <row r="300" ht="20.149999999999999" customHeight="1" x14ac:dyDescent="0.25"/>
    <row r="301" ht="20.149999999999999" customHeight="1" x14ac:dyDescent="0.25"/>
    <row r="302" ht="20.149999999999999" customHeight="1" x14ac:dyDescent="0.25"/>
    <row r="303" ht="20.149999999999999" customHeight="1" x14ac:dyDescent="0.25"/>
    <row r="304" ht="20.149999999999999" customHeight="1" x14ac:dyDescent="0.25"/>
    <row r="305" ht="20.149999999999999" customHeight="1" x14ac:dyDescent="0.25"/>
    <row r="306" ht="20.149999999999999" customHeight="1" x14ac:dyDescent="0.25"/>
    <row r="307" ht="20.149999999999999" customHeight="1" x14ac:dyDescent="0.25"/>
    <row r="308" ht="20.149999999999999" customHeight="1" x14ac:dyDescent="0.25"/>
    <row r="309" ht="20.149999999999999" customHeight="1" x14ac:dyDescent="0.25"/>
    <row r="310" ht="20.149999999999999" customHeight="1" x14ac:dyDescent="0.25"/>
    <row r="311" ht="20.149999999999999" customHeight="1" x14ac:dyDescent="0.25"/>
    <row r="312" ht="20.149999999999999" customHeight="1" x14ac:dyDescent="0.25"/>
    <row r="313" ht="20.149999999999999" customHeight="1" x14ac:dyDescent="0.25"/>
    <row r="314" ht="20.149999999999999" customHeight="1" x14ac:dyDescent="0.25"/>
    <row r="315" ht="20.149999999999999" customHeight="1" x14ac:dyDescent="0.25"/>
    <row r="316" ht="20.149999999999999" customHeight="1" x14ac:dyDescent="0.25"/>
    <row r="317" ht="20.149999999999999" customHeight="1" x14ac:dyDescent="0.25"/>
    <row r="318" ht="20.149999999999999" customHeight="1" x14ac:dyDescent="0.25"/>
    <row r="319" ht="20.149999999999999" customHeight="1" x14ac:dyDescent="0.25"/>
    <row r="320" ht="20.149999999999999" customHeight="1" x14ac:dyDescent="0.25"/>
    <row r="321" ht="20.149999999999999" customHeight="1" x14ac:dyDescent="0.25"/>
    <row r="322" ht="20.149999999999999" customHeight="1" x14ac:dyDescent="0.25"/>
    <row r="323" ht="20.149999999999999" customHeight="1" x14ac:dyDescent="0.25"/>
    <row r="324" ht="20.149999999999999" customHeight="1" x14ac:dyDescent="0.25"/>
    <row r="325" ht="20.149999999999999" customHeight="1" x14ac:dyDescent="0.25"/>
    <row r="326" ht="20.149999999999999" customHeight="1" x14ac:dyDescent="0.25"/>
    <row r="327" ht="20.149999999999999" customHeight="1" x14ac:dyDescent="0.25"/>
    <row r="328" ht="20.149999999999999" customHeight="1" x14ac:dyDescent="0.25"/>
    <row r="329" ht="20.149999999999999" customHeight="1" x14ac:dyDescent="0.25"/>
    <row r="330" ht="20.149999999999999" customHeight="1" x14ac:dyDescent="0.25"/>
    <row r="331" ht="20.149999999999999" customHeight="1" x14ac:dyDescent="0.25"/>
    <row r="332" ht="20.149999999999999" customHeight="1" x14ac:dyDescent="0.25"/>
    <row r="333" ht="20.149999999999999" customHeight="1" x14ac:dyDescent="0.25"/>
    <row r="334" ht="20.149999999999999" customHeight="1" x14ac:dyDescent="0.25"/>
    <row r="335" ht="20.149999999999999" customHeight="1" x14ac:dyDescent="0.25"/>
    <row r="336" ht="20.149999999999999" customHeight="1" x14ac:dyDescent="0.25"/>
    <row r="337" ht="20.149999999999999" customHeight="1" x14ac:dyDescent="0.25"/>
    <row r="338" ht="20.149999999999999" customHeight="1" x14ac:dyDescent="0.25"/>
    <row r="339" ht="20.149999999999999" customHeight="1" x14ac:dyDescent="0.25"/>
    <row r="340" ht="20.149999999999999" customHeight="1" x14ac:dyDescent="0.25"/>
    <row r="341" ht="20.149999999999999" customHeight="1" x14ac:dyDescent="0.25"/>
    <row r="342" ht="20.149999999999999" customHeight="1" x14ac:dyDescent="0.25"/>
    <row r="343" ht="20.149999999999999" customHeight="1" x14ac:dyDescent="0.25"/>
    <row r="344" ht="20.149999999999999" customHeight="1" x14ac:dyDescent="0.25"/>
    <row r="345" ht="20.149999999999999" customHeight="1" x14ac:dyDescent="0.25"/>
    <row r="346" ht="20.149999999999999" customHeight="1" x14ac:dyDescent="0.25"/>
    <row r="347" ht="20.149999999999999" customHeight="1" x14ac:dyDescent="0.25"/>
    <row r="348" ht="20.149999999999999" customHeight="1" x14ac:dyDescent="0.25"/>
    <row r="349" ht="20.149999999999999" customHeight="1" x14ac:dyDescent="0.25"/>
    <row r="350" ht="20.149999999999999" customHeight="1" x14ac:dyDescent="0.25"/>
    <row r="351" ht="20.149999999999999" customHeight="1" x14ac:dyDescent="0.25"/>
    <row r="352" ht="20.149999999999999" customHeight="1" x14ac:dyDescent="0.25"/>
    <row r="353" ht="20.149999999999999" customHeight="1" x14ac:dyDescent="0.25"/>
    <row r="354" ht="20.149999999999999" customHeight="1" x14ac:dyDescent="0.25"/>
    <row r="355" ht="20.149999999999999" customHeight="1" x14ac:dyDescent="0.25"/>
    <row r="356" ht="20.149999999999999" customHeight="1" x14ac:dyDescent="0.25"/>
    <row r="357" ht="20.149999999999999" customHeight="1" x14ac:dyDescent="0.25"/>
    <row r="358" ht="20.149999999999999" customHeight="1" x14ac:dyDescent="0.25"/>
    <row r="359" ht="20.149999999999999" customHeight="1" x14ac:dyDescent="0.25"/>
    <row r="360" ht="20.149999999999999" customHeight="1" x14ac:dyDescent="0.25"/>
    <row r="361" ht="20.149999999999999" customHeight="1" x14ac:dyDescent="0.25"/>
    <row r="362" ht="20.149999999999999" customHeight="1" x14ac:dyDescent="0.25"/>
    <row r="363" ht="20.149999999999999" customHeight="1" x14ac:dyDescent="0.25"/>
    <row r="364" ht="20.149999999999999" customHeight="1" x14ac:dyDescent="0.25"/>
    <row r="365" ht="20.149999999999999" customHeight="1" x14ac:dyDescent="0.25"/>
    <row r="366" ht="20.149999999999999" customHeight="1" x14ac:dyDescent="0.25"/>
    <row r="367" ht="20.149999999999999" customHeight="1" x14ac:dyDescent="0.25"/>
    <row r="368" ht="20.149999999999999" customHeight="1" x14ac:dyDescent="0.25"/>
    <row r="369" ht="20.149999999999999" customHeight="1" x14ac:dyDescent="0.25"/>
    <row r="370" ht="20.149999999999999" customHeight="1" x14ac:dyDescent="0.25"/>
    <row r="371" ht="20.149999999999999" customHeight="1" x14ac:dyDescent="0.25"/>
    <row r="372" ht="20.149999999999999" customHeight="1" x14ac:dyDescent="0.25"/>
    <row r="373" ht="20.149999999999999" customHeight="1" x14ac:dyDescent="0.25"/>
    <row r="374" ht="20.149999999999999" customHeight="1" x14ac:dyDescent="0.25"/>
    <row r="375" ht="20.149999999999999" customHeight="1" x14ac:dyDescent="0.25"/>
    <row r="376" ht="20.149999999999999" customHeight="1" x14ac:dyDescent="0.25"/>
    <row r="377" ht="20.149999999999999" customHeight="1" x14ac:dyDescent="0.25"/>
    <row r="378" ht="20.149999999999999" customHeight="1" x14ac:dyDescent="0.25"/>
    <row r="379" ht="20.149999999999999" customHeight="1" x14ac:dyDescent="0.25"/>
    <row r="380" ht="20.149999999999999" customHeight="1" x14ac:dyDescent="0.25"/>
    <row r="381" ht="20.149999999999999" customHeight="1" x14ac:dyDescent="0.25"/>
    <row r="382" ht="20.149999999999999" customHeight="1" x14ac:dyDescent="0.25"/>
    <row r="383" ht="20.149999999999999" customHeight="1" x14ac:dyDescent="0.25"/>
    <row r="384" ht="20.149999999999999" customHeight="1" x14ac:dyDescent="0.25"/>
    <row r="385" ht="20.149999999999999" customHeight="1" x14ac:dyDescent="0.25"/>
    <row r="386" ht="20.149999999999999" customHeight="1" x14ac:dyDescent="0.25"/>
    <row r="387" ht="20.149999999999999" customHeight="1" x14ac:dyDescent="0.25"/>
    <row r="388" ht="20.149999999999999" customHeight="1" x14ac:dyDescent="0.25"/>
    <row r="389" ht="20.149999999999999" customHeight="1" x14ac:dyDescent="0.25"/>
    <row r="390" ht="20.149999999999999" customHeight="1" x14ac:dyDescent="0.25"/>
    <row r="391" ht="20.149999999999999" customHeight="1" x14ac:dyDescent="0.25"/>
    <row r="392" ht="20.149999999999999" customHeight="1" x14ac:dyDescent="0.25"/>
    <row r="393" ht="20.149999999999999" customHeight="1" x14ac:dyDescent="0.25"/>
    <row r="394" ht="20.149999999999999" customHeight="1" x14ac:dyDescent="0.25"/>
    <row r="395" ht="20.149999999999999" customHeight="1" x14ac:dyDescent="0.25"/>
    <row r="396" ht="20.149999999999999" customHeight="1" x14ac:dyDescent="0.25"/>
    <row r="397" ht="20.149999999999999" customHeight="1" x14ac:dyDescent="0.25"/>
    <row r="398" ht="20.149999999999999" customHeight="1" x14ac:dyDescent="0.25"/>
    <row r="399" ht="20.149999999999999" customHeight="1" x14ac:dyDescent="0.25"/>
    <row r="400" ht="20.149999999999999" customHeight="1" x14ac:dyDescent="0.25"/>
    <row r="401" ht="20.149999999999999" customHeight="1" x14ac:dyDescent="0.25"/>
    <row r="402" ht="20.149999999999999" customHeight="1" x14ac:dyDescent="0.25"/>
    <row r="403" ht="20.149999999999999" customHeight="1" x14ac:dyDescent="0.25"/>
    <row r="404" ht="20.149999999999999" customHeight="1" x14ac:dyDescent="0.25"/>
    <row r="405" ht="20.149999999999999" customHeight="1" x14ac:dyDescent="0.25"/>
    <row r="406" ht="20.149999999999999" customHeight="1" x14ac:dyDescent="0.25"/>
    <row r="407" ht="20.149999999999999" customHeight="1" x14ac:dyDescent="0.25"/>
    <row r="408" ht="20.149999999999999" customHeight="1" x14ac:dyDescent="0.25"/>
    <row r="409" ht="20.149999999999999" customHeight="1" x14ac:dyDescent="0.25"/>
    <row r="410" ht="20.149999999999999" customHeight="1" x14ac:dyDescent="0.25"/>
    <row r="411" ht="20.149999999999999" customHeight="1" x14ac:dyDescent="0.25"/>
    <row r="412" ht="20.149999999999999" customHeight="1" x14ac:dyDescent="0.25"/>
    <row r="413" ht="20.149999999999999" customHeight="1" x14ac:dyDescent="0.25"/>
    <row r="414" ht="20.149999999999999" customHeight="1" x14ac:dyDescent="0.25"/>
    <row r="415" ht="20.149999999999999" customHeight="1" x14ac:dyDescent="0.25"/>
    <row r="416" ht="20.149999999999999" customHeight="1" x14ac:dyDescent="0.25"/>
    <row r="417" ht="20.149999999999999" customHeight="1" x14ac:dyDescent="0.25"/>
    <row r="418" ht="20.149999999999999" customHeight="1" x14ac:dyDescent="0.25"/>
    <row r="419" ht="20.149999999999999" customHeight="1" x14ac:dyDescent="0.25"/>
    <row r="420" ht="20.149999999999999" customHeight="1" x14ac:dyDescent="0.25"/>
    <row r="421" ht="20.149999999999999" customHeight="1" x14ac:dyDescent="0.25"/>
    <row r="422" ht="20.149999999999999" customHeight="1" x14ac:dyDescent="0.25"/>
    <row r="423" ht="20.149999999999999" customHeight="1" x14ac:dyDescent="0.25"/>
    <row r="424" ht="20.149999999999999" customHeight="1" x14ac:dyDescent="0.25"/>
    <row r="425" ht="20.149999999999999" customHeight="1" x14ac:dyDescent="0.25"/>
    <row r="426" ht="20.149999999999999" customHeight="1" x14ac:dyDescent="0.25"/>
    <row r="427" ht="20.149999999999999" customHeight="1" x14ac:dyDescent="0.25"/>
    <row r="428" ht="20.149999999999999" customHeight="1" x14ac:dyDescent="0.25"/>
    <row r="429" ht="20.149999999999999" customHeight="1" x14ac:dyDescent="0.25"/>
    <row r="430" ht="20.149999999999999" customHeight="1" x14ac:dyDescent="0.25"/>
    <row r="431" ht="20.149999999999999" customHeight="1" x14ac:dyDescent="0.25"/>
    <row r="432" ht="20.149999999999999" customHeight="1" x14ac:dyDescent="0.25"/>
    <row r="433" ht="20.149999999999999" customHeight="1" x14ac:dyDescent="0.25"/>
    <row r="434" ht="20.149999999999999" customHeight="1" x14ac:dyDescent="0.25"/>
    <row r="435" ht="20.149999999999999" customHeight="1" x14ac:dyDescent="0.25"/>
    <row r="436" ht="20.149999999999999" customHeight="1" x14ac:dyDescent="0.25"/>
    <row r="437" ht="20.149999999999999" customHeight="1" x14ac:dyDescent="0.25"/>
    <row r="438" ht="20.149999999999999" customHeight="1" x14ac:dyDescent="0.25"/>
    <row r="439" ht="20.149999999999999" customHeight="1" x14ac:dyDescent="0.25"/>
    <row r="440" ht="20.149999999999999" customHeight="1" x14ac:dyDescent="0.25"/>
    <row r="441" ht="20.149999999999999" customHeight="1" x14ac:dyDescent="0.25"/>
    <row r="442" ht="20.149999999999999" customHeight="1" x14ac:dyDescent="0.25"/>
    <row r="443" ht="20.149999999999999" customHeight="1" x14ac:dyDescent="0.25"/>
    <row r="444" ht="20.149999999999999" customHeight="1" x14ac:dyDescent="0.25"/>
    <row r="445" ht="20.149999999999999" customHeight="1" x14ac:dyDescent="0.25"/>
    <row r="446" ht="20.149999999999999" customHeight="1" x14ac:dyDescent="0.25"/>
    <row r="447" ht="20.149999999999999" customHeight="1" x14ac:dyDescent="0.25"/>
    <row r="448" ht="20.149999999999999" customHeight="1" x14ac:dyDescent="0.25"/>
    <row r="449" ht="20.149999999999999" customHeight="1" x14ac:dyDescent="0.25"/>
    <row r="450" ht="20.149999999999999" customHeight="1" x14ac:dyDescent="0.25"/>
    <row r="451" ht="20.149999999999999" customHeight="1" x14ac:dyDescent="0.25"/>
    <row r="452" ht="20.149999999999999" customHeight="1" x14ac:dyDescent="0.25"/>
    <row r="453" ht="20.149999999999999" customHeight="1" x14ac:dyDescent="0.25"/>
    <row r="454" ht="20.149999999999999" customHeight="1" x14ac:dyDescent="0.25"/>
    <row r="455" ht="20.149999999999999" customHeight="1" x14ac:dyDescent="0.25"/>
    <row r="456" ht="20.149999999999999" customHeight="1" x14ac:dyDescent="0.25"/>
    <row r="457" ht="20.149999999999999" customHeight="1" x14ac:dyDescent="0.25"/>
    <row r="458" ht="20.149999999999999" customHeight="1" x14ac:dyDescent="0.25"/>
    <row r="459" ht="20.149999999999999" customHeight="1" x14ac:dyDescent="0.25"/>
    <row r="460" ht="20.149999999999999" customHeight="1" x14ac:dyDescent="0.25"/>
    <row r="461" ht="20.149999999999999" customHeight="1" x14ac:dyDescent="0.25"/>
    <row r="462" ht="20.149999999999999" customHeight="1" x14ac:dyDescent="0.25"/>
    <row r="463" ht="20.149999999999999" customHeight="1" x14ac:dyDescent="0.25"/>
    <row r="464" ht="20.149999999999999" customHeight="1" x14ac:dyDescent="0.25"/>
    <row r="465" ht="20.149999999999999" customHeight="1" x14ac:dyDescent="0.25"/>
    <row r="466" ht="20.149999999999999" customHeight="1" x14ac:dyDescent="0.25"/>
    <row r="467" ht="20.149999999999999" customHeight="1" x14ac:dyDescent="0.25"/>
    <row r="468" ht="20.149999999999999" customHeight="1" x14ac:dyDescent="0.25"/>
    <row r="469" ht="20.149999999999999" customHeight="1" x14ac:dyDescent="0.25"/>
    <row r="470" ht="20.149999999999999" customHeight="1" x14ac:dyDescent="0.25"/>
    <row r="471" ht="20.149999999999999" customHeight="1" x14ac:dyDescent="0.25"/>
    <row r="472" ht="20.149999999999999" customHeight="1" x14ac:dyDescent="0.25"/>
    <row r="473" ht="20.149999999999999" customHeight="1" x14ac:dyDescent="0.25"/>
    <row r="474" ht="20.149999999999999" customHeight="1" x14ac:dyDescent="0.25"/>
    <row r="475" ht="20.149999999999999" customHeight="1" x14ac:dyDescent="0.25"/>
    <row r="476" ht="20.149999999999999" customHeight="1" x14ac:dyDescent="0.25"/>
    <row r="477" ht="20.149999999999999" customHeight="1" x14ac:dyDescent="0.25"/>
    <row r="478" ht="20.149999999999999" customHeight="1" x14ac:dyDescent="0.25"/>
    <row r="479" ht="20.149999999999999" customHeight="1" x14ac:dyDescent="0.25"/>
    <row r="480" ht="20.149999999999999" customHeight="1" x14ac:dyDescent="0.25"/>
    <row r="481" ht="20.149999999999999" customHeight="1" x14ac:dyDescent="0.25"/>
    <row r="482" ht="20.149999999999999" customHeight="1" x14ac:dyDescent="0.25"/>
    <row r="483" ht="20.149999999999999" customHeight="1" x14ac:dyDescent="0.25"/>
    <row r="484" ht="20.149999999999999" customHeight="1" x14ac:dyDescent="0.25"/>
    <row r="485" ht="20.149999999999999" customHeight="1" x14ac:dyDescent="0.25"/>
    <row r="486" ht="20.149999999999999" customHeight="1" x14ac:dyDescent="0.25"/>
    <row r="487" ht="20.149999999999999" customHeight="1" x14ac:dyDescent="0.25"/>
    <row r="488" ht="20.149999999999999" customHeight="1" x14ac:dyDescent="0.25"/>
    <row r="489" ht="20.149999999999999" customHeight="1" x14ac:dyDescent="0.25"/>
    <row r="490" ht="20.149999999999999" customHeight="1" x14ac:dyDescent="0.25"/>
    <row r="491" ht="20.149999999999999" customHeight="1" x14ac:dyDescent="0.25"/>
    <row r="492" ht="20.149999999999999" customHeight="1" x14ac:dyDescent="0.25"/>
    <row r="493" ht="20.149999999999999" customHeight="1" x14ac:dyDescent="0.25"/>
    <row r="494" ht="20.149999999999999" customHeight="1" x14ac:dyDescent="0.25"/>
    <row r="495" ht="20.149999999999999" customHeight="1" x14ac:dyDescent="0.25"/>
    <row r="496" ht="20.149999999999999" customHeight="1" x14ac:dyDescent="0.25"/>
    <row r="497" ht="20.149999999999999" customHeight="1" x14ac:dyDescent="0.25"/>
    <row r="498" ht="20.149999999999999" customHeight="1" x14ac:dyDescent="0.25"/>
    <row r="499" ht="20.149999999999999" customHeight="1" x14ac:dyDescent="0.25"/>
    <row r="500" ht="20.149999999999999" customHeight="1" x14ac:dyDescent="0.25"/>
    <row r="501" ht="20.149999999999999" customHeight="1" x14ac:dyDescent="0.25"/>
    <row r="502" ht="20.149999999999999" customHeight="1" x14ac:dyDescent="0.25"/>
    <row r="503" ht="20.149999999999999" customHeight="1" x14ac:dyDescent="0.25"/>
    <row r="504" ht="20.149999999999999" customHeight="1" x14ac:dyDescent="0.25"/>
    <row r="505" ht="20.149999999999999" customHeight="1" x14ac:dyDescent="0.25"/>
    <row r="506" ht="20.149999999999999" customHeight="1" x14ac:dyDescent="0.25"/>
    <row r="507" ht="20.149999999999999" customHeight="1" x14ac:dyDescent="0.25"/>
    <row r="508" ht="20.149999999999999" customHeight="1" x14ac:dyDescent="0.25"/>
    <row r="509" ht="20.149999999999999" customHeight="1" x14ac:dyDescent="0.25"/>
    <row r="510" ht="20.149999999999999" customHeight="1" x14ac:dyDescent="0.25"/>
    <row r="511" ht="20.149999999999999" customHeight="1" x14ac:dyDescent="0.25"/>
    <row r="512" ht="20.149999999999999" customHeight="1" x14ac:dyDescent="0.25"/>
    <row r="513" ht="20.149999999999999" customHeight="1" x14ac:dyDescent="0.25"/>
    <row r="514" ht="20.149999999999999" customHeight="1" x14ac:dyDescent="0.25"/>
    <row r="515" ht="20.149999999999999" customHeight="1" x14ac:dyDescent="0.25"/>
    <row r="516" ht="20.149999999999999" customHeight="1" x14ac:dyDescent="0.25"/>
    <row r="517" ht="20.149999999999999" customHeight="1" x14ac:dyDescent="0.25"/>
    <row r="518" ht="20.149999999999999" customHeight="1" x14ac:dyDescent="0.25"/>
    <row r="519" ht="20.149999999999999" customHeight="1" x14ac:dyDescent="0.25"/>
    <row r="520" ht="20.149999999999999" customHeight="1" x14ac:dyDescent="0.25"/>
    <row r="521" ht="20.149999999999999" customHeight="1" x14ac:dyDescent="0.25"/>
    <row r="522" ht="20.149999999999999" customHeight="1" x14ac:dyDescent="0.25"/>
    <row r="523" ht="20.149999999999999" customHeight="1" x14ac:dyDescent="0.25"/>
    <row r="524" ht="20.149999999999999" customHeight="1" x14ac:dyDescent="0.25"/>
    <row r="525" ht="20.149999999999999" customHeight="1" x14ac:dyDescent="0.25"/>
    <row r="526" ht="20.149999999999999" customHeight="1" x14ac:dyDescent="0.25"/>
    <row r="527" ht="20.149999999999999" customHeight="1" x14ac:dyDescent="0.25"/>
    <row r="528" ht="20.149999999999999" customHeight="1" x14ac:dyDescent="0.25"/>
    <row r="529" ht="20.149999999999999" customHeight="1" x14ac:dyDescent="0.25"/>
    <row r="530" ht="20.149999999999999" customHeight="1" x14ac:dyDescent="0.25"/>
    <row r="531" ht="20.149999999999999" customHeight="1" x14ac:dyDescent="0.25"/>
    <row r="532" ht="20.149999999999999" customHeight="1" x14ac:dyDescent="0.25"/>
    <row r="533" ht="20.149999999999999" customHeight="1" x14ac:dyDescent="0.25"/>
    <row r="534" ht="20.149999999999999" customHeight="1" x14ac:dyDescent="0.25"/>
    <row r="535" ht="20.149999999999999" customHeight="1" x14ac:dyDescent="0.25"/>
    <row r="536" ht="20.149999999999999" customHeight="1" x14ac:dyDescent="0.25"/>
    <row r="537" ht="20.149999999999999" customHeight="1" x14ac:dyDescent="0.25"/>
    <row r="538" ht="20.149999999999999" customHeight="1" x14ac:dyDescent="0.25"/>
    <row r="539" ht="20.149999999999999" customHeight="1" x14ac:dyDescent="0.25"/>
    <row r="540" ht="20.149999999999999" customHeight="1" x14ac:dyDescent="0.25"/>
    <row r="541" ht="20.149999999999999" customHeight="1" x14ac:dyDescent="0.25"/>
    <row r="542" ht="20.149999999999999" customHeight="1" x14ac:dyDescent="0.25"/>
    <row r="543" ht="20.149999999999999" customHeight="1" x14ac:dyDescent="0.25"/>
    <row r="544" ht="20.149999999999999" customHeight="1" x14ac:dyDescent="0.25"/>
    <row r="545" ht="20.149999999999999" customHeight="1" x14ac:dyDescent="0.25"/>
    <row r="546" ht="20.149999999999999" customHeight="1" x14ac:dyDescent="0.25"/>
    <row r="547" ht="20.149999999999999" customHeight="1" x14ac:dyDescent="0.25"/>
    <row r="548" ht="20.149999999999999" customHeight="1" x14ac:dyDescent="0.25"/>
    <row r="549" ht="20.149999999999999" customHeight="1" x14ac:dyDescent="0.25"/>
    <row r="550" ht="20.149999999999999" customHeight="1" x14ac:dyDescent="0.25"/>
    <row r="551" ht="20.149999999999999" customHeight="1" x14ac:dyDescent="0.25"/>
    <row r="552" ht="20.149999999999999" customHeight="1" x14ac:dyDescent="0.25"/>
    <row r="553" ht="20.149999999999999" customHeight="1" x14ac:dyDescent="0.25"/>
    <row r="554" ht="20.149999999999999" customHeight="1" x14ac:dyDescent="0.25"/>
    <row r="555" ht="20.149999999999999" customHeight="1" x14ac:dyDescent="0.25"/>
    <row r="556" ht="20.149999999999999" customHeight="1" x14ac:dyDescent="0.25"/>
    <row r="557" ht="20.149999999999999" customHeight="1" x14ac:dyDescent="0.25"/>
    <row r="558" ht="20.149999999999999" customHeight="1" x14ac:dyDescent="0.25"/>
    <row r="559" ht="20.149999999999999" customHeight="1" x14ac:dyDescent="0.25"/>
    <row r="560" ht="20.149999999999999" customHeight="1" x14ac:dyDescent="0.25"/>
    <row r="561" ht="20.149999999999999" customHeight="1" x14ac:dyDescent="0.25"/>
    <row r="562" ht="20.149999999999999" customHeight="1" x14ac:dyDescent="0.25"/>
    <row r="563" ht="20.149999999999999" customHeight="1" x14ac:dyDescent="0.25"/>
    <row r="564" ht="20.149999999999999" customHeight="1" x14ac:dyDescent="0.25"/>
    <row r="565" ht="20.149999999999999" customHeight="1" x14ac:dyDescent="0.25"/>
    <row r="566" ht="20.149999999999999" customHeight="1" x14ac:dyDescent="0.25"/>
    <row r="567" ht="20.149999999999999" customHeight="1" x14ac:dyDescent="0.25"/>
    <row r="568" ht="20.149999999999999" customHeight="1" x14ac:dyDescent="0.25"/>
    <row r="569" ht="20.149999999999999" customHeight="1" x14ac:dyDescent="0.25"/>
    <row r="570" ht="20.149999999999999" customHeight="1" x14ac:dyDescent="0.25"/>
    <row r="571" ht="20.149999999999999" customHeight="1" x14ac:dyDescent="0.25"/>
    <row r="572" ht="20.149999999999999" customHeight="1" x14ac:dyDescent="0.25"/>
    <row r="573" ht="20.149999999999999" customHeight="1" x14ac:dyDescent="0.25"/>
    <row r="574" ht="20.149999999999999" customHeight="1" x14ac:dyDescent="0.25"/>
    <row r="575" ht="20.149999999999999" customHeight="1" x14ac:dyDescent="0.25"/>
    <row r="576" ht="20.149999999999999" customHeight="1" x14ac:dyDescent="0.25"/>
    <row r="577" ht="20.149999999999999" customHeight="1" x14ac:dyDescent="0.25"/>
    <row r="578" ht="20.149999999999999" customHeight="1" x14ac:dyDescent="0.25"/>
    <row r="579" ht="20.149999999999999" customHeight="1" x14ac:dyDescent="0.25"/>
    <row r="580" ht="20.149999999999999" customHeight="1" x14ac:dyDescent="0.25"/>
    <row r="581" ht="20.149999999999999" customHeight="1" x14ac:dyDescent="0.25"/>
    <row r="582" ht="20.149999999999999" customHeight="1" x14ac:dyDescent="0.25"/>
    <row r="583" ht="20.149999999999999" customHeight="1" x14ac:dyDescent="0.25"/>
    <row r="584" ht="20.149999999999999" customHeight="1" x14ac:dyDescent="0.25"/>
    <row r="585" ht="20.149999999999999" customHeight="1" x14ac:dyDescent="0.25"/>
    <row r="586" ht="20.149999999999999" customHeight="1" x14ac:dyDescent="0.25"/>
    <row r="587" ht="20.149999999999999" customHeight="1" x14ac:dyDescent="0.25"/>
    <row r="588" ht="20.149999999999999" customHeight="1" x14ac:dyDescent="0.25"/>
    <row r="589" ht="20.149999999999999" customHeight="1" x14ac:dyDescent="0.25"/>
    <row r="590" ht="20.149999999999999" customHeight="1" x14ac:dyDescent="0.25"/>
    <row r="591" ht="20.149999999999999" customHeight="1" x14ac:dyDescent="0.25"/>
    <row r="592" ht="20.149999999999999" customHeight="1" x14ac:dyDescent="0.25"/>
    <row r="593" ht="20.149999999999999" customHeight="1" x14ac:dyDescent="0.25"/>
    <row r="594" ht="20.149999999999999" customHeight="1" x14ac:dyDescent="0.25"/>
    <row r="595" ht="20.149999999999999" customHeight="1" x14ac:dyDescent="0.25"/>
    <row r="596" ht="20.149999999999999" customHeight="1" x14ac:dyDescent="0.25"/>
    <row r="597" ht="20.149999999999999" customHeight="1" x14ac:dyDescent="0.25"/>
    <row r="598" ht="20.149999999999999" customHeight="1" x14ac:dyDescent="0.25"/>
    <row r="599" ht="20.149999999999999" customHeight="1" x14ac:dyDescent="0.25"/>
    <row r="600" ht="20.149999999999999" customHeight="1" x14ac:dyDescent="0.25"/>
    <row r="601" ht="20.149999999999999" customHeight="1" x14ac:dyDescent="0.25"/>
    <row r="602" ht="20.149999999999999" customHeight="1" x14ac:dyDescent="0.25"/>
    <row r="603" ht="20.149999999999999" customHeight="1" x14ac:dyDescent="0.25"/>
    <row r="604" ht="20.149999999999999" customHeight="1" x14ac:dyDescent="0.25"/>
    <row r="605" ht="20.149999999999999" customHeight="1" x14ac:dyDescent="0.25"/>
    <row r="606" ht="20.149999999999999" customHeight="1" x14ac:dyDescent="0.25"/>
    <row r="607" ht="20.149999999999999" customHeight="1" x14ac:dyDescent="0.25"/>
    <row r="608" ht="20.149999999999999" customHeight="1" x14ac:dyDescent="0.25"/>
    <row r="609" ht="20.149999999999999" customHeight="1" x14ac:dyDescent="0.25"/>
    <row r="610" ht="20.149999999999999" customHeight="1" x14ac:dyDescent="0.25"/>
    <row r="611" ht="20.149999999999999" customHeight="1" x14ac:dyDescent="0.25"/>
    <row r="612" ht="20.149999999999999" customHeight="1" x14ac:dyDescent="0.25"/>
    <row r="613" ht="20.149999999999999" customHeight="1" x14ac:dyDescent="0.25"/>
    <row r="614" ht="20.149999999999999" customHeight="1" x14ac:dyDescent="0.25"/>
    <row r="615" ht="20.149999999999999" customHeight="1" x14ac:dyDescent="0.25"/>
    <row r="616" ht="20.149999999999999" customHeight="1" x14ac:dyDescent="0.25"/>
    <row r="617" ht="20.149999999999999" customHeight="1" x14ac:dyDescent="0.25"/>
    <row r="618" ht="20.149999999999999" customHeight="1" x14ac:dyDescent="0.25"/>
    <row r="619" ht="20.149999999999999" customHeight="1" x14ac:dyDescent="0.25"/>
    <row r="620" ht="20.149999999999999" customHeight="1" x14ac:dyDescent="0.25"/>
    <row r="621" ht="20.149999999999999" customHeight="1" x14ac:dyDescent="0.25"/>
    <row r="622" ht="20.149999999999999" customHeight="1" x14ac:dyDescent="0.25"/>
    <row r="623" ht="20.149999999999999" customHeight="1" x14ac:dyDescent="0.25"/>
    <row r="624" ht="20.149999999999999" customHeight="1" x14ac:dyDescent="0.25"/>
    <row r="625" ht="20.149999999999999" customHeight="1" x14ac:dyDescent="0.25"/>
    <row r="626" ht="20.149999999999999" customHeight="1" x14ac:dyDescent="0.25"/>
    <row r="627" ht="20.149999999999999" customHeight="1" x14ac:dyDescent="0.25"/>
    <row r="628" ht="20.149999999999999" customHeight="1" x14ac:dyDescent="0.25"/>
    <row r="629" ht="20.149999999999999" customHeight="1" x14ac:dyDescent="0.25"/>
    <row r="630" ht="20.149999999999999" customHeight="1" x14ac:dyDescent="0.25"/>
    <row r="631" ht="20.149999999999999" customHeight="1" x14ac:dyDescent="0.25"/>
    <row r="632" ht="20.149999999999999" customHeight="1" x14ac:dyDescent="0.25"/>
    <row r="633" ht="20.149999999999999" customHeight="1" x14ac:dyDescent="0.25"/>
    <row r="634" ht="20.149999999999999" customHeight="1" x14ac:dyDescent="0.25"/>
    <row r="635" ht="20.149999999999999" customHeight="1" x14ac:dyDescent="0.25"/>
    <row r="636" ht="20.149999999999999" customHeight="1" x14ac:dyDescent="0.25"/>
    <row r="637" ht="20.149999999999999" customHeight="1" x14ac:dyDescent="0.25"/>
    <row r="638" ht="20.149999999999999" customHeight="1" x14ac:dyDescent="0.25"/>
    <row r="639" ht="20.149999999999999" customHeight="1" x14ac:dyDescent="0.25"/>
    <row r="640" ht="20.149999999999999" customHeight="1" x14ac:dyDescent="0.25"/>
    <row r="641" ht="20.149999999999999" customHeight="1" x14ac:dyDescent="0.25"/>
    <row r="642" ht="20.149999999999999" customHeight="1" x14ac:dyDescent="0.25"/>
    <row r="643" ht="20.149999999999999" customHeight="1" x14ac:dyDescent="0.25"/>
    <row r="644" ht="20.149999999999999" customHeight="1" x14ac:dyDescent="0.25"/>
    <row r="645" ht="20.149999999999999" customHeight="1" x14ac:dyDescent="0.25"/>
    <row r="646" ht="20.149999999999999" customHeight="1" x14ac:dyDescent="0.25"/>
    <row r="647" ht="20.149999999999999" customHeight="1" x14ac:dyDescent="0.25"/>
    <row r="648" ht="20.149999999999999" customHeight="1" x14ac:dyDescent="0.25"/>
    <row r="649" ht="20.149999999999999" customHeight="1" x14ac:dyDescent="0.25"/>
    <row r="650" ht="20.149999999999999" customHeight="1" x14ac:dyDescent="0.25"/>
    <row r="651" ht="20.149999999999999" customHeight="1" x14ac:dyDescent="0.25"/>
    <row r="652" ht="20.149999999999999" customHeight="1" x14ac:dyDescent="0.25"/>
    <row r="653" ht="20.149999999999999" customHeight="1" x14ac:dyDescent="0.25"/>
    <row r="654" ht="20.149999999999999" customHeight="1" x14ac:dyDescent="0.25"/>
    <row r="655" ht="20.149999999999999" customHeight="1" x14ac:dyDescent="0.25"/>
    <row r="656" ht="20.149999999999999" customHeight="1" x14ac:dyDescent="0.25"/>
    <row r="657" ht="20.149999999999999" customHeight="1" x14ac:dyDescent="0.25"/>
    <row r="658" ht="20.149999999999999" customHeight="1" x14ac:dyDescent="0.25"/>
    <row r="659" ht="20.149999999999999" customHeight="1" x14ac:dyDescent="0.25"/>
    <row r="660" ht="20.149999999999999" customHeight="1" x14ac:dyDescent="0.25"/>
    <row r="661" ht="20.149999999999999" customHeight="1" x14ac:dyDescent="0.25"/>
    <row r="662" ht="20.149999999999999" customHeight="1" x14ac:dyDescent="0.25"/>
    <row r="663" ht="20.149999999999999" customHeight="1" x14ac:dyDescent="0.25"/>
    <row r="664" ht="20.149999999999999" customHeight="1" x14ac:dyDescent="0.25"/>
    <row r="665" ht="20.149999999999999" customHeight="1" x14ac:dyDescent="0.25"/>
    <row r="666" ht="20.149999999999999" customHeight="1" x14ac:dyDescent="0.25"/>
    <row r="667" ht="20.149999999999999" customHeight="1" x14ac:dyDescent="0.25"/>
    <row r="668" ht="20.149999999999999" customHeight="1" x14ac:dyDescent="0.25"/>
    <row r="669" ht="20.149999999999999" customHeight="1" x14ac:dyDescent="0.25"/>
    <row r="670" ht="20.149999999999999" customHeight="1" x14ac:dyDescent="0.25"/>
    <row r="671" ht="20.149999999999999" customHeight="1" x14ac:dyDescent="0.25"/>
    <row r="672" ht="20.149999999999999" customHeight="1" x14ac:dyDescent="0.25"/>
    <row r="673" ht="20.149999999999999" customHeight="1" x14ac:dyDescent="0.25"/>
    <row r="674" ht="20.149999999999999" customHeight="1" x14ac:dyDescent="0.25"/>
    <row r="675" ht="20.149999999999999" customHeight="1" x14ac:dyDescent="0.25"/>
    <row r="676" ht="20.149999999999999" customHeight="1" x14ac:dyDescent="0.25"/>
    <row r="677" ht="20.149999999999999" customHeight="1" x14ac:dyDescent="0.25"/>
    <row r="678" ht="20.149999999999999" customHeight="1" x14ac:dyDescent="0.25"/>
    <row r="679" ht="20.149999999999999" customHeight="1" x14ac:dyDescent="0.25"/>
    <row r="680" ht="20.149999999999999" customHeight="1" x14ac:dyDescent="0.25"/>
    <row r="681" ht="20.149999999999999" customHeight="1" x14ac:dyDescent="0.25"/>
    <row r="682" ht="20.149999999999999" customHeight="1" x14ac:dyDescent="0.25"/>
    <row r="683" ht="20.149999999999999" customHeight="1" x14ac:dyDescent="0.25"/>
    <row r="684" ht="20.149999999999999" customHeight="1" x14ac:dyDescent="0.25"/>
    <row r="685" ht="20.149999999999999" customHeight="1" x14ac:dyDescent="0.25"/>
    <row r="686" ht="20.149999999999999" customHeight="1" x14ac:dyDescent="0.25"/>
    <row r="687" ht="20.149999999999999" customHeight="1" x14ac:dyDescent="0.25"/>
    <row r="688" ht="20.149999999999999" customHeight="1" x14ac:dyDescent="0.25"/>
    <row r="689" ht="20.149999999999999" customHeight="1" x14ac:dyDescent="0.25"/>
    <row r="690" ht="20.149999999999999" customHeight="1" x14ac:dyDescent="0.25"/>
    <row r="691" ht="20.149999999999999" customHeight="1" x14ac:dyDescent="0.25"/>
    <row r="692" ht="20.149999999999999" customHeight="1" x14ac:dyDescent="0.25"/>
    <row r="693" ht="20.149999999999999" customHeight="1" x14ac:dyDescent="0.25"/>
    <row r="694" ht="20.149999999999999" customHeight="1" x14ac:dyDescent="0.25"/>
    <row r="695" ht="20.149999999999999" customHeight="1" x14ac:dyDescent="0.25"/>
    <row r="696" ht="20.149999999999999" customHeight="1" x14ac:dyDescent="0.25"/>
    <row r="697" ht="20.149999999999999" customHeight="1" x14ac:dyDescent="0.25"/>
    <row r="698" ht="20.149999999999999" customHeight="1" x14ac:dyDescent="0.25"/>
    <row r="699" ht="20.149999999999999" customHeight="1" x14ac:dyDescent="0.25"/>
    <row r="700" ht="20.149999999999999" customHeight="1" x14ac:dyDescent="0.25"/>
    <row r="701" ht="20.149999999999999" customHeight="1" x14ac:dyDescent="0.25"/>
    <row r="702" ht="20.149999999999999" customHeight="1" x14ac:dyDescent="0.25"/>
    <row r="703" ht="20.149999999999999" customHeight="1" x14ac:dyDescent="0.25"/>
    <row r="704" ht="20.149999999999999" customHeight="1" x14ac:dyDescent="0.25"/>
    <row r="705" ht="20.149999999999999" customHeight="1" x14ac:dyDescent="0.25"/>
    <row r="706" ht="20.149999999999999" customHeight="1" x14ac:dyDescent="0.25"/>
    <row r="707" ht="20.149999999999999" customHeight="1" x14ac:dyDescent="0.25"/>
    <row r="708" ht="20.149999999999999" customHeight="1" x14ac:dyDescent="0.25"/>
    <row r="709" ht="20.149999999999999" customHeight="1" x14ac:dyDescent="0.25"/>
    <row r="710" ht="20.149999999999999" customHeight="1" x14ac:dyDescent="0.25"/>
    <row r="711" ht="20.149999999999999" customHeight="1" x14ac:dyDescent="0.25"/>
    <row r="712" ht="20.149999999999999" customHeight="1" x14ac:dyDescent="0.25"/>
    <row r="713" ht="20.149999999999999" customHeight="1" x14ac:dyDescent="0.25"/>
    <row r="714" ht="20.149999999999999" customHeight="1" x14ac:dyDescent="0.25"/>
    <row r="715" ht="20.149999999999999" customHeight="1" x14ac:dyDescent="0.25"/>
    <row r="716" ht="20.149999999999999" customHeight="1" x14ac:dyDescent="0.25"/>
    <row r="717" ht="20.149999999999999" customHeight="1" x14ac:dyDescent="0.25"/>
    <row r="718" ht="20.149999999999999" customHeight="1" x14ac:dyDescent="0.25"/>
    <row r="719" ht="20.149999999999999" customHeight="1" x14ac:dyDescent="0.25"/>
    <row r="720" ht="20.149999999999999" customHeight="1" x14ac:dyDescent="0.25"/>
    <row r="721" ht="20.149999999999999" customHeight="1" x14ac:dyDescent="0.25"/>
    <row r="722" ht="20.149999999999999" customHeight="1" x14ac:dyDescent="0.25"/>
    <row r="723" ht="20.149999999999999" customHeight="1" x14ac:dyDescent="0.25"/>
    <row r="724" ht="20.149999999999999" customHeight="1" x14ac:dyDescent="0.25"/>
    <row r="725" ht="20.149999999999999" customHeight="1" x14ac:dyDescent="0.25"/>
    <row r="726" ht="20.149999999999999" customHeight="1" x14ac:dyDescent="0.25"/>
    <row r="727" ht="20.149999999999999" customHeight="1" x14ac:dyDescent="0.25"/>
    <row r="728" ht="20.149999999999999" customHeight="1" x14ac:dyDescent="0.25"/>
    <row r="729" ht="20.149999999999999" customHeight="1" x14ac:dyDescent="0.25"/>
    <row r="730" ht="20.149999999999999" customHeight="1" x14ac:dyDescent="0.25"/>
    <row r="731" ht="20.149999999999999" customHeight="1" x14ac:dyDescent="0.25"/>
    <row r="732" ht="20.149999999999999" customHeight="1" x14ac:dyDescent="0.25"/>
    <row r="733" ht="20.149999999999999" customHeight="1" x14ac:dyDescent="0.25"/>
    <row r="734" ht="20.149999999999999" customHeight="1" x14ac:dyDescent="0.25"/>
    <row r="735" ht="20.149999999999999" customHeight="1" x14ac:dyDescent="0.25"/>
    <row r="736" ht="20.149999999999999" customHeight="1" x14ac:dyDescent="0.25"/>
    <row r="737" ht="20.149999999999999" customHeight="1" x14ac:dyDescent="0.25"/>
    <row r="738" ht="20.149999999999999" customHeight="1" x14ac:dyDescent="0.25"/>
    <row r="739" ht="20.149999999999999" customHeight="1" x14ac:dyDescent="0.25"/>
    <row r="740" ht="20.149999999999999" customHeight="1" x14ac:dyDescent="0.25"/>
    <row r="741" ht="20.149999999999999" customHeight="1" x14ac:dyDescent="0.25"/>
    <row r="742" ht="20.149999999999999" customHeight="1" x14ac:dyDescent="0.25"/>
    <row r="743" ht="20.149999999999999" customHeight="1" x14ac:dyDescent="0.25"/>
    <row r="744" ht="20.149999999999999" customHeight="1" x14ac:dyDescent="0.25"/>
    <row r="745" ht="20.149999999999999" customHeight="1" x14ac:dyDescent="0.25"/>
    <row r="746" ht="20.149999999999999" customHeight="1" x14ac:dyDescent="0.25"/>
    <row r="747" ht="20.149999999999999" customHeight="1" x14ac:dyDescent="0.25"/>
    <row r="748" ht="20.149999999999999" customHeight="1" x14ac:dyDescent="0.25"/>
    <row r="749" ht="20.149999999999999" customHeight="1" x14ac:dyDescent="0.25"/>
    <row r="750" ht="20.149999999999999" customHeight="1" x14ac:dyDescent="0.25"/>
    <row r="751" ht="20.149999999999999" customHeight="1" x14ac:dyDescent="0.25"/>
    <row r="752" ht="20.149999999999999" customHeight="1" x14ac:dyDescent="0.25"/>
    <row r="753" ht="20.149999999999999" customHeight="1" x14ac:dyDescent="0.25"/>
    <row r="754" ht="20.149999999999999" customHeight="1" x14ac:dyDescent="0.25"/>
    <row r="755" ht="20.149999999999999" customHeight="1" x14ac:dyDescent="0.25"/>
    <row r="756" ht="20.149999999999999" customHeight="1" x14ac:dyDescent="0.25"/>
    <row r="757" ht="20.149999999999999" customHeight="1" x14ac:dyDescent="0.25"/>
    <row r="758" ht="20.149999999999999" customHeight="1" x14ac:dyDescent="0.25"/>
    <row r="759" ht="20.149999999999999" customHeight="1" x14ac:dyDescent="0.25"/>
    <row r="760" ht="20.149999999999999" customHeight="1" x14ac:dyDescent="0.25"/>
    <row r="761" ht="20.149999999999999" customHeight="1" x14ac:dyDescent="0.25"/>
    <row r="762" ht="20.149999999999999" customHeight="1" x14ac:dyDescent="0.25"/>
    <row r="763" ht="20.149999999999999" customHeight="1" x14ac:dyDescent="0.25"/>
    <row r="764" ht="20.149999999999999" customHeight="1" x14ac:dyDescent="0.25"/>
    <row r="765" ht="20.149999999999999" customHeight="1" x14ac:dyDescent="0.25"/>
    <row r="766" ht="20.149999999999999" customHeight="1" x14ac:dyDescent="0.25"/>
    <row r="767" ht="20.149999999999999" customHeight="1" x14ac:dyDescent="0.25"/>
    <row r="768" ht="20.149999999999999" customHeight="1" x14ac:dyDescent="0.25"/>
    <row r="769" ht="20.149999999999999" customHeight="1" x14ac:dyDescent="0.25"/>
    <row r="770" ht="20.149999999999999" customHeight="1" x14ac:dyDescent="0.25"/>
    <row r="771" ht="20.149999999999999" customHeight="1" x14ac:dyDescent="0.25"/>
    <row r="772" ht="20.149999999999999" customHeight="1" x14ac:dyDescent="0.25"/>
    <row r="773" ht="20.149999999999999" customHeight="1" x14ac:dyDescent="0.25"/>
    <row r="774" ht="20.149999999999999" customHeight="1" x14ac:dyDescent="0.25"/>
    <row r="775" ht="20.149999999999999" customHeight="1" x14ac:dyDescent="0.25"/>
    <row r="776" ht="20.149999999999999" customHeight="1" x14ac:dyDescent="0.25"/>
    <row r="777" ht="20.149999999999999" customHeight="1" x14ac:dyDescent="0.25"/>
    <row r="778" ht="20.149999999999999" customHeight="1" x14ac:dyDescent="0.25"/>
    <row r="779" ht="20.149999999999999" customHeight="1" x14ac:dyDescent="0.25"/>
    <row r="780" ht="20.149999999999999" customHeight="1" x14ac:dyDescent="0.25"/>
    <row r="781" ht="20.149999999999999" customHeight="1" x14ac:dyDescent="0.25"/>
    <row r="782" ht="20.149999999999999" customHeight="1" x14ac:dyDescent="0.25"/>
    <row r="783" ht="20.149999999999999" customHeight="1" x14ac:dyDescent="0.25"/>
    <row r="784" ht="20.149999999999999" customHeight="1" x14ac:dyDescent="0.25"/>
    <row r="785" ht="20.149999999999999" customHeight="1" x14ac:dyDescent="0.25"/>
    <row r="786" ht="20.149999999999999" customHeight="1" x14ac:dyDescent="0.25"/>
    <row r="787" ht="20.149999999999999" customHeight="1" x14ac:dyDescent="0.25"/>
    <row r="788" ht="20.149999999999999" customHeight="1" x14ac:dyDescent="0.25"/>
    <row r="789" ht="20.149999999999999" customHeight="1" x14ac:dyDescent="0.25"/>
    <row r="790" ht="20.149999999999999" customHeight="1" x14ac:dyDescent="0.25"/>
    <row r="791" ht="20.149999999999999" customHeight="1" x14ac:dyDescent="0.25"/>
    <row r="792" ht="20.149999999999999" customHeight="1" x14ac:dyDescent="0.25"/>
    <row r="793" ht="20.149999999999999" customHeight="1" x14ac:dyDescent="0.25"/>
    <row r="794" ht="20.149999999999999" customHeight="1" x14ac:dyDescent="0.25"/>
    <row r="795" ht="20.149999999999999" customHeight="1" x14ac:dyDescent="0.25"/>
    <row r="796" ht="20.149999999999999" customHeight="1" x14ac:dyDescent="0.25"/>
    <row r="797" ht="20.149999999999999" customHeight="1" x14ac:dyDescent="0.25"/>
    <row r="798" ht="20.149999999999999" customHeight="1" x14ac:dyDescent="0.25"/>
    <row r="799" ht="20.149999999999999" customHeight="1" x14ac:dyDescent="0.25"/>
    <row r="800" ht="20.149999999999999" customHeight="1" x14ac:dyDescent="0.25"/>
    <row r="801" ht="20.149999999999999" customHeight="1" x14ac:dyDescent="0.25"/>
    <row r="802" ht="20.149999999999999" customHeight="1" x14ac:dyDescent="0.25"/>
    <row r="803" ht="20.149999999999999" customHeight="1" x14ac:dyDescent="0.25"/>
    <row r="804" ht="20.149999999999999" customHeight="1" x14ac:dyDescent="0.25"/>
    <row r="805" ht="20.149999999999999" customHeight="1" x14ac:dyDescent="0.25"/>
    <row r="806" ht="20.149999999999999" customHeight="1" x14ac:dyDescent="0.25"/>
    <row r="807" ht="20.149999999999999" customHeight="1" x14ac:dyDescent="0.25"/>
    <row r="808" ht="20.149999999999999" customHeight="1" x14ac:dyDescent="0.25"/>
    <row r="809" ht="20.149999999999999" customHeight="1" x14ac:dyDescent="0.25"/>
    <row r="810" ht="20.149999999999999" customHeight="1" x14ac:dyDescent="0.25"/>
    <row r="811" ht="20.149999999999999" customHeight="1" x14ac:dyDescent="0.25"/>
    <row r="812" ht="20.149999999999999" customHeight="1" x14ac:dyDescent="0.25"/>
    <row r="813" ht="20.149999999999999" customHeight="1" x14ac:dyDescent="0.25"/>
    <row r="814" ht="20.149999999999999" customHeight="1" x14ac:dyDescent="0.25"/>
    <row r="815" ht="20.149999999999999" customHeight="1" x14ac:dyDescent="0.25"/>
    <row r="816" ht="20.149999999999999" customHeight="1" x14ac:dyDescent="0.25"/>
    <row r="817" ht="20.149999999999999" customHeight="1" x14ac:dyDescent="0.25"/>
    <row r="818" ht="20.149999999999999" customHeight="1" x14ac:dyDescent="0.25"/>
    <row r="819" ht="20.149999999999999" customHeight="1" x14ac:dyDescent="0.25"/>
    <row r="820" ht="20.149999999999999" customHeight="1" x14ac:dyDescent="0.25"/>
    <row r="821" ht="20.149999999999999" customHeight="1" x14ac:dyDescent="0.25"/>
    <row r="822" ht="20.149999999999999" customHeight="1" x14ac:dyDescent="0.25"/>
    <row r="823" ht="20.149999999999999" customHeight="1" x14ac:dyDescent="0.25"/>
    <row r="824" ht="20.149999999999999" customHeight="1" x14ac:dyDescent="0.25"/>
    <row r="825" ht="20.149999999999999" customHeight="1" x14ac:dyDescent="0.25"/>
    <row r="826" ht="20.149999999999999" customHeight="1" x14ac:dyDescent="0.25"/>
    <row r="827" ht="20.149999999999999" customHeight="1" x14ac:dyDescent="0.25"/>
    <row r="828" ht="20.149999999999999" customHeight="1" x14ac:dyDescent="0.25"/>
    <row r="829" ht="20.149999999999999" customHeight="1" x14ac:dyDescent="0.25"/>
    <row r="830" ht="20.149999999999999" customHeight="1" x14ac:dyDescent="0.25"/>
    <row r="831" ht="20.149999999999999" customHeight="1" x14ac:dyDescent="0.25"/>
    <row r="832" ht="20.149999999999999" customHeight="1" x14ac:dyDescent="0.25"/>
    <row r="833" ht="20.149999999999999" customHeight="1" x14ac:dyDescent="0.25"/>
    <row r="834" ht="20.149999999999999" customHeight="1" x14ac:dyDescent="0.25"/>
    <row r="835" ht="20.149999999999999" customHeight="1" x14ac:dyDescent="0.25"/>
    <row r="836" ht="20.149999999999999" customHeight="1" x14ac:dyDescent="0.25"/>
    <row r="837" ht="20.149999999999999" customHeight="1" x14ac:dyDescent="0.25"/>
    <row r="838" ht="20.149999999999999" customHeight="1" x14ac:dyDescent="0.25"/>
    <row r="839" ht="20.149999999999999" customHeight="1" x14ac:dyDescent="0.25"/>
    <row r="840" ht="20.149999999999999" customHeight="1" x14ac:dyDescent="0.25"/>
    <row r="841" ht="20.149999999999999" customHeight="1" x14ac:dyDescent="0.25"/>
    <row r="842" ht="20.149999999999999" customHeight="1" x14ac:dyDescent="0.25"/>
    <row r="843" ht="20.149999999999999" customHeight="1" x14ac:dyDescent="0.25"/>
    <row r="844" ht="20.149999999999999" customHeight="1" x14ac:dyDescent="0.25"/>
    <row r="845" ht="20.149999999999999" customHeight="1" x14ac:dyDescent="0.25"/>
    <row r="846" ht="20.149999999999999" customHeight="1" x14ac:dyDescent="0.25"/>
    <row r="847" ht="20.149999999999999" customHeight="1" x14ac:dyDescent="0.25"/>
    <row r="848" ht="20.149999999999999" customHeight="1" x14ac:dyDescent="0.25"/>
    <row r="849" ht="20.149999999999999" customHeight="1" x14ac:dyDescent="0.25"/>
    <row r="850" ht="20.149999999999999" customHeight="1" x14ac:dyDescent="0.25"/>
    <row r="851" ht="20.149999999999999" customHeight="1" x14ac:dyDescent="0.25"/>
    <row r="852" ht="20.149999999999999" customHeight="1" x14ac:dyDescent="0.25"/>
    <row r="853" ht="20.149999999999999" customHeight="1" x14ac:dyDescent="0.25"/>
    <row r="854" ht="20.149999999999999" customHeight="1" x14ac:dyDescent="0.25"/>
    <row r="855" ht="20.149999999999999" customHeight="1" x14ac:dyDescent="0.25"/>
    <row r="856" ht="20.149999999999999" customHeight="1" x14ac:dyDescent="0.25"/>
    <row r="857" ht="20.149999999999999" customHeight="1" x14ac:dyDescent="0.25"/>
    <row r="858" ht="20.149999999999999" customHeight="1" x14ac:dyDescent="0.25"/>
    <row r="859" ht="20.149999999999999" customHeight="1" x14ac:dyDescent="0.25"/>
    <row r="860" ht="20.149999999999999" customHeight="1" x14ac:dyDescent="0.25"/>
    <row r="861" ht="20.149999999999999" customHeight="1" x14ac:dyDescent="0.25"/>
    <row r="862" ht="20.149999999999999" customHeight="1" x14ac:dyDescent="0.25"/>
    <row r="863" ht="20.149999999999999" customHeight="1" x14ac:dyDescent="0.25"/>
    <row r="864" ht="20.149999999999999" customHeight="1" x14ac:dyDescent="0.25"/>
    <row r="865" ht="20.149999999999999" customHeight="1" x14ac:dyDescent="0.25"/>
    <row r="866" ht="20.149999999999999" customHeight="1" x14ac:dyDescent="0.25"/>
    <row r="867" ht="20.149999999999999" customHeight="1" x14ac:dyDescent="0.25"/>
    <row r="868" ht="20.149999999999999" customHeight="1" x14ac:dyDescent="0.25"/>
    <row r="869" ht="20.149999999999999" customHeight="1" x14ac:dyDescent="0.25"/>
    <row r="870" ht="20.149999999999999" customHeight="1" x14ac:dyDescent="0.25"/>
    <row r="871" ht="20.149999999999999" customHeight="1" x14ac:dyDescent="0.25"/>
    <row r="872" ht="20.149999999999999" customHeight="1" x14ac:dyDescent="0.25"/>
    <row r="873" ht="20.149999999999999" customHeight="1" x14ac:dyDescent="0.25"/>
    <row r="874" ht="20.149999999999999" customHeight="1" x14ac:dyDescent="0.25"/>
    <row r="875" ht="20.149999999999999" customHeight="1" x14ac:dyDescent="0.25"/>
    <row r="876" ht="20.149999999999999" customHeight="1" x14ac:dyDescent="0.25"/>
    <row r="877" ht="20.149999999999999" customHeight="1" x14ac:dyDescent="0.25"/>
    <row r="878" ht="20.149999999999999" customHeight="1" x14ac:dyDescent="0.25"/>
    <row r="879" ht="20.149999999999999" customHeight="1" x14ac:dyDescent="0.25"/>
    <row r="880" ht="20.149999999999999" customHeight="1" x14ac:dyDescent="0.25"/>
    <row r="881" ht="20.149999999999999" customHeight="1" x14ac:dyDescent="0.25"/>
    <row r="882" ht="20.149999999999999" customHeight="1" x14ac:dyDescent="0.25"/>
    <row r="883" ht="20.149999999999999" customHeight="1" x14ac:dyDescent="0.25"/>
    <row r="884" ht="20.149999999999999" customHeight="1" x14ac:dyDescent="0.25"/>
    <row r="885" ht="20.149999999999999" customHeight="1" x14ac:dyDescent="0.25"/>
    <row r="886" ht="20.149999999999999" customHeight="1" x14ac:dyDescent="0.25"/>
    <row r="887" ht="20.149999999999999" customHeight="1" x14ac:dyDescent="0.25"/>
    <row r="888" ht="20.149999999999999" customHeight="1" x14ac:dyDescent="0.25"/>
    <row r="889" ht="20.149999999999999" customHeight="1" x14ac:dyDescent="0.25"/>
    <row r="890" ht="20.149999999999999" customHeight="1" x14ac:dyDescent="0.25"/>
    <row r="891" ht="20.149999999999999" customHeight="1" x14ac:dyDescent="0.25"/>
    <row r="892" ht="20.149999999999999" customHeight="1" x14ac:dyDescent="0.25"/>
    <row r="893" ht="20.149999999999999" customHeight="1" x14ac:dyDescent="0.25"/>
    <row r="894" ht="20.149999999999999" customHeight="1" x14ac:dyDescent="0.25"/>
    <row r="895" ht="20.149999999999999" customHeight="1" x14ac:dyDescent="0.25"/>
    <row r="896" ht="20.149999999999999" customHeight="1" x14ac:dyDescent="0.25"/>
    <row r="897" ht="20.149999999999999" customHeight="1" x14ac:dyDescent="0.25"/>
    <row r="898" ht="20.149999999999999" customHeight="1" x14ac:dyDescent="0.25"/>
    <row r="899" ht="20.149999999999999" customHeight="1" x14ac:dyDescent="0.25"/>
    <row r="900" ht="20.149999999999999" customHeight="1" x14ac:dyDescent="0.25"/>
    <row r="901" ht="20.149999999999999" customHeight="1" x14ac:dyDescent="0.25"/>
    <row r="902" ht="20.149999999999999" customHeight="1" x14ac:dyDescent="0.25"/>
    <row r="903" ht="20.149999999999999" customHeight="1" x14ac:dyDescent="0.25"/>
    <row r="904" ht="20.149999999999999" customHeight="1" x14ac:dyDescent="0.25"/>
    <row r="905" ht="20.149999999999999" customHeight="1" x14ac:dyDescent="0.25"/>
    <row r="906" ht="20.149999999999999" customHeight="1" x14ac:dyDescent="0.25"/>
    <row r="907" ht="20.149999999999999" customHeight="1" x14ac:dyDescent="0.25"/>
    <row r="908" ht="20.149999999999999" customHeight="1" x14ac:dyDescent="0.25"/>
    <row r="909" ht="20.149999999999999" customHeight="1" x14ac:dyDescent="0.25"/>
    <row r="910" ht="20.149999999999999" customHeight="1" x14ac:dyDescent="0.25"/>
    <row r="911" ht="20.149999999999999" customHeight="1" x14ac:dyDescent="0.25"/>
    <row r="912" ht="20.149999999999999" customHeight="1" x14ac:dyDescent="0.25"/>
    <row r="913" ht="20.149999999999999" customHeight="1" x14ac:dyDescent="0.25"/>
    <row r="914" ht="20.149999999999999" customHeight="1" x14ac:dyDescent="0.25"/>
    <row r="915" ht="20.149999999999999" customHeight="1" x14ac:dyDescent="0.25"/>
    <row r="916" ht="20.149999999999999" customHeight="1" x14ac:dyDescent="0.25"/>
    <row r="917" ht="20.149999999999999" customHeight="1" x14ac:dyDescent="0.25"/>
    <row r="918" ht="20.149999999999999" customHeight="1" x14ac:dyDescent="0.25"/>
    <row r="919" ht="20.149999999999999" customHeight="1" x14ac:dyDescent="0.25"/>
    <row r="920" ht="20.149999999999999" customHeight="1" x14ac:dyDescent="0.25"/>
    <row r="921" ht="20.149999999999999" customHeight="1" x14ac:dyDescent="0.25"/>
    <row r="922" ht="20.149999999999999" customHeight="1" x14ac:dyDescent="0.25"/>
    <row r="923" ht="20.149999999999999" customHeight="1" x14ac:dyDescent="0.25"/>
    <row r="924" ht="20.149999999999999" customHeight="1" x14ac:dyDescent="0.25"/>
    <row r="925" ht="20.149999999999999" customHeight="1" x14ac:dyDescent="0.25"/>
    <row r="926" ht="20.149999999999999" customHeight="1" x14ac:dyDescent="0.25"/>
    <row r="927" ht="20.149999999999999" customHeight="1" x14ac:dyDescent="0.25"/>
    <row r="928" ht="20.149999999999999" customHeight="1" x14ac:dyDescent="0.25"/>
    <row r="929" ht="20.149999999999999" customHeight="1" x14ac:dyDescent="0.25"/>
    <row r="930" ht="20.149999999999999" customHeight="1" x14ac:dyDescent="0.25"/>
    <row r="931" ht="20.149999999999999" customHeight="1" x14ac:dyDescent="0.25"/>
    <row r="932" ht="20.149999999999999" customHeight="1" x14ac:dyDescent="0.25"/>
    <row r="933" ht="20.149999999999999" customHeight="1" x14ac:dyDescent="0.25"/>
    <row r="934" ht="20.149999999999999" customHeight="1" x14ac:dyDescent="0.25"/>
    <row r="935" ht="20.149999999999999" customHeight="1" x14ac:dyDescent="0.25"/>
    <row r="936" ht="20.149999999999999" customHeight="1" x14ac:dyDescent="0.25"/>
    <row r="937" ht="20.149999999999999" customHeight="1" x14ac:dyDescent="0.25"/>
    <row r="938" ht="20.149999999999999" customHeight="1" x14ac:dyDescent="0.25"/>
    <row r="939" ht="20.149999999999999" customHeight="1" x14ac:dyDescent="0.25"/>
    <row r="940" ht="20.149999999999999" customHeight="1" x14ac:dyDescent="0.25"/>
    <row r="941" ht="20.149999999999999" customHeight="1" x14ac:dyDescent="0.25"/>
    <row r="942" ht="20.149999999999999" customHeight="1" x14ac:dyDescent="0.25"/>
    <row r="943" ht="20.149999999999999" customHeight="1" x14ac:dyDescent="0.25"/>
    <row r="944" ht="20.149999999999999" customHeight="1" x14ac:dyDescent="0.25"/>
    <row r="945" ht="20.149999999999999" customHeight="1" x14ac:dyDescent="0.25"/>
    <row r="946" ht="20.149999999999999" customHeight="1" x14ac:dyDescent="0.25"/>
    <row r="947" ht="20.149999999999999" customHeight="1" x14ac:dyDescent="0.25"/>
    <row r="948" ht="20.149999999999999" customHeight="1" x14ac:dyDescent="0.25"/>
    <row r="949" ht="20.149999999999999" customHeight="1" x14ac:dyDescent="0.25"/>
    <row r="950" ht="20.149999999999999" customHeight="1" x14ac:dyDescent="0.25"/>
    <row r="951" ht="20.149999999999999" customHeight="1" x14ac:dyDescent="0.25"/>
    <row r="952" ht="20.149999999999999" customHeight="1" x14ac:dyDescent="0.25"/>
    <row r="953" ht="20.149999999999999" customHeight="1" x14ac:dyDescent="0.25"/>
    <row r="954" ht="20.149999999999999" customHeight="1" x14ac:dyDescent="0.25"/>
    <row r="955" ht="20.149999999999999" customHeight="1" x14ac:dyDescent="0.25"/>
    <row r="956" ht="20.149999999999999" customHeight="1" x14ac:dyDescent="0.25"/>
    <row r="957" ht="20.149999999999999" customHeight="1" x14ac:dyDescent="0.25"/>
    <row r="958" ht="20.149999999999999" customHeight="1" x14ac:dyDescent="0.25"/>
    <row r="959" ht="20.149999999999999" customHeight="1" x14ac:dyDescent="0.25"/>
    <row r="960" ht="20.149999999999999" customHeight="1" x14ac:dyDescent="0.25"/>
    <row r="961" ht="20.149999999999999" customHeight="1" x14ac:dyDescent="0.25"/>
    <row r="962" ht="20.149999999999999" customHeight="1" x14ac:dyDescent="0.25"/>
    <row r="963" ht="20.149999999999999" customHeight="1" x14ac:dyDescent="0.25"/>
    <row r="964" ht="20.149999999999999" customHeight="1" x14ac:dyDescent="0.25"/>
    <row r="965" ht="20.149999999999999" customHeight="1" x14ac:dyDescent="0.25"/>
    <row r="966" ht="20.149999999999999" customHeight="1" x14ac:dyDescent="0.25"/>
    <row r="967" ht="20.149999999999999" customHeight="1" x14ac:dyDescent="0.25"/>
    <row r="968" ht="20.149999999999999" customHeight="1" x14ac:dyDescent="0.25"/>
    <row r="969" ht="20.149999999999999" customHeight="1" x14ac:dyDescent="0.25"/>
    <row r="970" ht="20.149999999999999" customHeight="1" x14ac:dyDescent="0.25"/>
    <row r="971" ht="20.149999999999999" customHeight="1" x14ac:dyDescent="0.25"/>
    <row r="972" ht="20.149999999999999" customHeight="1" x14ac:dyDescent="0.25"/>
    <row r="973" ht="20.149999999999999" customHeight="1" x14ac:dyDescent="0.25"/>
    <row r="974" ht="20.149999999999999" customHeight="1" x14ac:dyDescent="0.25"/>
    <row r="975" ht="20.149999999999999" customHeight="1" x14ac:dyDescent="0.25"/>
    <row r="976" ht="20.149999999999999" customHeight="1" x14ac:dyDescent="0.25"/>
    <row r="977" ht="20.149999999999999" customHeight="1" x14ac:dyDescent="0.25"/>
    <row r="978" ht="20.149999999999999" customHeight="1" x14ac:dyDescent="0.25"/>
    <row r="979" ht="20.149999999999999" customHeight="1" x14ac:dyDescent="0.25"/>
    <row r="980" ht="20.149999999999999" customHeight="1" x14ac:dyDescent="0.25"/>
    <row r="981" ht="20.149999999999999" customHeight="1" x14ac:dyDescent="0.25"/>
    <row r="982" ht="20.149999999999999" customHeight="1" x14ac:dyDescent="0.25"/>
    <row r="983" ht="20.149999999999999" customHeight="1" x14ac:dyDescent="0.25"/>
    <row r="984" ht="20.149999999999999" customHeight="1" x14ac:dyDescent="0.25"/>
    <row r="985" ht="20.149999999999999" customHeight="1" x14ac:dyDescent="0.25"/>
    <row r="986" ht="20.149999999999999" customHeight="1" x14ac:dyDescent="0.25"/>
    <row r="987" ht="20.149999999999999" customHeight="1" x14ac:dyDescent="0.25"/>
    <row r="988" ht="20.149999999999999" customHeight="1" x14ac:dyDescent="0.25"/>
    <row r="989" ht="20.149999999999999" customHeight="1" x14ac:dyDescent="0.25"/>
    <row r="990" ht="20.149999999999999" customHeight="1" x14ac:dyDescent="0.25"/>
    <row r="991" ht="20.149999999999999" customHeight="1" x14ac:dyDescent="0.25"/>
    <row r="992" ht="20.149999999999999" customHeight="1" x14ac:dyDescent="0.25"/>
    <row r="993" ht="20.149999999999999" customHeight="1" x14ac:dyDescent="0.25"/>
    <row r="994" ht="20.149999999999999" customHeight="1" x14ac:dyDescent="0.25"/>
    <row r="995" ht="20.149999999999999" customHeight="1" x14ac:dyDescent="0.25"/>
    <row r="996" ht="20.149999999999999" customHeight="1" x14ac:dyDescent="0.25"/>
    <row r="997" ht="20.149999999999999" customHeight="1" x14ac:dyDescent="0.25"/>
    <row r="998" ht="20.149999999999999" customHeight="1" x14ac:dyDescent="0.25"/>
    <row r="999" ht="20.149999999999999" customHeight="1" x14ac:dyDescent="0.25"/>
    <row r="1000" ht="20.149999999999999" customHeight="1" x14ac:dyDescent="0.25"/>
    <row r="1001" ht="20.149999999999999" customHeight="1" x14ac:dyDescent="0.25"/>
    <row r="1002" ht="20.149999999999999" customHeight="1" x14ac:dyDescent="0.25"/>
    <row r="1003" ht="20.149999999999999" customHeight="1" x14ac:dyDescent="0.25"/>
    <row r="1004" ht="20.149999999999999" customHeight="1" x14ac:dyDescent="0.25"/>
    <row r="1005" ht="20.149999999999999" customHeight="1" x14ac:dyDescent="0.25"/>
    <row r="1006" ht="20.149999999999999" customHeight="1" x14ac:dyDescent="0.25"/>
    <row r="1007" ht="20.149999999999999" customHeight="1" x14ac:dyDescent="0.25"/>
    <row r="1008" ht="20.149999999999999" customHeight="1" x14ac:dyDescent="0.25"/>
    <row r="1009" ht="20.149999999999999" customHeight="1" x14ac:dyDescent="0.25"/>
    <row r="1010" ht="20.149999999999999" customHeight="1" x14ac:dyDescent="0.25"/>
    <row r="1011" ht="20.149999999999999" customHeight="1" x14ac:dyDescent="0.25"/>
    <row r="1012" ht="20.149999999999999" customHeight="1" x14ac:dyDescent="0.25"/>
    <row r="1013" ht="20.149999999999999" customHeight="1" x14ac:dyDescent="0.25"/>
    <row r="1014" ht="20.149999999999999" customHeight="1" x14ac:dyDescent="0.25"/>
    <row r="1015" ht="20.149999999999999" customHeight="1" x14ac:dyDescent="0.25"/>
    <row r="1016" ht="20.149999999999999" customHeight="1" x14ac:dyDescent="0.25"/>
    <row r="1017" ht="20.149999999999999" customHeight="1" x14ac:dyDescent="0.25"/>
    <row r="1018" ht="20.149999999999999" customHeight="1" x14ac:dyDescent="0.25"/>
    <row r="1019" ht="20.149999999999999" customHeight="1" x14ac:dyDescent="0.25"/>
    <row r="1020" ht="20.149999999999999" customHeight="1" x14ac:dyDescent="0.25"/>
    <row r="1021" ht="20.149999999999999" customHeight="1" x14ac:dyDescent="0.25"/>
    <row r="1022" ht="20.149999999999999" customHeight="1" x14ac:dyDescent="0.25"/>
    <row r="1023" ht="20.149999999999999" customHeight="1" x14ac:dyDescent="0.25"/>
    <row r="1024" ht="20.149999999999999" customHeight="1" x14ac:dyDescent="0.25"/>
    <row r="1025" ht="20.149999999999999" customHeight="1" x14ac:dyDescent="0.25"/>
    <row r="1026" ht="20.149999999999999" customHeight="1" x14ac:dyDescent="0.25"/>
    <row r="1027" ht="20.149999999999999" customHeight="1" x14ac:dyDescent="0.25"/>
    <row r="1028" ht="20.149999999999999" customHeight="1" x14ac:dyDescent="0.25"/>
    <row r="1029" ht="20.149999999999999" customHeight="1" x14ac:dyDescent="0.25"/>
    <row r="1030" ht="20.149999999999999" customHeight="1" x14ac:dyDescent="0.25"/>
    <row r="1031" ht="20.149999999999999" customHeight="1" x14ac:dyDescent="0.25"/>
    <row r="1032" ht="20.149999999999999" customHeight="1" x14ac:dyDescent="0.25"/>
    <row r="1033" ht="20.149999999999999" customHeight="1" x14ac:dyDescent="0.25"/>
    <row r="1034" ht="20.149999999999999" customHeight="1" x14ac:dyDescent="0.25"/>
    <row r="1035" ht="20.149999999999999" customHeight="1" x14ac:dyDescent="0.25"/>
    <row r="1036" ht="20.149999999999999" customHeight="1" x14ac:dyDescent="0.25"/>
    <row r="1037" ht="20.149999999999999" customHeight="1" x14ac:dyDescent="0.25"/>
    <row r="1038" ht="20.149999999999999" customHeight="1" x14ac:dyDescent="0.25"/>
    <row r="1039" ht="20.149999999999999" customHeight="1" x14ac:dyDescent="0.25"/>
    <row r="1040" ht="20.149999999999999" customHeight="1" x14ac:dyDescent="0.25"/>
    <row r="1041" ht="20.149999999999999" customHeight="1" x14ac:dyDescent="0.25"/>
    <row r="1042" ht="20.149999999999999" customHeight="1" x14ac:dyDescent="0.25"/>
    <row r="1043" ht="20.149999999999999" customHeight="1" x14ac:dyDescent="0.25"/>
    <row r="1044" ht="20.149999999999999" customHeight="1" x14ac:dyDescent="0.25"/>
    <row r="1045" ht="20.149999999999999" customHeight="1" x14ac:dyDescent="0.25"/>
    <row r="1046" ht="20.149999999999999" customHeight="1" x14ac:dyDescent="0.25"/>
    <row r="1047" ht="20.149999999999999" customHeight="1" x14ac:dyDescent="0.25"/>
    <row r="1048" ht="20.149999999999999" customHeight="1" x14ac:dyDescent="0.25"/>
    <row r="1049" ht="20.149999999999999" customHeight="1" x14ac:dyDescent="0.25"/>
    <row r="1050" ht="20.149999999999999" customHeight="1" x14ac:dyDescent="0.25"/>
    <row r="1051" ht="20.149999999999999" customHeight="1" x14ac:dyDescent="0.25"/>
    <row r="1052" ht="20.149999999999999" customHeight="1" x14ac:dyDescent="0.25"/>
    <row r="1053" ht="20.149999999999999" customHeight="1" x14ac:dyDescent="0.25"/>
    <row r="1054" ht="20.149999999999999" customHeight="1" x14ac:dyDescent="0.25"/>
    <row r="1055" ht="20.149999999999999" customHeight="1" x14ac:dyDescent="0.25"/>
    <row r="1056" ht="20.149999999999999" customHeight="1" x14ac:dyDescent="0.25"/>
    <row r="1057" ht="20.149999999999999" customHeight="1" x14ac:dyDescent="0.25"/>
    <row r="1058" ht="20.149999999999999" customHeight="1" x14ac:dyDescent="0.25"/>
    <row r="1059" ht="20.149999999999999" customHeight="1" x14ac:dyDescent="0.25"/>
    <row r="1060" ht="20.149999999999999" customHeight="1" x14ac:dyDescent="0.25"/>
    <row r="1061" ht="20.149999999999999" customHeight="1" x14ac:dyDescent="0.25"/>
    <row r="1062" ht="20.149999999999999" customHeight="1" x14ac:dyDescent="0.25"/>
    <row r="1063" ht="20.149999999999999" customHeight="1" x14ac:dyDescent="0.25"/>
    <row r="1064" ht="20.149999999999999" customHeight="1" x14ac:dyDescent="0.25"/>
    <row r="1065" ht="20.149999999999999" customHeight="1" x14ac:dyDescent="0.25"/>
    <row r="1066" ht="20.149999999999999" customHeight="1" x14ac:dyDescent="0.25"/>
    <row r="1067" ht="20.149999999999999" customHeight="1" x14ac:dyDescent="0.25"/>
    <row r="1068" ht="20.149999999999999" customHeight="1" x14ac:dyDescent="0.25"/>
    <row r="1069" ht="20.149999999999999" customHeight="1" x14ac:dyDescent="0.25"/>
    <row r="1070" ht="20.149999999999999" customHeight="1" x14ac:dyDescent="0.25"/>
    <row r="1071" ht="20.149999999999999" customHeight="1" x14ac:dyDescent="0.25"/>
    <row r="1072" ht="20.149999999999999" customHeight="1" x14ac:dyDescent="0.25"/>
    <row r="1073" ht="20.149999999999999" customHeight="1" x14ac:dyDescent="0.25"/>
    <row r="1074" ht="20.149999999999999" customHeight="1" x14ac:dyDescent="0.25"/>
    <row r="1075" ht="20.149999999999999" customHeight="1" x14ac:dyDescent="0.25"/>
    <row r="1076" ht="20.149999999999999" customHeight="1" x14ac:dyDescent="0.25"/>
    <row r="1077" ht="20.149999999999999" customHeight="1" x14ac:dyDescent="0.25"/>
    <row r="1078" ht="20.149999999999999" customHeight="1" x14ac:dyDescent="0.25"/>
    <row r="1079" ht="20.149999999999999" customHeight="1" x14ac:dyDescent="0.25"/>
    <row r="1080" ht="20.149999999999999" customHeight="1" x14ac:dyDescent="0.25"/>
    <row r="1081" ht="20.149999999999999" customHeight="1" x14ac:dyDescent="0.25"/>
    <row r="1082" ht="20.149999999999999" customHeight="1" x14ac:dyDescent="0.25"/>
    <row r="1083" ht="20.149999999999999" customHeight="1" x14ac:dyDescent="0.25"/>
    <row r="1084" ht="20.149999999999999" customHeight="1" x14ac:dyDescent="0.25"/>
    <row r="1085" ht="20.149999999999999" customHeight="1" x14ac:dyDescent="0.25"/>
    <row r="1086" ht="20.149999999999999" customHeight="1" x14ac:dyDescent="0.25"/>
    <row r="1087" ht="20.149999999999999" customHeight="1" x14ac:dyDescent="0.25"/>
    <row r="1088" ht="20.149999999999999" customHeight="1" x14ac:dyDescent="0.25"/>
    <row r="1089" ht="20.149999999999999" customHeight="1" x14ac:dyDescent="0.25"/>
    <row r="1090" ht="20.149999999999999" customHeight="1" x14ac:dyDescent="0.25"/>
    <row r="1091" ht="20.149999999999999" customHeight="1" x14ac:dyDescent="0.25"/>
    <row r="1092" ht="20.149999999999999" customHeight="1" x14ac:dyDescent="0.25"/>
    <row r="1093" ht="20.149999999999999" customHeight="1" x14ac:dyDescent="0.25"/>
    <row r="1094" ht="20.149999999999999" customHeight="1" x14ac:dyDescent="0.25"/>
    <row r="1095" ht="20.149999999999999" customHeight="1" x14ac:dyDescent="0.25"/>
    <row r="1096" ht="20.149999999999999" customHeight="1" x14ac:dyDescent="0.25"/>
    <row r="1097" ht="20.149999999999999" customHeight="1" x14ac:dyDescent="0.25"/>
    <row r="1098" ht="20.149999999999999" customHeight="1" x14ac:dyDescent="0.25"/>
    <row r="1099" ht="20.149999999999999" customHeight="1" x14ac:dyDescent="0.25"/>
    <row r="1100" ht="20.149999999999999" customHeight="1" x14ac:dyDescent="0.25"/>
    <row r="1101" ht="20.149999999999999" customHeight="1" x14ac:dyDescent="0.25"/>
    <row r="1102" ht="20.149999999999999" customHeight="1" x14ac:dyDescent="0.25"/>
    <row r="1103" ht="20.149999999999999" customHeight="1" x14ac:dyDescent="0.25"/>
    <row r="1104" ht="20.149999999999999" customHeight="1" x14ac:dyDescent="0.25"/>
    <row r="1105" ht="20.149999999999999" customHeight="1" x14ac:dyDescent="0.25"/>
    <row r="1106" ht="20.149999999999999" customHeight="1" x14ac:dyDescent="0.25"/>
    <row r="1107" ht="20.149999999999999" customHeight="1" x14ac:dyDescent="0.25"/>
    <row r="1108" ht="20.149999999999999" customHeight="1" x14ac:dyDescent="0.25"/>
    <row r="1109" ht="20.149999999999999" customHeight="1" x14ac:dyDescent="0.25"/>
    <row r="1110" ht="20.149999999999999" customHeight="1" x14ac:dyDescent="0.25"/>
    <row r="1111" ht="20.149999999999999" customHeight="1" x14ac:dyDescent="0.25"/>
    <row r="1112" ht="20.149999999999999" customHeight="1" x14ac:dyDescent="0.25"/>
    <row r="1113" ht="20.149999999999999" customHeight="1" x14ac:dyDescent="0.25"/>
    <row r="1114" ht="20.149999999999999" customHeight="1" x14ac:dyDescent="0.25"/>
    <row r="1115" ht="20.149999999999999" customHeight="1" x14ac:dyDescent="0.25"/>
    <row r="1116" ht="20.149999999999999" customHeight="1" x14ac:dyDescent="0.25"/>
    <row r="1117" ht="20.149999999999999" customHeight="1" x14ac:dyDescent="0.25"/>
    <row r="1118" ht="20.149999999999999" customHeight="1" x14ac:dyDescent="0.25"/>
    <row r="1119" ht="20.149999999999999" customHeight="1" x14ac:dyDescent="0.25"/>
    <row r="1120" ht="20.149999999999999" customHeight="1" x14ac:dyDescent="0.25"/>
    <row r="1121" ht="20.149999999999999" customHeight="1" x14ac:dyDescent="0.25"/>
    <row r="1122" ht="20.149999999999999" customHeight="1" x14ac:dyDescent="0.25"/>
    <row r="1123" ht="20.149999999999999" customHeight="1" x14ac:dyDescent="0.25"/>
    <row r="1124" ht="20.149999999999999" customHeight="1" x14ac:dyDescent="0.25"/>
    <row r="1125" ht="20.149999999999999" customHeight="1" x14ac:dyDescent="0.25"/>
    <row r="1126" ht="20.149999999999999" customHeight="1" x14ac:dyDescent="0.25"/>
    <row r="1127" ht="20.149999999999999" customHeight="1" x14ac:dyDescent="0.25"/>
    <row r="1128" ht="20.149999999999999" customHeight="1" x14ac:dyDescent="0.25"/>
    <row r="1129" ht="20.149999999999999" customHeight="1" x14ac:dyDescent="0.25"/>
    <row r="1130" ht="20.149999999999999" customHeight="1" x14ac:dyDescent="0.25"/>
    <row r="1131" ht="20.149999999999999" customHeight="1" x14ac:dyDescent="0.25"/>
    <row r="1132" ht="20.149999999999999" customHeight="1" x14ac:dyDescent="0.25"/>
    <row r="1133" ht="20.149999999999999" customHeight="1" x14ac:dyDescent="0.25"/>
    <row r="1134" ht="20.149999999999999" customHeight="1" x14ac:dyDescent="0.25"/>
    <row r="1135" ht="20.149999999999999" customHeight="1" x14ac:dyDescent="0.25"/>
    <row r="1136" ht="20.149999999999999" customHeight="1" x14ac:dyDescent="0.25"/>
    <row r="1137" ht="20.149999999999999" customHeight="1" x14ac:dyDescent="0.25"/>
    <row r="1138" ht="20.149999999999999" customHeight="1" x14ac:dyDescent="0.25"/>
    <row r="1139" ht="20.149999999999999" customHeight="1" x14ac:dyDescent="0.25"/>
    <row r="1140" ht="20.149999999999999" customHeight="1" x14ac:dyDescent="0.25"/>
    <row r="1141" ht="20.149999999999999" customHeight="1" x14ac:dyDescent="0.25"/>
    <row r="1142" ht="20.149999999999999" customHeight="1" x14ac:dyDescent="0.25"/>
    <row r="1143" ht="20.149999999999999" customHeight="1" x14ac:dyDescent="0.25"/>
    <row r="1144" ht="20.149999999999999" customHeight="1" x14ac:dyDescent="0.25"/>
    <row r="1145" ht="20.149999999999999" customHeight="1" x14ac:dyDescent="0.25"/>
    <row r="1146" ht="20.149999999999999" customHeight="1" x14ac:dyDescent="0.25"/>
    <row r="1147" ht="20.149999999999999" customHeight="1" x14ac:dyDescent="0.25"/>
    <row r="1148" ht="20.149999999999999" customHeight="1" x14ac:dyDescent="0.25"/>
    <row r="1149" ht="20.149999999999999" customHeight="1" x14ac:dyDescent="0.25"/>
    <row r="1150" ht="20.149999999999999" customHeight="1" x14ac:dyDescent="0.25"/>
    <row r="1151" ht="20.149999999999999" customHeight="1" x14ac:dyDescent="0.25"/>
    <row r="1152" ht="20.149999999999999" customHeight="1" x14ac:dyDescent="0.25"/>
    <row r="1153" ht="20.149999999999999" customHeight="1" x14ac:dyDescent="0.25"/>
    <row r="1154" ht="20.149999999999999" customHeight="1" x14ac:dyDescent="0.25"/>
    <row r="1155" ht="20.149999999999999" customHeight="1" x14ac:dyDescent="0.25"/>
    <row r="1156" ht="20.149999999999999" customHeight="1" x14ac:dyDescent="0.25"/>
    <row r="1157" ht="20.149999999999999" customHeight="1" x14ac:dyDescent="0.25"/>
    <row r="1158" ht="20.149999999999999" customHeight="1" x14ac:dyDescent="0.25"/>
    <row r="1159" ht="20.149999999999999" customHeight="1" x14ac:dyDescent="0.25"/>
    <row r="1160" ht="20.149999999999999" customHeight="1" x14ac:dyDescent="0.25"/>
    <row r="1161" ht="20.149999999999999" customHeight="1" x14ac:dyDescent="0.25"/>
    <row r="1162" ht="20.149999999999999" customHeight="1" x14ac:dyDescent="0.25"/>
    <row r="1163" ht="20.149999999999999" customHeight="1" x14ac:dyDescent="0.25"/>
    <row r="1164" ht="20.149999999999999" customHeight="1" x14ac:dyDescent="0.25"/>
    <row r="1165" ht="20.149999999999999" customHeight="1" x14ac:dyDescent="0.25"/>
    <row r="1166" ht="20.149999999999999" customHeight="1" x14ac:dyDescent="0.25"/>
    <row r="1167" ht="20.149999999999999" customHeight="1" x14ac:dyDescent="0.25"/>
    <row r="1168" ht="20.149999999999999" customHeight="1" x14ac:dyDescent="0.25"/>
    <row r="1169" ht="20.149999999999999" customHeight="1" x14ac:dyDescent="0.25"/>
    <row r="1170" ht="20.149999999999999" customHeight="1" x14ac:dyDescent="0.25"/>
    <row r="1171" ht="20.149999999999999" customHeight="1" x14ac:dyDescent="0.25"/>
    <row r="1172" ht="20.149999999999999" customHeight="1" x14ac:dyDescent="0.25"/>
    <row r="1173" ht="20.149999999999999" customHeight="1" x14ac:dyDescent="0.25"/>
    <row r="1174" ht="20.149999999999999" customHeight="1" x14ac:dyDescent="0.25"/>
    <row r="1175" ht="20.149999999999999" customHeight="1" x14ac:dyDescent="0.25"/>
    <row r="1176" ht="20.149999999999999" customHeight="1" x14ac:dyDescent="0.25"/>
    <row r="1177" ht="20.149999999999999" customHeight="1" x14ac:dyDescent="0.25"/>
    <row r="1178" ht="20.149999999999999" customHeight="1" x14ac:dyDescent="0.25"/>
    <row r="1179" ht="20.149999999999999" customHeight="1" x14ac:dyDescent="0.25"/>
    <row r="1180" ht="20.149999999999999" customHeight="1" x14ac:dyDescent="0.25"/>
    <row r="1181" ht="20.149999999999999" customHeight="1" x14ac:dyDescent="0.25"/>
    <row r="1182" ht="20.149999999999999" customHeight="1" x14ac:dyDescent="0.25"/>
    <row r="1183" ht="20.149999999999999" customHeight="1" x14ac:dyDescent="0.25"/>
    <row r="1184" ht="20.149999999999999" customHeight="1" x14ac:dyDescent="0.25"/>
    <row r="1185" ht="20.149999999999999" customHeight="1" x14ac:dyDescent="0.25"/>
    <row r="1186" ht="20.149999999999999" customHeight="1" x14ac:dyDescent="0.25"/>
    <row r="1187" ht="20.149999999999999" customHeight="1" x14ac:dyDescent="0.25"/>
    <row r="1188" ht="20.149999999999999" customHeight="1" x14ac:dyDescent="0.25"/>
    <row r="1189" ht="20.149999999999999" customHeight="1" x14ac:dyDescent="0.25"/>
    <row r="1190" ht="20.149999999999999" customHeight="1" x14ac:dyDescent="0.25"/>
    <row r="1191" ht="20.149999999999999" customHeight="1" x14ac:dyDescent="0.25"/>
    <row r="1192" ht="20.149999999999999" customHeight="1" x14ac:dyDescent="0.25"/>
    <row r="1193" ht="20.149999999999999" customHeight="1" x14ac:dyDescent="0.25"/>
    <row r="1194" ht="20.149999999999999" customHeight="1" x14ac:dyDescent="0.25"/>
    <row r="1195" ht="20.149999999999999" customHeight="1" x14ac:dyDescent="0.25"/>
    <row r="1196" ht="20.149999999999999" customHeight="1" x14ac:dyDescent="0.25"/>
    <row r="1197" ht="20.149999999999999" customHeight="1" x14ac:dyDescent="0.25"/>
    <row r="1198" ht="20.149999999999999" customHeight="1" x14ac:dyDescent="0.25"/>
    <row r="1199" ht="20.149999999999999" customHeight="1" x14ac:dyDescent="0.25"/>
    <row r="1200" ht="20.149999999999999" customHeight="1" x14ac:dyDescent="0.25"/>
    <row r="1201" ht="20.149999999999999" customHeight="1" x14ac:dyDescent="0.25"/>
    <row r="1202" ht="20.149999999999999" customHeight="1" x14ac:dyDescent="0.25"/>
    <row r="1203" ht="20.149999999999999" customHeight="1" x14ac:dyDescent="0.25"/>
    <row r="1204" ht="20.149999999999999" customHeight="1" x14ac:dyDescent="0.25"/>
    <row r="1205" ht="20.149999999999999" customHeight="1" x14ac:dyDescent="0.25"/>
    <row r="1206" ht="20.149999999999999" customHeight="1" x14ac:dyDescent="0.25"/>
    <row r="1207" ht="20.149999999999999" customHeight="1" x14ac:dyDescent="0.25"/>
    <row r="1208" ht="20.149999999999999" customHeight="1" x14ac:dyDescent="0.25"/>
    <row r="1209" ht="20.149999999999999" customHeight="1" x14ac:dyDescent="0.25"/>
    <row r="1210" ht="20.149999999999999" customHeight="1" x14ac:dyDescent="0.25"/>
    <row r="1211" ht="20.149999999999999" customHeight="1" x14ac:dyDescent="0.25"/>
    <row r="1212" ht="20.149999999999999" customHeight="1" x14ac:dyDescent="0.25"/>
    <row r="1213" ht="20.149999999999999" customHeight="1" x14ac:dyDescent="0.25"/>
    <row r="1214" ht="20.149999999999999" customHeight="1" x14ac:dyDescent="0.25"/>
    <row r="1215" ht="20.149999999999999" customHeight="1" x14ac:dyDescent="0.25"/>
    <row r="1216" ht="20.149999999999999" customHeight="1" x14ac:dyDescent="0.25"/>
    <row r="1217" ht="20.149999999999999" customHeight="1" x14ac:dyDescent="0.25"/>
    <row r="1218" ht="20.149999999999999" customHeight="1" x14ac:dyDescent="0.25"/>
    <row r="1219" ht="20.149999999999999" customHeight="1" x14ac:dyDescent="0.25"/>
    <row r="1220" ht="20.149999999999999" customHeight="1" x14ac:dyDescent="0.25"/>
    <row r="1221" ht="20.149999999999999" customHeight="1" x14ac:dyDescent="0.25"/>
    <row r="1222" ht="20.149999999999999" customHeight="1" x14ac:dyDescent="0.25"/>
    <row r="1223" ht="20.149999999999999" customHeight="1" x14ac:dyDescent="0.25"/>
    <row r="1224" ht="20.149999999999999" customHeight="1" x14ac:dyDescent="0.25"/>
    <row r="1225" ht="20.149999999999999" customHeight="1" x14ac:dyDescent="0.25"/>
    <row r="1226" ht="20.149999999999999" customHeight="1" x14ac:dyDescent="0.25"/>
    <row r="1227" ht="20.149999999999999" customHeight="1" x14ac:dyDescent="0.25"/>
    <row r="1228" ht="20.149999999999999" customHeight="1" x14ac:dyDescent="0.25"/>
    <row r="1229" ht="20.149999999999999" customHeight="1" x14ac:dyDescent="0.25"/>
    <row r="1230" ht="20.149999999999999" customHeight="1" x14ac:dyDescent="0.25"/>
    <row r="1231" ht="20.149999999999999" customHeight="1" x14ac:dyDescent="0.25"/>
    <row r="1232" ht="20.149999999999999" customHeight="1" x14ac:dyDescent="0.25"/>
    <row r="1233" ht="20.149999999999999" customHeight="1" x14ac:dyDescent="0.25"/>
    <row r="1234" ht="20.149999999999999" customHeight="1" x14ac:dyDescent="0.25"/>
    <row r="1235" ht="20.149999999999999" customHeight="1" x14ac:dyDescent="0.25"/>
    <row r="1236" ht="20.149999999999999" customHeight="1" x14ac:dyDescent="0.25"/>
    <row r="1237" ht="20.149999999999999" customHeight="1" x14ac:dyDescent="0.25"/>
    <row r="1238" ht="20.149999999999999" customHeight="1" x14ac:dyDescent="0.25"/>
    <row r="1239" ht="20.149999999999999" customHeight="1" x14ac:dyDescent="0.25"/>
    <row r="1240" ht="20.149999999999999" customHeight="1" x14ac:dyDescent="0.25"/>
    <row r="1241" ht="20.149999999999999" customHeight="1" x14ac:dyDescent="0.25"/>
    <row r="1242" ht="20.149999999999999" customHeight="1" x14ac:dyDescent="0.25"/>
    <row r="1243" ht="20.149999999999999" customHeight="1" x14ac:dyDescent="0.25"/>
    <row r="1244" ht="20.149999999999999" customHeight="1" x14ac:dyDescent="0.25"/>
    <row r="1245" ht="20.149999999999999" customHeight="1" x14ac:dyDescent="0.25"/>
    <row r="1246" ht="20.149999999999999" customHeight="1" x14ac:dyDescent="0.25"/>
    <row r="1247" ht="20.149999999999999" customHeight="1" x14ac:dyDescent="0.25"/>
    <row r="1248" ht="20.149999999999999" customHeight="1" x14ac:dyDescent="0.25"/>
    <row r="1249" ht="20.149999999999999" customHeight="1" x14ac:dyDescent="0.25"/>
    <row r="1250" ht="20.149999999999999" customHeight="1" x14ac:dyDescent="0.25"/>
    <row r="1251" ht="20.149999999999999" customHeight="1" x14ac:dyDescent="0.25"/>
    <row r="1252" ht="20.149999999999999" customHeight="1" x14ac:dyDescent="0.25"/>
    <row r="1253" ht="20.149999999999999" customHeight="1" x14ac:dyDescent="0.25"/>
    <row r="1254" ht="20.149999999999999" customHeight="1" x14ac:dyDescent="0.25"/>
    <row r="1255" ht="20.149999999999999" customHeight="1" x14ac:dyDescent="0.25"/>
    <row r="1256" ht="20.149999999999999" customHeight="1" x14ac:dyDescent="0.25"/>
    <row r="1257" ht="20.149999999999999" customHeight="1" x14ac:dyDescent="0.25"/>
    <row r="1258" ht="20.149999999999999" customHeight="1" x14ac:dyDescent="0.25"/>
    <row r="1259" ht="20.149999999999999" customHeight="1" x14ac:dyDescent="0.25"/>
    <row r="1260" ht="20.149999999999999" customHeight="1" x14ac:dyDescent="0.25"/>
    <row r="1261" ht="20.149999999999999" customHeight="1" x14ac:dyDescent="0.25"/>
    <row r="1262" ht="20.149999999999999" customHeight="1" x14ac:dyDescent="0.25"/>
    <row r="1263" ht="20.149999999999999" customHeight="1" x14ac:dyDescent="0.25"/>
    <row r="1264" ht="20.149999999999999" customHeight="1" x14ac:dyDescent="0.25"/>
    <row r="1265" ht="20.149999999999999" customHeight="1" x14ac:dyDescent="0.25"/>
    <row r="1266" ht="20.149999999999999" customHeight="1" x14ac:dyDescent="0.25"/>
    <row r="1267" ht="20.149999999999999" customHeight="1" x14ac:dyDescent="0.25"/>
    <row r="1268" ht="20.149999999999999" customHeight="1" x14ac:dyDescent="0.25"/>
    <row r="1269" ht="20.149999999999999" customHeight="1" x14ac:dyDescent="0.25"/>
    <row r="1270" ht="20.149999999999999" customHeight="1" x14ac:dyDescent="0.25"/>
    <row r="1271" ht="20.149999999999999" customHeight="1" x14ac:dyDescent="0.25"/>
    <row r="1272" ht="20.149999999999999" customHeight="1" x14ac:dyDescent="0.25"/>
    <row r="1273" ht="20.149999999999999" customHeight="1" x14ac:dyDescent="0.25"/>
    <row r="1274" ht="20.149999999999999" customHeight="1" x14ac:dyDescent="0.25"/>
    <row r="1275" ht="20.149999999999999" customHeight="1" x14ac:dyDescent="0.25"/>
    <row r="1276" ht="20.149999999999999" customHeight="1" x14ac:dyDescent="0.25"/>
    <row r="1277" ht="20.149999999999999" customHeight="1" x14ac:dyDescent="0.25"/>
    <row r="1278" ht="20.149999999999999" customHeight="1" x14ac:dyDescent="0.25"/>
    <row r="1279" ht="20.149999999999999" customHeight="1" x14ac:dyDescent="0.25"/>
    <row r="1280" ht="20.149999999999999" customHeight="1" x14ac:dyDescent="0.25"/>
    <row r="1281" ht="20.149999999999999" customHeight="1" x14ac:dyDescent="0.25"/>
    <row r="1282" ht="20.149999999999999" customHeight="1" x14ac:dyDescent="0.25"/>
    <row r="1283" ht="20.149999999999999" customHeight="1" x14ac:dyDescent="0.25"/>
    <row r="1284" ht="20.149999999999999" customHeight="1" x14ac:dyDescent="0.25"/>
    <row r="1285" ht="20.149999999999999" customHeight="1" x14ac:dyDescent="0.25"/>
    <row r="1286" ht="20.149999999999999" customHeight="1" x14ac:dyDescent="0.25"/>
    <row r="1287" ht="20.149999999999999" customHeight="1" x14ac:dyDescent="0.25"/>
    <row r="1288" ht="20.149999999999999" customHeight="1" x14ac:dyDescent="0.25"/>
    <row r="1289" ht="20.149999999999999" customHeight="1" x14ac:dyDescent="0.25"/>
    <row r="1290" ht="20.149999999999999" customHeight="1" x14ac:dyDescent="0.25"/>
    <row r="1291" ht="20.149999999999999" customHeight="1" x14ac:dyDescent="0.25"/>
    <row r="1292" ht="20.149999999999999" customHeight="1" x14ac:dyDescent="0.25"/>
    <row r="1293" ht="20.149999999999999" customHeight="1" x14ac:dyDescent="0.25"/>
    <row r="1294" ht="20.149999999999999" customHeight="1" x14ac:dyDescent="0.25"/>
    <row r="1295" ht="20.149999999999999" customHeight="1" x14ac:dyDescent="0.25"/>
    <row r="1296" ht="20.149999999999999" customHeight="1" x14ac:dyDescent="0.25"/>
    <row r="1297" ht="20.149999999999999" customHeight="1" x14ac:dyDescent="0.25"/>
    <row r="1298" ht="20.149999999999999" customHeight="1" x14ac:dyDescent="0.25"/>
    <row r="1299" ht="20.149999999999999" customHeight="1" x14ac:dyDescent="0.25"/>
    <row r="1300" ht="20.149999999999999" customHeight="1" x14ac:dyDescent="0.25"/>
    <row r="1301" ht="20.149999999999999" customHeight="1" x14ac:dyDescent="0.25"/>
    <row r="1302" ht="20.149999999999999" customHeight="1" x14ac:dyDescent="0.25"/>
    <row r="1303" ht="20.149999999999999" customHeight="1" x14ac:dyDescent="0.25"/>
    <row r="1304" ht="20.149999999999999" customHeight="1" x14ac:dyDescent="0.25"/>
    <row r="1305" ht="20.149999999999999" customHeight="1" x14ac:dyDescent="0.25"/>
    <row r="1306" ht="20.149999999999999" customHeight="1" x14ac:dyDescent="0.25"/>
    <row r="1307" ht="20.149999999999999" customHeight="1" x14ac:dyDescent="0.25"/>
    <row r="1308" ht="20.149999999999999" customHeight="1" x14ac:dyDescent="0.25"/>
    <row r="1309" ht="20.149999999999999" customHeight="1" x14ac:dyDescent="0.25"/>
    <row r="1310" ht="20.149999999999999" customHeight="1" x14ac:dyDescent="0.25"/>
    <row r="1311" ht="20.149999999999999" customHeight="1" x14ac:dyDescent="0.25"/>
    <row r="1312" ht="20.149999999999999" customHeight="1" x14ac:dyDescent="0.25"/>
    <row r="1313" ht="20.149999999999999" customHeight="1" x14ac:dyDescent="0.25"/>
    <row r="1314" ht="20.149999999999999" customHeight="1" x14ac:dyDescent="0.25"/>
    <row r="1315" ht="20.149999999999999" customHeight="1" x14ac:dyDescent="0.25"/>
    <row r="1316" ht="20.149999999999999" customHeight="1" x14ac:dyDescent="0.25"/>
    <row r="1317" ht="20.149999999999999" customHeight="1" x14ac:dyDescent="0.25"/>
    <row r="1318" ht="20.149999999999999" customHeight="1" x14ac:dyDescent="0.25"/>
    <row r="1319" ht="20.149999999999999" customHeight="1" x14ac:dyDescent="0.25"/>
    <row r="1320" ht="20.149999999999999" customHeight="1" x14ac:dyDescent="0.25"/>
    <row r="1321" ht="20.149999999999999" customHeight="1" x14ac:dyDescent="0.25"/>
    <row r="1322" ht="20.149999999999999" customHeight="1" x14ac:dyDescent="0.25"/>
    <row r="1323" ht="20.149999999999999" customHeight="1" x14ac:dyDescent="0.25"/>
    <row r="1324" ht="20.149999999999999" customHeight="1" x14ac:dyDescent="0.25"/>
    <row r="1325" ht="20.149999999999999" customHeight="1" x14ac:dyDescent="0.25"/>
    <row r="1326" ht="20.149999999999999" customHeight="1" x14ac:dyDescent="0.25"/>
    <row r="1327" ht="20.149999999999999" customHeight="1" x14ac:dyDescent="0.25"/>
    <row r="1328" ht="20.149999999999999" customHeight="1" x14ac:dyDescent="0.25"/>
    <row r="1329" ht="20.149999999999999" customHeight="1" x14ac:dyDescent="0.25"/>
    <row r="1330" ht="20.149999999999999" customHeight="1" x14ac:dyDescent="0.25"/>
    <row r="1331" ht="20.149999999999999" customHeight="1" x14ac:dyDescent="0.25"/>
    <row r="1332" ht="20.149999999999999" customHeight="1" x14ac:dyDescent="0.25"/>
    <row r="1333" ht="20.149999999999999" customHeight="1" x14ac:dyDescent="0.25"/>
    <row r="1334" ht="20.149999999999999" customHeight="1" x14ac:dyDescent="0.25"/>
    <row r="1335" ht="20.149999999999999" customHeight="1" x14ac:dyDescent="0.25"/>
    <row r="1336" ht="20.149999999999999" customHeight="1" x14ac:dyDescent="0.25"/>
    <row r="1337" ht="20.149999999999999" customHeight="1" x14ac:dyDescent="0.25"/>
    <row r="1338" ht="20.149999999999999" customHeight="1" x14ac:dyDescent="0.25"/>
    <row r="1339" ht="20.149999999999999" customHeight="1" x14ac:dyDescent="0.25"/>
    <row r="1340" ht="20.149999999999999" customHeight="1" x14ac:dyDescent="0.25"/>
    <row r="1341" ht="20.149999999999999" customHeight="1" x14ac:dyDescent="0.25"/>
    <row r="1342" ht="20.149999999999999" customHeight="1" x14ac:dyDescent="0.25"/>
    <row r="1343" ht="20.149999999999999" customHeight="1" x14ac:dyDescent="0.25"/>
    <row r="1344" ht="20.149999999999999" customHeight="1" x14ac:dyDescent="0.25"/>
    <row r="1345" ht="20.149999999999999" customHeight="1" x14ac:dyDescent="0.25"/>
    <row r="1346" ht="20.149999999999999" customHeight="1" x14ac:dyDescent="0.25"/>
    <row r="1347" ht="20.149999999999999" customHeight="1" x14ac:dyDescent="0.25"/>
    <row r="1348" ht="20.149999999999999" customHeight="1" x14ac:dyDescent="0.25"/>
    <row r="1349" ht="20.149999999999999" customHeight="1" x14ac:dyDescent="0.25"/>
    <row r="1350" ht="20.149999999999999" customHeight="1" x14ac:dyDescent="0.25"/>
    <row r="1351" ht="20.149999999999999" customHeight="1" x14ac:dyDescent="0.25"/>
    <row r="1352" ht="20.149999999999999" customHeight="1" x14ac:dyDescent="0.25"/>
    <row r="1353" ht="20.149999999999999" customHeight="1" x14ac:dyDescent="0.25"/>
    <row r="1354" ht="20.149999999999999" customHeight="1" x14ac:dyDescent="0.25"/>
    <row r="1355" ht="20.149999999999999" customHeight="1" x14ac:dyDescent="0.25"/>
    <row r="1356" ht="20.149999999999999" customHeight="1" x14ac:dyDescent="0.25"/>
    <row r="1357" ht="20.149999999999999" customHeight="1" x14ac:dyDescent="0.25"/>
    <row r="1358" ht="20.149999999999999" customHeight="1" x14ac:dyDescent="0.25"/>
    <row r="1359" ht="20.149999999999999" customHeight="1" x14ac:dyDescent="0.25"/>
    <row r="1360" ht="20.149999999999999" customHeight="1" x14ac:dyDescent="0.25"/>
    <row r="1361" ht="20.149999999999999" customHeight="1" x14ac:dyDescent="0.25"/>
    <row r="1362" ht="20.149999999999999" customHeight="1" x14ac:dyDescent="0.25"/>
    <row r="1363" ht="20.149999999999999" customHeight="1" x14ac:dyDescent="0.25"/>
    <row r="1364" ht="20.149999999999999" customHeight="1" x14ac:dyDescent="0.25"/>
    <row r="1365" ht="20.149999999999999" customHeight="1" x14ac:dyDescent="0.25"/>
    <row r="1366" ht="20.149999999999999" customHeight="1" x14ac:dyDescent="0.25"/>
    <row r="1367" ht="20.149999999999999" customHeight="1" x14ac:dyDescent="0.25"/>
    <row r="1368" ht="20.149999999999999" customHeight="1" x14ac:dyDescent="0.25"/>
    <row r="1369" ht="20.149999999999999" customHeight="1" x14ac:dyDescent="0.25"/>
    <row r="1370" ht="20.149999999999999" customHeight="1" x14ac:dyDescent="0.25"/>
    <row r="1371" ht="20.149999999999999" customHeight="1" x14ac:dyDescent="0.25"/>
    <row r="1372" ht="20.149999999999999" customHeight="1" x14ac:dyDescent="0.25"/>
    <row r="1373" ht="20.149999999999999" customHeight="1" x14ac:dyDescent="0.25"/>
    <row r="1374" ht="20.149999999999999" customHeight="1" x14ac:dyDescent="0.25"/>
    <row r="1375" ht="20.149999999999999" customHeight="1" x14ac:dyDescent="0.25"/>
    <row r="1376" ht="20.149999999999999" customHeight="1" x14ac:dyDescent="0.25"/>
    <row r="1377" ht="20.149999999999999" customHeight="1" x14ac:dyDescent="0.25"/>
    <row r="1378" ht="20.149999999999999" customHeight="1" x14ac:dyDescent="0.25"/>
    <row r="1379" ht="20.149999999999999" customHeight="1" x14ac:dyDescent="0.25"/>
    <row r="1380" ht="20.149999999999999" customHeight="1" x14ac:dyDescent="0.25"/>
    <row r="1381" ht="20.149999999999999" customHeight="1" x14ac:dyDescent="0.25"/>
    <row r="1382" ht="20.149999999999999" customHeight="1" x14ac:dyDescent="0.25"/>
    <row r="1383" ht="20.149999999999999" customHeight="1" x14ac:dyDescent="0.25"/>
    <row r="1384" ht="20.149999999999999" customHeight="1" x14ac:dyDescent="0.25"/>
    <row r="1385" ht="20.149999999999999" customHeight="1" x14ac:dyDescent="0.25"/>
    <row r="1386" ht="20.149999999999999" customHeight="1" x14ac:dyDescent="0.25"/>
    <row r="1387" ht="20.149999999999999" customHeight="1" x14ac:dyDescent="0.25"/>
    <row r="1388" ht="20.149999999999999" customHeight="1" x14ac:dyDescent="0.25"/>
    <row r="1389" ht="20.149999999999999" customHeight="1" x14ac:dyDescent="0.25"/>
    <row r="1390" ht="20.149999999999999" customHeight="1" x14ac:dyDescent="0.25"/>
    <row r="1391" ht="20.149999999999999" customHeight="1" x14ac:dyDescent="0.25"/>
    <row r="1392" ht="20.149999999999999" customHeight="1" x14ac:dyDescent="0.25"/>
    <row r="1393" ht="20.149999999999999" customHeight="1" x14ac:dyDescent="0.25"/>
    <row r="1394" ht="20.149999999999999" customHeight="1" x14ac:dyDescent="0.25"/>
    <row r="1395" ht="20.149999999999999" customHeight="1" x14ac:dyDescent="0.25"/>
    <row r="1396" ht="20.149999999999999" customHeight="1" x14ac:dyDescent="0.25"/>
    <row r="1397" ht="20.149999999999999" customHeight="1" x14ac:dyDescent="0.25"/>
    <row r="1398" ht="20.149999999999999" customHeight="1" x14ac:dyDescent="0.25"/>
    <row r="1399" ht="20.149999999999999" customHeight="1" x14ac:dyDescent="0.25"/>
    <row r="1400" ht="20.149999999999999" customHeight="1" x14ac:dyDescent="0.25"/>
    <row r="1401" ht="20.149999999999999" customHeight="1" x14ac:dyDescent="0.25"/>
    <row r="1402" ht="20.149999999999999" customHeight="1" x14ac:dyDescent="0.25"/>
    <row r="1403" ht="20.149999999999999" customHeight="1" x14ac:dyDescent="0.25"/>
    <row r="1404" ht="20.149999999999999" customHeight="1" x14ac:dyDescent="0.25"/>
    <row r="1405" ht="20.149999999999999" customHeight="1" x14ac:dyDescent="0.25"/>
    <row r="1406" ht="20.149999999999999" customHeight="1" x14ac:dyDescent="0.25"/>
    <row r="1407" ht="20.149999999999999" customHeight="1" x14ac:dyDescent="0.25"/>
    <row r="1408" ht="20.149999999999999" customHeight="1" x14ac:dyDescent="0.25"/>
    <row r="1409" ht="20.149999999999999" customHeight="1" x14ac:dyDescent="0.25"/>
    <row r="1410" ht="20.149999999999999" customHeight="1" x14ac:dyDescent="0.25"/>
    <row r="1411" ht="20.149999999999999" customHeight="1" x14ac:dyDescent="0.25"/>
    <row r="1412" ht="20.149999999999999" customHeight="1" x14ac:dyDescent="0.25"/>
    <row r="1413" ht="20.149999999999999" customHeight="1" x14ac:dyDescent="0.25"/>
    <row r="1414" ht="20.149999999999999" customHeight="1" x14ac:dyDescent="0.25"/>
    <row r="1415" ht="20.149999999999999" customHeight="1" x14ac:dyDescent="0.25"/>
    <row r="1416" ht="20.149999999999999" customHeight="1" x14ac:dyDescent="0.25"/>
    <row r="1417" ht="20.149999999999999" customHeight="1" x14ac:dyDescent="0.25"/>
    <row r="1418" ht="20.149999999999999" customHeight="1" x14ac:dyDescent="0.25"/>
    <row r="1419" ht="20.149999999999999" customHeight="1" x14ac:dyDescent="0.25"/>
    <row r="1420" ht="20.149999999999999" customHeight="1" x14ac:dyDescent="0.25"/>
    <row r="1421" ht="20.149999999999999" customHeight="1" x14ac:dyDescent="0.25"/>
    <row r="1422" ht="20.149999999999999" customHeight="1" x14ac:dyDescent="0.25"/>
    <row r="1423" ht="20.149999999999999" customHeight="1" x14ac:dyDescent="0.25"/>
    <row r="1424" ht="20.149999999999999" customHeight="1" x14ac:dyDescent="0.25"/>
    <row r="1425" ht="20.149999999999999" customHeight="1" x14ac:dyDescent="0.25"/>
    <row r="1426" ht="20.149999999999999" customHeight="1" x14ac:dyDescent="0.25"/>
    <row r="1427" ht="20.149999999999999" customHeight="1" x14ac:dyDescent="0.25"/>
    <row r="1428" ht="20.149999999999999" customHeight="1" x14ac:dyDescent="0.25"/>
    <row r="1429" ht="20.149999999999999" customHeight="1" x14ac:dyDescent="0.25"/>
    <row r="1430" ht="20.149999999999999" customHeight="1" x14ac:dyDescent="0.25"/>
    <row r="1431" ht="20.149999999999999" customHeight="1" x14ac:dyDescent="0.25"/>
    <row r="1432" ht="20.149999999999999" customHeight="1" x14ac:dyDescent="0.25"/>
    <row r="1433" ht="20.149999999999999" customHeight="1" x14ac:dyDescent="0.25"/>
    <row r="1434" ht="20.149999999999999" customHeight="1" x14ac:dyDescent="0.25"/>
    <row r="1435" ht="20.149999999999999" customHeight="1" x14ac:dyDescent="0.25"/>
    <row r="1436" ht="20.149999999999999" customHeight="1" x14ac:dyDescent="0.25"/>
    <row r="1437" ht="20.149999999999999" customHeight="1" x14ac:dyDescent="0.25"/>
    <row r="1438" ht="20.149999999999999" customHeight="1" x14ac:dyDescent="0.25"/>
    <row r="1439" ht="20.149999999999999" customHeight="1" x14ac:dyDescent="0.25"/>
    <row r="1440" ht="20.149999999999999" customHeight="1" x14ac:dyDescent="0.25"/>
    <row r="1441" ht="20.149999999999999" customHeight="1" x14ac:dyDescent="0.25"/>
    <row r="1442" ht="20.149999999999999" customHeight="1" x14ac:dyDescent="0.25"/>
    <row r="1443" ht="20.149999999999999" customHeight="1" x14ac:dyDescent="0.25"/>
    <row r="1444" ht="20.149999999999999" customHeight="1" x14ac:dyDescent="0.25"/>
    <row r="1445" ht="20.149999999999999" customHeight="1" x14ac:dyDescent="0.25"/>
    <row r="1446" ht="20.149999999999999" customHeight="1" x14ac:dyDescent="0.25"/>
    <row r="1447" ht="20.149999999999999" customHeight="1" x14ac:dyDescent="0.25"/>
    <row r="1448" ht="20.149999999999999" customHeight="1" x14ac:dyDescent="0.25"/>
    <row r="1449" ht="20.149999999999999" customHeight="1" x14ac:dyDescent="0.25"/>
    <row r="1450" ht="20.149999999999999" customHeight="1" x14ac:dyDescent="0.25"/>
    <row r="1451" ht="20.149999999999999" customHeight="1" x14ac:dyDescent="0.25"/>
    <row r="1452" ht="20.149999999999999" customHeight="1" x14ac:dyDescent="0.25"/>
    <row r="1453" ht="20.149999999999999" customHeight="1" x14ac:dyDescent="0.25"/>
    <row r="1454" ht="20.149999999999999" customHeight="1" x14ac:dyDescent="0.25"/>
    <row r="1455" ht="20.149999999999999" customHeight="1" x14ac:dyDescent="0.25"/>
    <row r="1456" ht="20.149999999999999" customHeight="1" x14ac:dyDescent="0.25"/>
    <row r="1457" ht="20.149999999999999" customHeight="1" x14ac:dyDescent="0.25"/>
    <row r="1458" ht="20.149999999999999" customHeight="1" x14ac:dyDescent="0.25"/>
    <row r="1459" ht="20.149999999999999" customHeight="1" x14ac:dyDescent="0.25"/>
    <row r="1460" ht="20.149999999999999" customHeight="1" x14ac:dyDescent="0.25"/>
    <row r="1461" ht="20.149999999999999" customHeight="1" x14ac:dyDescent="0.25"/>
    <row r="1462" ht="20.149999999999999" customHeight="1" x14ac:dyDescent="0.25"/>
    <row r="1463" ht="20.149999999999999" customHeight="1" x14ac:dyDescent="0.25"/>
    <row r="1464" ht="20.149999999999999" customHeight="1" x14ac:dyDescent="0.25"/>
    <row r="1465" ht="20.149999999999999" customHeight="1" x14ac:dyDescent="0.25"/>
    <row r="1466" ht="20.149999999999999" customHeight="1" x14ac:dyDescent="0.25"/>
    <row r="1467" ht="20.149999999999999" customHeight="1" x14ac:dyDescent="0.25"/>
    <row r="1468" ht="20.149999999999999" customHeight="1" x14ac:dyDescent="0.25"/>
    <row r="1469" ht="20.149999999999999" customHeight="1" x14ac:dyDescent="0.25"/>
    <row r="1470" ht="20.149999999999999" customHeight="1" x14ac:dyDescent="0.25"/>
    <row r="1471" ht="20.149999999999999" customHeight="1" x14ac:dyDescent="0.25"/>
    <row r="1472" ht="20.149999999999999" customHeight="1" x14ac:dyDescent="0.25"/>
    <row r="1473" ht="20.149999999999999" customHeight="1" x14ac:dyDescent="0.25"/>
    <row r="1474" ht="20.149999999999999" customHeight="1" x14ac:dyDescent="0.25"/>
    <row r="1475" ht="20.149999999999999" customHeight="1" x14ac:dyDescent="0.25"/>
    <row r="1476" ht="20.149999999999999" customHeight="1" x14ac:dyDescent="0.25"/>
    <row r="1477" ht="20.149999999999999" customHeight="1" x14ac:dyDescent="0.25"/>
    <row r="1478" ht="20.149999999999999" customHeight="1" x14ac:dyDescent="0.25"/>
    <row r="1479" ht="20.149999999999999" customHeight="1" x14ac:dyDescent="0.25"/>
    <row r="1480" ht="20.149999999999999" customHeight="1" x14ac:dyDescent="0.25"/>
    <row r="1481" ht="20.149999999999999" customHeight="1" x14ac:dyDescent="0.25"/>
    <row r="1482" ht="20.149999999999999" customHeight="1" x14ac:dyDescent="0.25"/>
    <row r="1483" ht="20.149999999999999" customHeight="1" x14ac:dyDescent="0.25"/>
    <row r="1484" ht="20.149999999999999" customHeight="1" x14ac:dyDescent="0.25"/>
    <row r="1485" ht="20.149999999999999" customHeight="1" x14ac:dyDescent="0.25"/>
    <row r="1486" ht="20.149999999999999" customHeight="1" x14ac:dyDescent="0.25"/>
    <row r="1487" ht="20.149999999999999" customHeight="1" x14ac:dyDescent="0.25"/>
    <row r="1488" ht="20.149999999999999" customHeight="1" x14ac:dyDescent="0.25"/>
    <row r="1489" ht="20.149999999999999" customHeight="1" x14ac:dyDescent="0.25"/>
    <row r="1490" ht="20.149999999999999" customHeight="1" x14ac:dyDescent="0.25"/>
    <row r="1491" ht="20.149999999999999" customHeight="1" x14ac:dyDescent="0.25"/>
    <row r="1492" ht="20.149999999999999" customHeight="1" x14ac:dyDescent="0.25"/>
    <row r="1493" ht="20.149999999999999" customHeight="1" x14ac:dyDescent="0.25"/>
    <row r="1494" ht="20.149999999999999" customHeight="1" x14ac:dyDescent="0.25"/>
    <row r="1495" ht="20.149999999999999" customHeight="1" x14ac:dyDescent="0.25"/>
    <row r="1496" ht="20.149999999999999" customHeight="1" x14ac:dyDescent="0.25"/>
    <row r="1497" ht="20.149999999999999" customHeight="1" x14ac:dyDescent="0.25"/>
    <row r="1498" ht="20.149999999999999" customHeight="1" x14ac:dyDescent="0.25"/>
    <row r="1499" ht="20.149999999999999" customHeight="1" x14ac:dyDescent="0.25"/>
    <row r="1500" ht="20.149999999999999" customHeight="1" x14ac:dyDescent="0.25"/>
    <row r="1501" ht="20.149999999999999" customHeight="1" x14ac:dyDescent="0.25"/>
    <row r="1502" ht="20.149999999999999" customHeight="1" x14ac:dyDescent="0.25"/>
    <row r="1503" ht="20.149999999999999" customHeight="1" x14ac:dyDescent="0.25"/>
    <row r="1504" ht="20.149999999999999" customHeight="1" x14ac:dyDescent="0.25"/>
    <row r="1505" ht="20.149999999999999" customHeight="1" x14ac:dyDescent="0.25"/>
    <row r="1506" ht="20.149999999999999" customHeight="1" x14ac:dyDescent="0.25"/>
    <row r="1507" ht="20.149999999999999" customHeight="1" x14ac:dyDescent="0.25"/>
    <row r="1508" ht="20.149999999999999" customHeight="1" x14ac:dyDescent="0.25"/>
    <row r="1509" ht="20.149999999999999" customHeight="1" x14ac:dyDescent="0.25"/>
    <row r="1510" ht="20.149999999999999" customHeight="1" x14ac:dyDescent="0.25"/>
    <row r="1511" ht="20.149999999999999" customHeight="1" x14ac:dyDescent="0.25"/>
    <row r="1512" ht="20.149999999999999" customHeight="1" x14ac:dyDescent="0.25"/>
    <row r="1513" ht="20.149999999999999" customHeight="1" x14ac:dyDescent="0.25"/>
    <row r="1514" ht="20.149999999999999" customHeight="1" x14ac:dyDescent="0.25"/>
    <row r="1515" ht="20.149999999999999" customHeight="1" x14ac:dyDescent="0.25"/>
    <row r="1516" ht="20.149999999999999" customHeight="1" x14ac:dyDescent="0.25"/>
    <row r="1517" ht="20.149999999999999" customHeight="1" x14ac:dyDescent="0.25"/>
    <row r="1518" ht="20.149999999999999" customHeight="1" x14ac:dyDescent="0.25"/>
    <row r="1519" ht="20.149999999999999" customHeight="1" x14ac:dyDescent="0.25"/>
    <row r="1520" ht="20.149999999999999" customHeight="1" x14ac:dyDescent="0.25"/>
    <row r="1521" ht="20.149999999999999" customHeight="1" x14ac:dyDescent="0.25"/>
    <row r="1522" ht="20.149999999999999" customHeight="1" x14ac:dyDescent="0.25"/>
    <row r="1523" ht="20.149999999999999" customHeight="1" x14ac:dyDescent="0.25"/>
    <row r="1524" ht="20.149999999999999" customHeight="1" x14ac:dyDescent="0.25"/>
    <row r="1525" ht="20.149999999999999" customHeight="1" x14ac:dyDescent="0.25"/>
    <row r="1526" ht="20.149999999999999" customHeight="1" x14ac:dyDescent="0.25"/>
    <row r="1527" ht="20.149999999999999" customHeight="1" x14ac:dyDescent="0.25"/>
    <row r="1528" ht="20.149999999999999" customHeight="1" x14ac:dyDescent="0.25"/>
    <row r="1529" ht="20.149999999999999" customHeight="1" x14ac:dyDescent="0.25"/>
    <row r="1530" ht="20.149999999999999" customHeight="1" x14ac:dyDescent="0.25"/>
    <row r="1531" ht="20.149999999999999" customHeight="1" x14ac:dyDescent="0.25"/>
    <row r="1532" ht="20.149999999999999" customHeight="1" x14ac:dyDescent="0.25"/>
    <row r="1533" ht="20.149999999999999" customHeight="1" x14ac:dyDescent="0.25"/>
    <row r="1534" ht="20.149999999999999" customHeight="1" x14ac:dyDescent="0.25"/>
    <row r="1535" ht="20.149999999999999" customHeight="1" x14ac:dyDescent="0.25"/>
    <row r="1536" ht="20.149999999999999" customHeight="1" x14ac:dyDescent="0.25"/>
    <row r="1537" ht="20.149999999999999" customHeight="1" x14ac:dyDescent="0.25"/>
    <row r="1538" ht="20.149999999999999" customHeight="1" x14ac:dyDescent="0.25"/>
    <row r="1539" ht="20.149999999999999" customHeight="1" x14ac:dyDescent="0.25"/>
    <row r="1540" ht="20.149999999999999" customHeight="1" x14ac:dyDescent="0.25"/>
    <row r="1541" ht="20.149999999999999" customHeight="1" x14ac:dyDescent="0.25"/>
    <row r="1542" ht="20.149999999999999" customHeight="1" x14ac:dyDescent="0.25"/>
    <row r="1543" ht="20.149999999999999" customHeight="1" x14ac:dyDescent="0.25"/>
    <row r="1544" ht="20.149999999999999" customHeight="1" x14ac:dyDescent="0.25"/>
    <row r="1545" ht="20.149999999999999" customHeight="1" x14ac:dyDescent="0.25"/>
    <row r="1546" ht="20.149999999999999" customHeight="1" x14ac:dyDescent="0.25"/>
    <row r="1547" ht="20.149999999999999" customHeight="1" x14ac:dyDescent="0.25"/>
    <row r="1548" ht="20.149999999999999" customHeight="1" x14ac:dyDescent="0.25"/>
    <row r="1549" ht="20.149999999999999" customHeight="1" x14ac:dyDescent="0.25"/>
    <row r="1550" ht="20.149999999999999" customHeight="1" x14ac:dyDescent="0.25"/>
    <row r="1551" ht="20.149999999999999" customHeight="1" x14ac:dyDescent="0.25"/>
    <row r="1552" ht="20.149999999999999" customHeight="1" x14ac:dyDescent="0.25"/>
    <row r="1553" ht="20.149999999999999" customHeight="1" x14ac:dyDescent="0.25"/>
    <row r="1554" ht="20.149999999999999" customHeight="1" x14ac:dyDescent="0.25"/>
    <row r="1555" ht="20.149999999999999" customHeight="1" x14ac:dyDescent="0.25"/>
    <row r="1556" ht="20.149999999999999" customHeight="1" x14ac:dyDescent="0.25"/>
    <row r="1557" ht="20.149999999999999" customHeight="1" x14ac:dyDescent="0.25"/>
    <row r="1558" ht="20.149999999999999" customHeight="1" x14ac:dyDescent="0.25"/>
    <row r="1559" ht="20.149999999999999" customHeight="1" x14ac:dyDescent="0.25"/>
    <row r="1560" ht="20.149999999999999" customHeight="1" x14ac:dyDescent="0.25"/>
    <row r="1561" ht="20.149999999999999" customHeight="1" x14ac:dyDescent="0.25"/>
    <row r="1562" ht="20.149999999999999" customHeight="1" x14ac:dyDescent="0.25"/>
    <row r="1563" ht="20.149999999999999" customHeight="1" x14ac:dyDescent="0.25"/>
    <row r="1564" ht="20.149999999999999" customHeight="1" x14ac:dyDescent="0.25"/>
    <row r="1565" ht="20.149999999999999" customHeight="1" x14ac:dyDescent="0.25"/>
    <row r="1566" ht="20.149999999999999" customHeight="1" x14ac:dyDescent="0.25"/>
    <row r="1567" ht="20.149999999999999" customHeight="1" x14ac:dyDescent="0.25"/>
    <row r="1568" ht="20.149999999999999" customHeight="1" x14ac:dyDescent="0.25"/>
    <row r="1569" ht="20.149999999999999" customHeight="1" x14ac:dyDescent="0.25"/>
    <row r="1570" ht="20.149999999999999" customHeight="1" x14ac:dyDescent="0.25"/>
    <row r="1571" ht="20.149999999999999" customHeight="1" x14ac:dyDescent="0.25"/>
    <row r="1572" ht="20.149999999999999" customHeight="1" x14ac:dyDescent="0.25"/>
    <row r="1573" ht="20.149999999999999" customHeight="1" x14ac:dyDescent="0.25"/>
    <row r="1574" ht="20.149999999999999" customHeight="1" x14ac:dyDescent="0.25"/>
    <row r="1575" ht="20.149999999999999" customHeight="1" x14ac:dyDescent="0.25"/>
    <row r="1576" ht="20.149999999999999" customHeight="1" x14ac:dyDescent="0.25"/>
    <row r="1577" ht="20.149999999999999" customHeight="1" x14ac:dyDescent="0.25"/>
    <row r="1578" ht="20.149999999999999" customHeight="1" x14ac:dyDescent="0.25"/>
    <row r="1579" ht="20.149999999999999" customHeight="1" x14ac:dyDescent="0.25"/>
    <row r="1580" ht="20.149999999999999" customHeight="1" x14ac:dyDescent="0.25"/>
    <row r="1581" ht="20.149999999999999" customHeight="1" x14ac:dyDescent="0.25"/>
    <row r="1582" ht="20.149999999999999" customHeight="1" x14ac:dyDescent="0.25"/>
    <row r="1583" ht="20.149999999999999" customHeight="1" x14ac:dyDescent="0.25"/>
    <row r="1584" ht="20.149999999999999" customHeight="1" x14ac:dyDescent="0.25"/>
    <row r="1585" ht="20.149999999999999" customHeight="1" x14ac:dyDescent="0.25"/>
    <row r="1586" ht="20.149999999999999" customHeight="1" x14ac:dyDescent="0.25"/>
    <row r="1587" ht="20.149999999999999" customHeight="1" x14ac:dyDescent="0.25"/>
    <row r="1588" ht="20.149999999999999" customHeight="1" x14ac:dyDescent="0.25"/>
    <row r="1589" ht="20.149999999999999" customHeight="1" x14ac:dyDescent="0.25"/>
    <row r="1590" ht="20.149999999999999" customHeight="1" x14ac:dyDescent="0.25"/>
    <row r="1591" ht="20.149999999999999" customHeight="1" x14ac:dyDescent="0.25"/>
    <row r="1592" ht="20.149999999999999" customHeight="1" x14ac:dyDescent="0.25"/>
    <row r="1593" ht="20.149999999999999" customHeight="1" x14ac:dyDescent="0.25"/>
    <row r="1594" ht="20.149999999999999" customHeight="1" x14ac:dyDescent="0.25"/>
    <row r="1595" ht="20.149999999999999" customHeight="1" x14ac:dyDescent="0.25"/>
    <row r="1596" ht="20.149999999999999" customHeight="1" x14ac:dyDescent="0.25"/>
    <row r="1597" ht="20.149999999999999" customHeight="1" x14ac:dyDescent="0.25"/>
    <row r="1598" ht="20.149999999999999" customHeight="1" x14ac:dyDescent="0.25"/>
    <row r="1599" ht="20.149999999999999" customHeight="1" x14ac:dyDescent="0.25"/>
    <row r="1600" ht="20.149999999999999" customHeight="1" x14ac:dyDescent="0.25"/>
    <row r="1601" ht="20.149999999999999" customHeight="1" x14ac:dyDescent="0.25"/>
    <row r="1602" ht="20.149999999999999" customHeight="1" x14ac:dyDescent="0.25"/>
    <row r="1603" ht="20.149999999999999" customHeight="1" x14ac:dyDescent="0.25"/>
    <row r="1604" ht="20.149999999999999" customHeight="1" x14ac:dyDescent="0.25"/>
    <row r="1605" ht="20.149999999999999" customHeight="1" x14ac:dyDescent="0.25"/>
    <row r="1606" ht="20.149999999999999" customHeight="1" x14ac:dyDescent="0.25"/>
    <row r="1607" ht="20.149999999999999" customHeight="1" x14ac:dyDescent="0.25"/>
    <row r="1608" ht="20.149999999999999" customHeight="1" x14ac:dyDescent="0.25"/>
    <row r="1609" ht="20.149999999999999" customHeight="1" x14ac:dyDescent="0.25"/>
    <row r="1610" ht="20.149999999999999" customHeight="1" x14ac:dyDescent="0.25"/>
    <row r="1611" ht="20.149999999999999" customHeight="1" x14ac:dyDescent="0.25"/>
    <row r="1612" ht="20.149999999999999" customHeight="1" x14ac:dyDescent="0.25"/>
    <row r="1613" ht="20.149999999999999" customHeight="1" x14ac:dyDescent="0.25"/>
    <row r="1614" ht="20.149999999999999" customHeight="1" x14ac:dyDescent="0.25"/>
    <row r="1615" ht="20.149999999999999" customHeight="1" x14ac:dyDescent="0.25"/>
    <row r="1616" ht="20.149999999999999" customHeight="1" x14ac:dyDescent="0.25"/>
    <row r="1617" ht="20.149999999999999" customHeight="1" x14ac:dyDescent="0.25"/>
    <row r="1618" ht="20.149999999999999" customHeight="1" x14ac:dyDescent="0.25"/>
    <row r="1619" ht="20.149999999999999" customHeight="1" x14ac:dyDescent="0.25"/>
    <row r="1620" ht="20.149999999999999" customHeight="1" x14ac:dyDescent="0.25"/>
    <row r="1621" ht="20.149999999999999" customHeight="1" x14ac:dyDescent="0.25"/>
    <row r="1622" ht="20.149999999999999" customHeight="1" x14ac:dyDescent="0.25"/>
    <row r="1623" ht="20.149999999999999" customHeight="1" x14ac:dyDescent="0.25"/>
    <row r="1624" ht="20.149999999999999" customHeight="1" x14ac:dyDescent="0.25"/>
    <row r="1625" ht="20.149999999999999" customHeight="1" x14ac:dyDescent="0.25"/>
    <row r="1626" ht="20.149999999999999" customHeight="1" x14ac:dyDescent="0.25"/>
    <row r="1627" ht="20.149999999999999" customHeight="1" x14ac:dyDescent="0.25"/>
    <row r="1628" ht="20.149999999999999" customHeight="1" x14ac:dyDescent="0.25"/>
    <row r="1629" ht="20.149999999999999" customHeight="1" x14ac:dyDescent="0.25"/>
    <row r="1630" ht="20.149999999999999" customHeight="1" x14ac:dyDescent="0.25"/>
    <row r="1631" ht="20.149999999999999" customHeight="1" x14ac:dyDescent="0.25"/>
    <row r="1632" ht="20.149999999999999" customHeight="1" x14ac:dyDescent="0.25"/>
    <row r="1633" ht="20.149999999999999" customHeight="1" x14ac:dyDescent="0.25"/>
    <row r="1634" ht="20.149999999999999" customHeight="1" x14ac:dyDescent="0.25"/>
    <row r="1635" ht="20.149999999999999" customHeight="1" x14ac:dyDescent="0.25"/>
    <row r="1636" ht="20.149999999999999" customHeight="1" x14ac:dyDescent="0.25"/>
    <row r="1637" ht="20.149999999999999" customHeight="1" x14ac:dyDescent="0.25"/>
    <row r="1638" ht="20.149999999999999" customHeight="1" x14ac:dyDescent="0.25"/>
    <row r="1639" ht="20.149999999999999" customHeight="1" x14ac:dyDescent="0.25"/>
    <row r="1640" ht="20.149999999999999" customHeight="1" x14ac:dyDescent="0.25"/>
    <row r="1641" ht="20.149999999999999" customHeight="1" x14ac:dyDescent="0.25"/>
    <row r="1642" ht="20.149999999999999" customHeight="1" x14ac:dyDescent="0.25"/>
    <row r="1643" ht="20.149999999999999" customHeight="1" x14ac:dyDescent="0.25"/>
    <row r="1644" ht="20.149999999999999" customHeight="1" x14ac:dyDescent="0.25"/>
    <row r="1645" ht="20.149999999999999" customHeight="1" x14ac:dyDescent="0.25"/>
    <row r="1646" ht="20.149999999999999" customHeight="1" x14ac:dyDescent="0.25"/>
    <row r="1647" ht="20.149999999999999" customHeight="1" x14ac:dyDescent="0.25"/>
    <row r="1648" ht="20.149999999999999" customHeight="1" x14ac:dyDescent="0.25"/>
    <row r="1649" ht="20.149999999999999" customHeight="1" x14ac:dyDescent="0.25"/>
    <row r="1650" ht="20.149999999999999" customHeight="1" x14ac:dyDescent="0.25"/>
    <row r="1651" ht="20.149999999999999" customHeight="1" x14ac:dyDescent="0.25"/>
    <row r="1652" ht="20.149999999999999" customHeight="1" x14ac:dyDescent="0.25"/>
    <row r="1653" ht="20.149999999999999" customHeight="1" x14ac:dyDescent="0.25"/>
    <row r="1654" ht="20.149999999999999" customHeight="1" x14ac:dyDescent="0.25"/>
    <row r="1655" ht="20.149999999999999" customHeight="1" x14ac:dyDescent="0.25"/>
    <row r="1656" ht="20.149999999999999" customHeight="1" x14ac:dyDescent="0.25"/>
    <row r="1657" ht="20.149999999999999" customHeight="1" x14ac:dyDescent="0.25"/>
    <row r="1658" ht="20.149999999999999" customHeight="1" x14ac:dyDescent="0.25"/>
    <row r="1659" ht="20.149999999999999" customHeight="1" x14ac:dyDescent="0.25"/>
    <row r="1660" ht="20.149999999999999" customHeight="1" x14ac:dyDescent="0.25"/>
    <row r="1661" ht="20.149999999999999" customHeight="1" x14ac:dyDescent="0.25"/>
    <row r="1662" ht="20.149999999999999" customHeight="1" x14ac:dyDescent="0.25"/>
    <row r="1663" ht="20.149999999999999" customHeight="1" x14ac:dyDescent="0.25"/>
    <row r="1664" ht="20.149999999999999" customHeight="1" x14ac:dyDescent="0.25"/>
    <row r="1665" ht="20.149999999999999" customHeight="1" x14ac:dyDescent="0.25"/>
    <row r="1666" ht="20.149999999999999" customHeight="1" x14ac:dyDescent="0.25"/>
    <row r="1667" ht="20.149999999999999" customHeight="1" x14ac:dyDescent="0.25"/>
    <row r="1668" ht="20.149999999999999" customHeight="1" x14ac:dyDescent="0.25"/>
    <row r="1669" ht="20.149999999999999" customHeight="1" x14ac:dyDescent="0.25"/>
    <row r="1670" ht="20.149999999999999" customHeight="1" x14ac:dyDescent="0.25"/>
    <row r="1671" ht="20.149999999999999" customHeight="1" x14ac:dyDescent="0.25"/>
    <row r="1672" ht="20.149999999999999" customHeight="1" x14ac:dyDescent="0.25"/>
    <row r="1673" ht="20.149999999999999" customHeight="1" x14ac:dyDescent="0.25"/>
    <row r="1674" ht="20.149999999999999" customHeight="1" x14ac:dyDescent="0.25"/>
    <row r="1675" ht="20.149999999999999" customHeight="1" x14ac:dyDescent="0.25"/>
    <row r="1676" ht="20.149999999999999" customHeight="1" x14ac:dyDescent="0.25"/>
    <row r="1677" ht="20.149999999999999" customHeight="1" x14ac:dyDescent="0.25"/>
    <row r="1678" ht="20.149999999999999" customHeight="1" x14ac:dyDescent="0.25"/>
    <row r="1679" ht="20.149999999999999" customHeight="1" x14ac:dyDescent="0.25"/>
    <row r="1680" ht="20.149999999999999" customHeight="1" x14ac:dyDescent="0.25"/>
    <row r="1681" ht="20.149999999999999" customHeight="1" x14ac:dyDescent="0.25"/>
    <row r="1682" ht="20.149999999999999" customHeight="1" x14ac:dyDescent="0.25"/>
    <row r="1683" ht="20.149999999999999" customHeight="1" x14ac:dyDescent="0.25"/>
    <row r="1684" ht="20.149999999999999" customHeight="1" x14ac:dyDescent="0.25"/>
    <row r="1685" ht="20.149999999999999" customHeight="1" x14ac:dyDescent="0.25"/>
    <row r="1686" ht="20.149999999999999" customHeight="1" x14ac:dyDescent="0.25"/>
    <row r="1687" ht="20.149999999999999" customHeight="1" x14ac:dyDescent="0.25"/>
    <row r="1688" ht="20.149999999999999" customHeight="1" x14ac:dyDescent="0.25"/>
    <row r="1689" ht="20.149999999999999" customHeight="1" x14ac:dyDescent="0.25"/>
    <row r="1690" ht="20.149999999999999" customHeight="1" x14ac:dyDescent="0.25"/>
    <row r="1691" ht="20.149999999999999" customHeight="1" x14ac:dyDescent="0.25"/>
    <row r="1692" ht="20.149999999999999" customHeight="1" x14ac:dyDescent="0.25"/>
    <row r="1693" ht="20.149999999999999" customHeight="1" x14ac:dyDescent="0.25"/>
    <row r="1694" ht="20.149999999999999" customHeight="1" x14ac:dyDescent="0.25"/>
    <row r="1695" ht="20.149999999999999" customHeight="1" x14ac:dyDescent="0.25"/>
    <row r="1696" ht="20.149999999999999" customHeight="1" x14ac:dyDescent="0.25"/>
    <row r="1697" ht="20.149999999999999" customHeight="1" x14ac:dyDescent="0.25"/>
    <row r="1698" ht="20.149999999999999" customHeight="1" x14ac:dyDescent="0.25"/>
    <row r="1699" ht="20.149999999999999" customHeight="1" x14ac:dyDescent="0.25"/>
    <row r="1700" ht="20.149999999999999" customHeight="1" x14ac:dyDescent="0.25"/>
    <row r="1701" ht="20.149999999999999" customHeight="1" x14ac:dyDescent="0.25"/>
    <row r="1702" ht="20.149999999999999" customHeight="1" x14ac:dyDescent="0.25"/>
    <row r="1703" ht="20.149999999999999" customHeight="1" x14ac:dyDescent="0.25"/>
    <row r="1704" ht="20.149999999999999" customHeight="1" x14ac:dyDescent="0.25"/>
    <row r="1705" ht="20.149999999999999" customHeight="1" x14ac:dyDescent="0.25"/>
    <row r="1706" ht="20.149999999999999" customHeight="1" x14ac:dyDescent="0.25"/>
    <row r="1707" ht="20.149999999999999" customHeight="1" x14ac:dyDescent="0.25"/>
    <row r="1708" ht="20.149999999999999" customHeight="1" x14ac:dyDescent="0.25"/>
    <row r="1709" ht="20.149999999999999" customHeight="1" x14ac:dyDescent="0.25"/>
    <row r="1710" ht="20.149999999999999" customHeight="1" x14ac:dyDescent="0.25"/>
    <row r="1711" ht="20.149999999999999" customHeight="1" x14ac:dyDescent="0.25"/>
    <row r="1712" ht="20.149999999999999" customHeight="1" x14ac:dyDescent="0.25"/>
    <row r="1713" ht="20.149999999999999" customHeight="1" x14ac:dyDescent="0.25"/>
    <row r="1714" ht="20.149999999999999" customHeight="1" x14ac:dyDescent="0.25"/>
    <row r="1715" ht="20.149999999999999" customHeight="1" x14ac:dyDescent="0.25"/>
    <row r="1716" ht="20.149999999999999" customHeight="1" x14ac:dyDescent="0.25"/>
    <row r="1717" ht="20.149999999999999" customHeight="1" x14ac:dyDescent="0.25"/>
    <row r="1718" ht="20.149999999999999" customHeight="1" x14ac:dyDescent="0.25"/>
    <row r="1719" ht="20.149999999999999" customHeight="1" x14ac:dyDescent="0.25"/>
    <row r="1720" ht="20.149999999999999" customHeight="1" x14ac:dyDescent="0.25"/>
    <row r="1721" ht="20.149999999999999" customHeight="1" x14ac:dyDescent="0.25"/>
    <row r="1722" ht="20.149999999999999" customHeight="1" x14ac:dyDescent="0.25"/>
    <row r="1723" ht="20.149999999999999" customHeight="1" x14ac:dyDescent="0.25"/>
    <row r="1724" ht="20.149999999999999" customHeight="1" x14ac:dyDescent="0.25"/>
    <row r="1725" ht="20.149999999999999" customHeight="1" x14ac:dyDescent="0.25"/>
    <row r="1726" ht="20.149999999999999" customHeight="1" x14ac:dyDescent="0.25"/>
    <row r="1727" ht="20.149999999999999" customHeight="1" x14ac:dyDescent="0.25"/>
    <row r="1728" ht="20.149999999999999" customHeight="1" x14ac:dyDescent="0.25"/>
    <row r="1729" ht="20.149999999999999" customHeight="1" x14ac:dyDescent="0.25"/>
    <row r="1730" ht="20.149999999999999" customHeight="1" x14ac:dyDescent="0.25"/>
    <row r="1731" ht="20.149999999999999" customHeight="1" x14ac:dyDescent="0.25"/>
    <row r="1732" ht="20.149999999999999" customHeight="1" x14ac:dyDescent="0.25"/>
    <row r="1733" ht="20.149999999999999" customHeight="1" x14ac:dyDescent="0.25"/>
    <row r="1734" ht="20.149999999999999" customHeight="1" x14ac:dyDescent="0.25"/>
    <row r="1735" ht="20.149999999999999" customHeight="1" x14ac:dyDescent="0.25"/>
    <row r="1736" ht="20.149999999999999" customHeight="1" x14ac:dyDescent="0.25"/>
    <row r="1737" ht="20.149999999999999" customHeight="1" x14ac:dyDescent="0.25"/>
    <row r="1738" ht="20.149999999999999" customHeight="1" x14ac:dyDescent="0.25"/>
    <row r="1739" ht="20.149999999999999" customHeight="1" x14ac:dyDescent="0.25"/>
    <row r="1740" ht="20.149999999999999" customHeight="1" x14ac:dyDescent="0.25"/>
    <row r="1741" ht="20.149999999999999" customHeight="1" x14ac:dyDescent="0.25"/>
    <row r="1742" ht="20.149999999999999" customHeight="1" x14ac:dyDescent="0.25"/>
    <row r="1743" ht="20.149999999999999" customHeight="1" x14ac:dyDescent="0.25"/>
    <row r="1744" ht="20.149999999999999" customHeight="1" x14ac:dyDescent="0.25"/>
    <row r="1745" ht="20.149999999999999" customHeight="1" x14ac:dyDescent="0.25"/>
    <row r="1746" ht="20.149999999999999" customHeight="1" x14ac:dyDescent="0.25"/>
    <row r="1747" ht="20.149999999999999" customHeight="1" x14ac:dyDescent="0.25"/>
    <row r="1748" ht="20.149999999999999" customHeight="1" x14ac:dyDescent="0.25"/>
    <row r="1749" ht="20.149999999999999" customHeight="1" x14ac:dyDescent="0.25"/>
    <row r="1750" ht="20.149999999999999" customHeight="1" x14ac:dyDescent="0.25"/>
    <row r="1751" ht="20.149999999999999" customHeight="1" x14ac:dyDescent="0.25"/>
    <row r="1752" ht="20.149999999999999" customHeight="1" x14ac:dyDescent="0.25"/>
    <row r="1753" ht="20.149999999999999" customHeight="1" x14ac:dyDescent="0.25"/>
    <row r="1754" ht="20.149999999999999" customHeight="1" x14ac:dyDescent="0.25"/>
    <row r="1755" ht="20.149999999999999" customHeight="1" x14ac:dyDescent="0.25"/>
    <row r="1756" ht="20.149999999999999" customHeight="1" x14ac:dyDescent="0.25"/>
    <row r="1757" ht="20.149999999999999" customHeight="1" x14ac:dyDescent="0.25"/>
    <row r="1758" ht="20.149999999999999" customHeight="1" x14ac:dyDescent="0.25"/>
    <row r="1759" ht="20.149999999999999" customHeight="1" x14ac:dyDescent="0.25"/>
    <row r="1760" ht="20.149999999999999" customHeight="1" x14ac:dyDescent="0.25"/>
    <row r="1761" ht="20.149999999999999" customHeight="1" x14ac:dyDescent="0.25"/>
    <row r="1762" ht="20.149999999999999" customHeight="1" x14ac:dyDescent="0.25"/>
    <row r="1763" ht="20.149999999999999" customHeight="1" x14ac:dyDescent="0.25"/>
    <row r="1764" ht="20.149999999999999" customHeight="1" x14ac:dyDescent="0.25"/>
    <row r="1765" ht="20.149999999999999" customHeight="1" x14ac:dyDescent="0.25"/>
    <row r="1766" ht="20.149999999999999" customHeight="1" x14ac:dyDescent="0.25"/>
    <row r="1767" ht="20.149999999999999" customHeight="1" x14ac:dyDescent="0.25"/>
    <row r="1768" ht="20.149999999999999" customHeight="1" x14ac:dyDescent="0.25"/>
    <row r="1769" ht="20.149999999999999" customHeight="1" x14ac:dyDescent="0.25"/>
    <row r="1770" ht="20.149999999999999" customHeight="1" x14ac:dyDescent="0.25"/>
    <row r="1771" ht="20.149999999999999" customHeight="1" x14ac:dyDescent="0.25"/>
    <row r="1772" ht="20.149999999999999" customHeight="1" x14ac:dyDescent="0.25"/>
    <row r="1773" ht="20.149999999999999" customHeight="1" x14ac:dyDescent="0.25"/>
    <row r="1774" ht="20.149999999999999" customHeight="1" x14ac:dyDescent="0.25"/>
    <row r="1775" ht="20.149999999999999" customHeight="1" x14ac:dyDescent="0.25"/>
    <row r="1776" ht="20.149999999999999" customHeight="1" x14ac:dyDescent="0.25"/>
    <row r="1777" ht="20.149999999999999" customHeight="1" x14ac:dyDescent="0.25"/>
    <row r="1778" ht="20.149999999999999" customHeight="1" x14ac:dyDescent="0.25"/>
    <row r="1779" ht="20.149999999999999" customHeight="1" x14ac:dyDescent="0.25"/>
    <row r="1780" ht="20.149999999999999" customHeight="1" x14ac:dyDescent="0.25"/>
    <row r="1781" ht="20.149999999999999" customHeight="1" x14ac:dyDescent="0.25"/>
    <row r="1782" ht="20.149999999999999" customHeight="1" x14ac:dyDescent="0.25"/>
    <row r="1783" ht="20.149999999999999" customHeight="1" x14ac:dyDescent="0.25"/>
    <row r="1784" ht="20.149999999999999" customHeight="1" x14ac:dyDescent="0.25"/>
    <row r="1785" ht="20.149999999999999" customHeight="1" x14ac:dyDescent="0.25"/>
    <row r="1786" ht="20.149999999999999" customHeight="1" x14ac:dyDescent="0.25"/>
    <row r="1787" ht="20.149999999999999" customHeight="1" x14ac:dyDescent="0.25"/>
    <row r="1788" ht="20.149999999999999" customHeight="1" x14ac:dyDescent="0.25"/>
    <row r="1789" ht="20.149999999999999" customHeight="1" x14ac:dyDescent="0.25"/>
    <row r="1790" ht="20.149999999999999" customHeight="1" x14ac:dyDescent="0.25"/>
    <row r="1791" ht="20.149999999999999" customHeight="1" x14ac:dyDescent="0.25"/>
    <row r="1792" ht="20.149999999999999" customHeight="1" x14ac:dyDescent="0.25"/>
    <row r="1793" ht="20.149999999999999" customHeight="1" x14ac:dyDescent="0.25"/>
    <row r="1794" ht="20.149999999999999" customHeight="1" x14ac:dyDescent="0.25"/>
    <row r="1795" ht="20.149999999999999" customHeight="1" x14ac:dyDescent="0.25"/>
    <row r="1796" ht="20.149999999999999" customHeight="1" x14ac:dyDescent="0.25"/>
    <row r="1797" ht="20.149999999999999" customHeight="1" x14ac:dyDescent="0.25"/>
    <row r="1798" ht="20.149999999999999" customHeight="1" x14ac:dyDescent="0.25"/>
    <row r="1799" ht="20.149999999999999" customHeight="1" x14ac:dyDescent="0.25"/>
    <row r="1800" ht="20.149999999999999" customHeight="1" x14ac:dyDescent="0.25"/>
    <row r="1801" ht="20.149999999999999" customHeight="1" x14ac:dyDescent="0.25"/>
    <row r="1802" ht="20.149999999999999" customHeight="1" x14ac:dyDescent="0.25"/>
    <row r="1803" ht="20.149999999999999" customHeight="1" x14ac:dyDescent="0.25"/>
    <row r="1804" ht="20.149999999999999" customHeight="1" x14ac:dyDescent="0.25"/>
    <row r="1805" ht="20.149999999999999" customHeight="1" x14ac:dyDescent="0.25"/>
    <row r="1806" ht="20.149999999999999" customHeight="1" x14ac:dyDescent="0.25"/>
    <row r="1807" ht="20.149999999999999" customHeight="1" x14ac:dyDescent="0.25"/>
    <row r="1808" ht="20.149999999999999" customHeight="1" x14ac:dyDescent="0.25"/>
    <row r="1809" ht="20.149999999999999" customHeight="1" x14ac:dyDescent="0.25"/>
    <row r="1810" ht="20.149999999999999" customHeight="1" x14ac:dyDescent="0.25"/>
    <row r="1811" ht="20.149999999999999" customHeight="1" x14ac:dyDescent="0.25"/>
    <row r="1812" ht="20.149999999999999" customHeight="1" x14ac:dyDescent="0.25"/>
    <row r="1813" ht="20.149999999999999" customHeight="1" x14ac:dyDescent="0.25"/>
    <row r="1814" ht="20.149999999999999" customHeight="1" x14ac:dyDescent="0.25"/>
    <row r="1815" ht="20.149999999999999" customHeight="1" x14ac:dyDescent="0.25"/>
    <row r="1816" ht="20.149999999999999" customHeight="1" x14ac:dyDescent="0.25"/>
    <row r="1817" ht="20.149999999999999" customHeight="1" x14ac:dyDescent="0.25"/>
    <row r="1818" ht="20.149999999999999" customHeight="1" x14ac:dyDescent="0.25"/>
    <row r="1819" ht="20.149999999999999" customHeight="1" x14ac:dyDescent="0.25"/>
    <row r="1820" ht="20.149999999999999" customHeight="1" x14ac:dyDescent="0.25"/>
    <row r="1821" ht="20.149999999999999" customHeight="1" x14ac:dyDescent="0.25"/>
    <row r="1822" ht="20.149999999999999" customHeight="1" x14ac:dyDescent="0.25"/>
    <row r="1823" ht="20.149999999999999" customHeight="1" x14ac:dyDescent="0.25"/>
    <row r="1824" ht="20.149999999999999" customHeight="1" x14ac:dyDescent="0.25"/>
    <row r="1825" ht="20.149999999999999" customHeight="1" x14ac:dyDescent="0.25"/>
    <row r="1826" ht="20.149999999999999" customHeight="1" x14ac:dyDescent="0.25"/>
    <row r="1827" ht="20.149999999999999" customHeight="1" x14ac:dyDescent="0.25"/>
    <row r="1828" ht="20.149999999999999" customHeight="1" x14ac:dyDescent="0.25"/>
    <row r="1829" ht="20.149999999999999" customHeight="1" x14ac:dyDescent="0.25"/>
    <row r="1830" ht="20.149999999999999" customHeight="1" x14ac:dyDescent="0.25"/>
    <row r="1831" ht="20.149999999999999" customHeight="1" x14ac:dyDescent="0.25"/>
    <row r="1832" ht="20.149999999999999" customHeight="1" x14ac:dyDescent="0.25"/>
    <row r="1833" ht="20.149999999999999" customHeight="1" x14ac:dyDescent="0.25"/>
    <row r="1834" ht="20.149999999999999" customHeight="1" x14ac:dyDescent="0.25"/>
    <row r="1835" ht="20.149999999999999" customHeight="1" x14ac:dyDescent="0.25"/>
    <row r="1836" ht="20.149999999999999" customHeight="1" x14ac:dyDescent="0.25"/>
    <row r="1837" ht="20.149999999999999" customHeight="1" x14ac:dyDescent="0.25"/>
    <row r="1838" ht="20.149999999999999" customHeight="1" x14ac:dyDescent="0.25"/>
    <row r="1839" ht="20.149999999999999" customHeight="1" x14ac:dyDescent="0.25"/>
    <row r="1840" ht="20.149999999999999" customHeight="1" x14ac:dyDescent="0.25"/>
    <row r="1841" ht="20.149999999999999" customHeight="1" x14ac:dyDescent="0.25"/>
    <row r="1842" ht="20.149999999999999" customHeight="1" x14ac:dyDescent="0.25"/>
    <row r="1843" ht="20.149999999999999" customHeight="1" x14ac:dyDescent="0.25"/>
    <row r="1844" ht="20.149999999999999" customHeight="1" x14ac:dyDescent="0.25"/>
    <row r="1845" ht="20.149999999999999" customHeight="1" x14ac:dyDescent="0.25"/>
    <row r="1846" ht="20.149999999999999" customHeight="1" x14ac:dyDescent="0.25"/>
    <row r="1847" ht="20.149999999999999" customHeight="1" x14ac:dyDescent="0.25"/>
    <row r="1848" ht="20.149999999999999" customHeight="1" x14ac:dyDescent="0.25"/>
    <row r="1849" ht="20.149999999999999" customHeight="1" x14ac:dyDescent="0.25"/>
    <row r="1850" ht="20.149999999999999" customHeight="1" x14ac:dyDescent="0.25"/>
    <row r="1851" ht="20.149999999999999" customHeight="1" x14ac:dyDescent="0.25"/>
    <row r="1852" ht="20.149999999999999" customHeight="1" x14ac:dyDescent="0.25"/>
    <row r="1853" ht="20.149999999999999" customHeight="1" x14ac:dyDescent="0.25"/>
    <row r="1854" ht="20.149999999999999" customHeight="1" x14ac:dyDescent="0.25"/>
    <row r="1855" ht="20.149999999999999" customHeight="1" x14ac:dyDescent="0.25"/>
    <row r="1856" ht="20.149999999999999" customHeight="1" x14ac:dyDescent="0.25"/>
    <row r="1857" ht="20.149999999999999" customHeight="1" x14ac:dyDescent="0.25"/>
    <row r="1858" ht="20.149999999999999" customHeight="1" x14ac:dyDescent="0.25"/>
    <row r="1859" ht="20.149999999999999" customHeight="1" x14ac:dyDescent="0.25"/>
    <row r="1860" ht="20.149999999999999" customHeight="1" x14ac:dyDescent="0.25"/>
    <row r="1861" ht="20.149999999999999" customHeight="1" x14ac:dyDescent="0.25"/>
    <row r="1862" ht="20.149999999999999" customHeight="1" x14ac:dyDescent="0.25"/>
    <row r="1863" ht="20.149999999999999" customHeight="1" x14ac:dyDescent="0.25"/>
    <row r="1864" ht="20.149999999999999" customHeight="1" x14ac:dyDescent="0.25"/>
    <row r="1865" ht="20.149999999999999" customHeight="1" x14ac:dyDescent="0.25"/>
    <row r="1866" ht="20.149999999999999" customHeight="1" x14ac:dyDescent="0.25"/>
    <row r="1867" ht="20.149999999999999" customHeight="1" x14ac:dyDescent="0.25"/>
    <row r="1868" ht="20.149999999999999" customHeight="1" x14ac:dyDescent="0.25"/>
    <row r="1869" ht="20.149999999999999" customHeight="1" x14ac:dyDescent="0.25"/>
    <row r="1870" ht="20.149999999999999" customHeight="1" x14ac:dyDescent="0.25"/>
    <row r="1871" ht="20.149999999999999" customHeight="1" x14ac:dyDescent="0.25"/>
    <row r="1872" ht="20.149999999999999" customHeight="1" x14ac:dyDescent="0.25"/>
    <row r="1873" ht="20.149999999999999" customHeight="1" x14ac:dyDescent="0.25"/>
    <row r="1874" ht="20.149999999999999" customHeight="1" x14ac:dyDescent="0.25"/>
    <row r="1875" ht="20.149999999999999" customHeight="1" x14ac:dyDescent="0.25"/>
    <row r="1876" ht="20.149999999999999" customHeight="1" x14ac:dyDescent="0.25"/>
    <row r="1877" ht="20.149999999999999" customHeight="1" x14ac:dyDescent="0.25"/>
    <row r="1878" ht="20.149999999999999" customHeight="1" x14ac:dyDescent="0.25"/>
    <row r="1879" ht="20.149999999999999" customHeight="1" x14ac:dyDescent="0.25"/>
    <row r="1880" ht="20.149999999999999" customHeight="1" x14ac:dyDescent="0.25"/>
    <row r="1881" ht="20.149999999999999" customHeight="1" x14ac:dyDescent="0.25"/>
    <row r="1882" ht="20.149999999999999" customHeight="1" x14ac:dyDescent="0.25"/>
    <row r="1883" ht="20.149999999999999" customHeight="1" x14ac:dyDescent="0.25"/>
    <row r="1884" ht="20.149999999999999" customHeight="1" x14ac:dyDescent="0.25"/>
    <row r="1885" ht="20.149999999999999" customHeight="1" x14ac:dyDescent="0.25"/>
    <row r="1886" ht="20.149999999999999" customHeight="1" x14ac:dyDescent="0.25"/>
    <row r="1887" ht="20.149999999999999" customHeight="1" x14ac:dyDescent="0.25"/>
    <row r="1888" ht="20.149999999999999" customHeight="1" x14ac:dyDescent="0.25"/>
    <row r="1889" ht="20.149999999999999" customHeight="1" x14ac:dyDescent="0.25"/>
    <row r="1890" ht="20.149999999999999" customHeight="1" x14ac:dyDescent="0.25"/>
    <row r="1891" ht="20.149999999999999" customHeight="1" x14ac:dyDescent="0.25"/>
    <row r="1892" ht="20.149999999999999" customHeight="1" x14ac:dyDescent="0.25"/>
    <row r="1893" ht="20.149999999999999" customHeight="1" x14ac:dyDescent="0.25"/>
    <row r="1894" ht="20.149999999999999" customHeight="1" x14ac:dyDescent="0.25"/>
    <row r="1895" ht="20.149999999999999" customHeight="1" x14ac:dyDescent="0.25"/>
    <row r="1896" ht="20.149999999999999" customHeight="1" x14ac:dyDescent="0.25"/>
    <row r="1897" ht="20.149999999999999" customHeight="1" x14ac:dyDescent="0.25"/>
    <row r="1898" ht="20.149999999999999" customHeight="1" x14ac:dyDescent="0.25"/>
    <row r="1899" ht="20.149999999999999" customHeight="1" x14ac:dyDescent="0.25"/>
    <row r="1900" ht="20.149999999999999" customHeight="1" x14ac:dyDescent="0.25"/>
    <row r="1901" ht="20.149999999999999" customHeight="1" x14ac:dyDescent="0.25"/>
    <row r="1902" ht="20.149999999999999" customHeight="1" x14ac:dyDescent="0.25"/>
    <row r="1903" ht="20.149999999999999" customHeight="1" x14ac:dyDescent="0.25"/>
    <row r="1904" ht="20.149999999999999" customHeight="1" x14ac:dyDescent="0.25"/>
    <row r="1905" ht="20.149999999999999" customHeight="1" x14ac:dyDescent="0.25"/>
    <row r="1906" ht="20.149999999999999" customHeight="1" x14ac:dyDescent="0.25"/>
    <row r="1907" ht="20.149999999999999" customHeight="1" x14ac:dyDescent="0.25"/>
    <row r="1908" ht="20.149999999999999" customHeight="1" x14ac:dyDescent="0.25"/>
    <row r="1909" ht="20.149999999999999" customHeight="1" x14ac:dyDescent="0.25"/>
    <row r="1910" ht="20.149999999999999" customHeight="1" x14ac:dyDescent="0.25"/>
    <row r="1911" ht="20.149999999999999" customHeight="1" x14ac:dyDescent="0.25"/>
    <row r="1912" ht="20.149999999999999" customHeight="1" x14ac:dyDescent="0.25"/>
    <row r="1913" ht="20.149999999999999" customHeight="1" x14ac:dyDescent="0.25"/>
    <row r="1914" ht="20.149999999999999" customHeight="1" x14ac:dyDescent="0.25"/>
    <row r="1915" ht="20.149999999999999" customHeight="1" x14ac:dyDescent="0.25"/>
    <row r="1916" ht="20.149999999999999" customHeight="1" x14ac:dyDescent="0.25"/>
    <row r="1917" ht="20.149999999999999" customHeight="1" x14ac:dyDescent="0.25"/>
    <row r="1918" ht="20.149999999999999" customHeight="1" x14ac:dyDescent="0.25"/>
    <row r="1919" ht="20.149999999999999" customHeight="1" x14ac:dyDescent="0.25"/>
    <row r="1920" ht="20.149999999999999" customHeight="1" x14ac:dyDescent="0.25"/>
    <row r="1921" ht="20.149999999999999" customHeight="1" x14ac:dyDescent="0.25"/>
    <row r="1922" ht="20.149999999999999" customHeight="1" x14ac:dyDescent="0.25"/>
    <row r="1923" ht="20.149999999999999" customHeight="1" x14ac:dyDescent="0.25"/>
    <row r="1924" ht="20.149999999999999" customHeight="1" x14ac:dyDescent="0.25"/>
    <row r="1925" ht="20.149999999999999" customHeight="1" x14ac:dyDescent="0.25"/>
    <row r="1926" ht="20.149999999999999" customHeight="1" x14ac:dyDescent="0.25"/>
    <row r="1927" ht="20.149999999999999" customHeight="1" x14ac:dyDescent="0.25"/>
    <row r="1928" ht="20.149999999999999" customHeight="1" x14ac:dyDescent="0.25"/>
    <row r="1929" ht="20.149999999999999" customHeight="1" x14ac:dyDescent="0.25"/>
    <row r="1930" ht="20.149999999999999" customHeight="1" x14ac:dyDescent="0.25"/>
    <row r="1931" ht="20.149999999999999" customHeight="1" x14ac:dyDescent="0.25"/>
    <row r="1932" ht="20.149999999999999" customHeight="1" x14ac:dyDescent="0.25"/>
    <row r="1933" ht="20.149999999999999" customHeight="1" x14ac:dyDescent="0.25"/>
    <row r="1934" ht="20.149999999999999" customHeight="1" x14ac:dyDescent="0.25"/>
    <row r="1935" ht="20.149999999999999" customHeight="1" x14ac:dyDescent="0.25"/>
    <row r="1936" ht="20.149999999999999" customHeight="1" x14ac:dyDescent="0.25"/>
    <row r="1937" ht="20.149999999999999" customHeight="1" x14ac:dyDescent="0.25"/>
    <row r="1938" ht="20.149999999999999" customHeight="1" x14ac:dyDescent="0.25"/>
    <row r="1939" ht="20.149999999999999" customHeight="1" x14ac:dyDescent="0.25"/>
    <row r="1940" ht="20.149999999999999" customHeight="1" x14ac:dyDescent="0.25"/>
    <row r="1941" ht="20.149999999999999" customHeight="1" x14ac:dyDescent="0.25"/>
    <row r="1942" ht="20.149999999999999" customHeight="1" x14ac:dyDescent="0.25"/>
    <row r="1943" ht="20.149999999999999" customHeight="1" x14ac:dyDescent="0.25"/>
    <row r="1944" ht="20.149999999999999" customHeight="1" x14ac:dyDescent="0.25"/>
    <row r="1945" ht="20.149999999999999" customHeight="1" x14ac:dyDescent="0.25"/>
    <row r="1946" ht="20.149999999999999" customHeight="1" x14ac:dyDescent="0.25"/>
    <row r="1947" ht="20.149999999999999" customHeight="1" x14ac:dyDescent="0.25"/>
    <row r="1948" ht="20.149999999999999" customHeight="1" x14ac:dyDescent="0.25"/>
    <row r="1949" ht="20.149999999999999" customHeight="1" x14ac:dyDescent="0.25"/>
    <row r="1950" ht="20.149999999999999" customHeight="1" x14ac:dyDescent="0.25"/>
    <row r="1951" ht="20.149999999999999" customHeight="1" x14ac:dyDescent="0.25"/>
    <row r="1952" ht="20.149999999999999" customHeight="1" x14ac:dyDescent="0.25"/>
    <row r="1953" ht="20.149999999999999" customHeight="1" x14ac:dyDescent="0.25"/>
    <row r="1954" ht="20.149999999999999" customHeight="1" x14ac:dyDescent="0.25"/>
    <row r="1955" ht="20.149999999999999" customHeight="1" x14ac:dyDescent="0.25"/>
    <row r="1956" ht="20.149999999999999" customHeight="1" x14ac:dyDescent="0.25"/>
    <row r="1957" ht="20.149999999999999" customHeight="1" x14ac:dyDescent="0.25"/>
    <row r="1958" ht="20.149999999999999" customHeight="1" x14ac:dyDescent="0.25"/>
    <row r="1959" ht="20.149999999999999" customHeight="1" x14ac:dyDescent="0.25"/>
    <row r="1960" ht="20.149999999999999" customHeight="1" x14ac:dyDescent="0.25"/>
    <row r="1961" ht="20.149999999999999" customHeight="1" x14ac:dyDescent="0.25"/>
    <row r="1962" ht="20.149999999999999" customHeight="1" x14ac:dyDescent="0.25"/>
    <row r="1963" ht="20.149999999999999" customHeight="1" x14ac:dyDescent="0.25"/>
    <row r="1964" ht="20.149999999999999" customHeight="1" x14ac:dyDescent="0.25"/>
    <row r="1965" ht="20.149999999999999" customHeight="1" x14ac:dyDescent="0.25"/>
    <row r="1966" ht="20.149999999999999" customHeight="1" x14ac:dyDescent="0.25"/>
    <row r="1967" ht="20.149999999999999" customHeight="1" x14ac:dyDescent="0.25"/>
    <row r="1968" ht="20.149999999999999" customHeight="1" x14ac:dyDescent="0.25"/>
    <row r="1969" ht="20.149999999999999" customHeight="1" x14ac:dyDescent="0.25"/>
    <row r="1970" ht="20.149999999999999" customHeight="1" x14ac:dyDescent="0.25"/>
    <row r="1971" ht="20.149999999999999" customHeight="1" x14ac:dyDescent="0.25"/>
    <row r="1972" ht="20.149999999999999" customHeight="1" x14ac:dyDescent="0.25"/>
    <row r="1973" ht="20.149999999999999" customHeight="1" x14ac:dyDescent="0.25"/>
    <row r="1974" ht="20.149999999999999" customHeight="1" x14ac:dyDescent="0.25"/>
    <row r="1975" ht="20.149999999999999" customHeight="1" x14ac:dyDescent="0.25"/>
    <row r="1976" ht="20.149999999999999" customHeight="1" x14ac:dyDescent="0.25"/>
    <row r="1977" ht="20.149999999999999" customHeight="1" x14ac:dyDescent="0.25"/>
    <row r="1978" ht="20.149999999999999" customHeight="1" x14ac:dyDescent="0.25"/>
    <row r="1979" ht="20.149999999999999" customHeight="1" x14ac:dyDescent="0.25"/>
    <row r="1980" ht="20.149999999999999" customHeight="1" x14ac:dyDescent="0.25"/>
    <row r="1981" ht="20.149999999999999" customHeight="1" x14ac:dyDescent="0.25"/>
    <row r="1982" ht="20.149999999999999" customHeight="1" x14ac:dyDescent="0.25"/>
    <row r="1983" ht="20.149999999999999" customHeight="1" x14ac:dyDescent="0.25"/>
    <row r="1984" ht="20.149999999999999" customHeight="1" x14ac:dyDescent="0.25"/>
    <row r="1985" ht="20.149999999999999" customHeight="1" x14ac:dyDescent="0.25"/>
    <row r="1986" ht="20.149999999999999" customHeight="1" x14ac:dyDescent="0.25"/>
    <row r="1987" ht="20.149999999999999" customHeight="1" x14ac:dyDescent="0.25"/>
    <row r="1988" ht="20.149999999999999" customHeight="1" x14ac:dyDescent="0.25"/>
    <row r="1989" ht="20.149999999999999" customHeight="1" x14ac:dyDescent="0.25"/>
    <row r="1990" ht="20.149999999999999" customHeight="1" x14ac:dyDescent="0.25"/>
    <row r="1991" ht="20.149999999999999" customHeight="1" x14ac:dyDescent="0.25"/>
    <row r="1992" ht="20.149999999999999" customHeight="1" x14ac:dyDescent="0.25"/>
    <row r="1993" ht="20.149999999999999" customHeight="1" x14ac:dyDescent="0.25"/>
    <row r="1994" ht="20.149999999999999" customHeight="1" x14ac:dyDescent="0.25"/>
    <row r="1995" ht="20.149999999999999" customHeight="1" x14ac:dyDescent="0.25"/>
    <row r="1996" ht="20.149999999999999" customHeight="1" x14ac:dyDescent="0.25"/>
    <row r="1997" ht="20.149999999999999" customHeight="1" x14ac:dyDescent="0.25"/>
    <row r="1998" ht="20.149999999999999" customHeight="1" x14ac:dyDescent="0.25"/>
    <row r="1999" ht="20.149999999999999" customHeight="1" x14ac:dyDescent="0.25"/>
    <row r="2000" ht="20.149999999999999" customHeight="1" x14ac:dyDescent="0.25"/>
    <row r="2001" ht="20.149999999999999" customHeight="1" x14ac:dyDescent="0.25"/>
    <row r="2002" ht="20.149999999999999" customHeight="1" x14ac:dyDescent="0.25"/>
    <row r="2003" ht="20.149999999999999" customHeight="1" x14ac:dyDescent="0.25"/>
    <row r="2004" ht="20.149999999999999" customHeight="1" x14ac:dyDescent="0.25"/>
    <row r="2005" ht="20.149999999999999" customHeight="1" x14ac:dyDescent="0.25"/>
    <row r="2006" ht="20.149999999999999" customHeight="1" x14ac:dyDescent="0.25"/>
    <row r="2007" ht="20.149999999999999" customHeight="1" x14ac:dyDescent="0.25"/>
    <row r="2008" ht="20.149999999999999" customHeight="1" x14ac:dyDescent="0.25"/>
    <row r="2009" ht="20.149999999999999" customHeight="1" x14ac:dyDescent="0.25"/>
    <row r="2010" ht="20.149999999999999" customHeight="1" x14ac:dyDescent="0.25"/>
    <row r="2011" ht="20.149999999999999" customHeight="1" x14ac:dyDescent="0.25"/>
    <row r="2012" ht="20.149999999999999" customHeight="1" x14ac:dyDescent="0.25"/>
    <row r="2013" ht="20.149999999999999" customHeight="1" x14ac:dyDescent="0.25"/>
    <row r="2014" ht="20.149999999999999" customHeight="1" x14ac:dyDescent="0.25"/>
    <row r="2015" ht="20.149999999999999" customHeight="1" x14ac:dyDescent="0.25"/>
    <row r="2016" ht="20.149999999999999" customHeight="1" x14ac:dyDescent="0.25"/>
    <row r="2017" ht="20.149999999999999" customHeight="1" x14ac:dyDescent="0.25"/>
    <row r="2018" ht="20.149999999999999" customHeight="1" x14ac:dyDescent="0.25"/>
    <row r="2019" ht="20.149999999999999" customHeight="1" x14ac:dyDescent="0.25"/>
    <row r="2020" ht="20.149999999999999" customHeight="1" x14ac:dyDescent="0.25"/>
    <row r="2021" ht="20.149999999999999" customHeight="1" x14ac:dyDescent="0.25"/>
    <row r="2022" ht="20.149999999999999" customHeight="1" x14ac:dyDescent="0.25"/>
    <row r="2023" ht="20.149999999999999" customHeight="1" x14ac:dyDescent="0.25"/>
    <row r="2024" ht="20.149999999999999" customHeight="1" x14ac:dyDescent="0.25"/>
    <row r="2025" ht="20.149999999999999" customHeight="1" x14ac:dyDescent="0.25"/>
    <row r="2026" ht="20.149999999999999" customHeight="1" x14ac:dyDescent="0.25"/>
    <row r="2027" ht="20.149999999999999" customHeight="1" x14ac:dyDescent="0.25"/>
    <row r="2028" ht="20.149999999999999" customHeight="1" x14ac:dyDescent="0.25"/>
    <row r="2029" ht="20.149999999999999" customHeight="1" x14ac:dyDescent="0.25"/>
    <row r="2030" ht="20.149999999999999" customHeight="1" x14ac:dyDescent="0.25"/>
    <row r="2031" ht="20.149999999999999" customHeight="1" x14ac:dyDescent="0.25"/>
    <row r="2032" ht="20.149999999999999" customHeight="1" x14ac:dyDescent="0.25"/>
    <row r="2033" ht="20.149999999999999" customHeight="1" x14ac:dyDescent="0.25"/>
    <row r="2034" ht="20.149999999999999" customHeight="1" x14ac:dyDescent="0.25"/>
    <row r="2035" ht="20.149999999999999" customHeight="1" x14ac:dyDescent="0.25"/>
    <row r="2036" ht="20.149999999999999" customHeight="1" x14ac:dyDescent="0.25"/>
    <row r="2037" ht="20.149999999999999" customHeight="1" x14ac:dyDescent="0.25"/>
    <row r="2038" ht="20.149999999999999" customHeight="1" x14ac:dyDescent="0.25"/>
    <row r="2039" ht="20.149999999999999" customHeight="1" x14ac:dyDescent="0.25"/>
    <row r="2040" ht="20.149999999999999" customHeight="1" x14ac:dyDescent="0.25"/>
    <row r="2041" ht="20.149999999999999" customHeight="1" x14ac:dyDescent="0.25"/>
    <row r="2042" ht="20.149999999999999" customHeight="1" x14ac:dyDescent="0.25"/>
    <row r="2043" ht="20.149999999999999" customHeight="1" x14ac:dyDescent="0.25"/>
    <row r="2044" ht="20.149999999999999" customHeight="1" x14ac:dyDescent="0.25"/>
    <row r="2045" ht="20.149999999999999" customHeight="1" x14ac:dyDescent="0.25"/>
    <row r="2046" ht="20.149999999999999" customHeight="1" x14ac:dyDescent="0.25"/>
    <row r="2047" ht="20.149999999999999" customHeight="1" x14ac:dyDescent="0.25"/>
    <row r="2048" ht="20.149999999999999" customHeight="1" x14ac:dyDescent="0.25"/>
    <row r="2049" ht="20.149999999999999" customHeight="1" x14ac:dyDescent="0.25"/>
    <row r="2050" ht="20.149999999999999" customHeight="1" x14ac:dyDescent="0.25"/>
    <row r="2051" ht="20.149999999999999" customHeight="1" x14ac:dyDescent="0.25"/>
    <row r="2052" ht="20.149999999999999" customHeight="1" x14ac:dyDescent="0.25"/>
    <row r="2053" ht="20.149999999999999" customHeight="1" x14ac:dyDescent="0.25"/>
    <row r="2054" ht="20.149999999999999" customHeight="1" x14ac:dyDescent="0.25"/>
    <row r="2055" ht="20.149999999999999" customHeight="1" x14ac:dyDescent="0.25"/>
    <row r="2056" ht="20.149999999999999" customHeight="1" x14ac:dyDescent="0.25"/>
    <row r="2057" ht="20.149999999999999" customHeight="1" x14ac:dyDescent="0.25"/>
    <row r="2058" ht="20.149999999999999" customHeight="1" x14ac:dyDescent="0.25"/>
    <row r="2059" ht="20.149999999999999" customHeight="1" x14ac:dyDescent="0.25"/>
    <row r="2060" ht="20.149999999999999" customHeight="1" x14ac:dyDescent="0.25"/>
    <row r="2061" ht="20.149999999999999" customHeight="1" x14ac:dyDescent="0.25"/>
    <row r="2062" ht="20.149999999999999" customHeight="1" x14ac:dyDescent="0.25"/>
    <row r="2063" ht="20.149999999999999" customHeight="1" x14ac:dyDescent="0.25"/>
    <row r="2064" ht="20.149999999999999" customHeight="1" x14ac:dyDescent="0.25"/>
    <row r="2065" ht="20.149999999999999" customHeight="1" x14ac:dyDescent="0.25"/>
    <row r="2066" ht="20.149999999999999" customHeight="1" x14ac:dyDescent="0.25"/>
    <row r="2067" ht="20.149999999999999" customHeight="1" x14ac:dyDescent="0.25"/>
    <row r="2068" ht="20.149999999999999" customHeight="1" x14ac:dyDescent="0.25"/>
    <row r="2069" ht="20.149999999999999" customHeight="1" x14ac:dyDescent="0.25"/>
    <row r="2070" ht="20.149999999999999" customHeight="1" x14ac:dyDescent="0.25"/>
    <row r="2071" ht="20.149999999999999" customHeight="1" x14ac:dyDescent="0.25"/>
    <row r="2072" ht="20.149999999999999" customHeight="1" x14ac:dyDescent="0.25"/>
    <row r="2073" ht="20.149999999999999" customHeight="1" x14ac:dyDescent="0.25"/>
    <row r="2074" ht="20.149999999999999" customHeight="1" x14ac:dyDescent="0.25"/>
    <row r="2075" ht="20.149999999999999" customHeight="1" x14ac:dyDescent="0.25"/>
    <row r="2076" ht="20.149999999999999" customHeight="1" x14ac:dyDescent="0.25"/>
    <row r="2077" ht="20.149999999999999" customHeight="1" x14ac:dyDescent="0.25"/>
    <row r="2078" ht="20.149999999999999" customHeight="1" x14ac:dyDescent="0.25"/>
    <row r="2079" ht="20.149999999999999" customHeight="1" x14ac:dyDescent="0.25"/>
    <row r="2080" ht="20.149999999999999" customHeight="1" x14ac:dyDescent="0.25"/>
    <row r="2081" ht="20.149999999999999" customHeight="1" x14ac:dyDescent="0.25"/>
    <row r="2082" ht="20.149999999999999" customHeight="1" x14ac:dyDescent="0.25"/>
    <row r="2083" ht="20.149999999999999" customHeight="1" x14ac:dyDescent="0.25"/>
    <row r="2084" ht="20.149999999999999" customHeight="1" x14ac:dyDescent="0.25"/>
    <row r="2085" ht="20.149999999999999" customHeight="1" x14ac:dyDescent="0.25"/>
    <row r="2086" ht="20.149999999999999" customHeight="1" x14ac:dyDescent="0.25"/>
    <row r="2087" ht="20.149999999999999" customHeight="1" x14ac:dyDescent="0.25"/>
    <row r="2088" ht="20.149999999999999" customHeight="1" x14ac:dyDescent="0.25"/>
    <row r="2089" ht="20.149999999999999" customHeight="1" x14ac:dyDescent="0.25"/>
    <row r="2090" ht="20.149999999999999" customHeight="1" x14ac:dyDescent="0.25"/>
    <row r="2091" ht="20.149999999999999" customHeight="1" x14ac:dyDescent="0.25"/>
    <row r="2092" ht="20.149999999999999" customHeight="1" x14ac:dyDescent="0.25"/>
    <row r="2093" ht="20.149999999999999" customHeight="1" x14ac:dyDescent="0.25"/>
    <row r="2094" ht="20.149999999999999" customHeight="1" x14ac:dyDescent="0.25"/>
    <row r="2095" ht="20.149999999999999" customHeight="1" x14ac:dyDescent="0.25"/>
    <row r="2096" ht="20.149999999999999" customHeight="1" x14ac:dyDescent="0.25"/>
    <row r="2097" ht="20.149999999999999" customHeight="1" x14ac:dyDescent="0.25"/>
    <row r="2098" ht="20.149999999999999" customHeight="1" x14ac:dyDescent="0.25"/>
    <row r="2099" ht="20.149999999999999" customHeight="1" x14ac:dyDescent="0.25"/>
    <row r="2100" ht="20.149999999999999" customHeight="1" x14ac:dyDescent="0.25"/>
    <row r="2101" ht="20.149999999999999" customHeight="1" x14ac:dyDescent="0.25"/>
    <row r="2102" ht="20.149999999999999" customHeight="1" x14ac:dyDescent="0.25"/>
    <row r="2103" ht="20.149999999999999" customHeight="1" x14ac:dyDescent="0.25"/>
    <row r="2104" ht="20.149999999999999" customHeight="1" x14ac:dyDescent="0.25"/>
    <row r="2105" ht="20.149999999999999" customHeight="1" x14ac:dyDescent="0.25"/>
    <row r="2106" ht="20.149999999999999" customHeight="1" x14ac:dyDescent="0.25"/>
    <row r="2107" ht="20.149999999999999" customHeight="1" x14ac:dyDescent="0.25"/>
    <row r="2108" ht="20.149999999999999" customHeight="1" x14ac:dyDescent="0.25"/>
    <row r="2109" ht="20.149999999999999" customHeight="1" x14ac:dyDescent="0.25"/>
    <row r="2110" ht="20.149999999999999" customHeight="1" x14ac:dyDescent="0.25"/>
    <row r="2111" ht="20.149999999999999" customHeight="1" x14ac:dyDescent="0.25"/>
    <row r="2112" ht="20.149999999999999" customHeight="1" x14ac:dyDescent="0.25"/>
    <row r="2113" ht="20.149999999999999" customHeight="1" x14ac:dyDescent="0.25"/>
    <row r="2114" ht="20.149999999999999" customHeight="1" x14ac:dyDescent="0.25"/>
    <row r="2115" ht="20.149999999999999" customHeight="1" x14ac:dyDescent="0.25"/>
    <row r="2116" ht="20.149999999999999" customHeight="1" x14ac:dyDescent="0.25"/>
    <row r="2117" ht="20.149999999999999" customHeight="1" x14ac:dyDescent="0.25"/>
    <row r="2118" ht="20.149999999999999" customHeight="1" x14ac:dyDescent="0.25"/>
    <row r="2119" ht="20.149999999999999" customHeight="1" x14ac:dyDescent="0.25"/>
    <row r="2120" ht="20.149999999999999" customHeight="1" x14ac:dyDescent="0.25"/>
    <row r="2121" ht="20.149999999999999" customHeight="1" x14ac:dyDescent="0.25"/>
    <row r="2122" ht="20.149999999999999" customHeight="1" x14ac:dyDescent="0.25"/>
    <row r="2123" ht="20.149999999999999" customHeight="1" x14ac:dyDescent="0.25"/>
    <row r="2124" ht="20.149999999999999" customHeight="1" x14ac:dyDescent="0.25"/>
    <row r="2125" ht="20.149999999999999" customHeight="1" x14ac:dyDescent="0.25"/>
    <row r="2126" ht="20.149999999999999" customHeight="1" x14ac:dyDescent="0.25"/>
    <row r="2127" ht="20.149999999999999" customHeight="1" x14ac:dyDescent="0.25"/>
    <row r="2128" ht="20.149999999999999" customHeight="1" x14ac:dyDescent="0.25"/>
    <row r="2129" ht="20.149999999999999" customHeight="1" x14ac:dyDescent="0.25"/>
    <row r="2130" ht="20.149999999999999" customHeight="1" x14ac:dyDescent="0.25"/>
    <row r="2131" ht="20.149999999999999" customHeight="1" x14ac:dyDescent="0.25"/>
    <row r="2132" ht="20.149999999999999" customHeight="1" x14ac:dyDescent="0.25"/>
    <row r="2133" ht="20.149999999999999" customHeight="1" x14ac:dyDescent="0.25"/>
    <row r="2134" ht="20.149999999999999" customHeight="1" x14ac:dyDescent="0.25"/>
    <row r="2135" ht="20.149999999999999" customHeight="1" x14ac:dyDescent="0.25"/>
    <row r="2136" ht="20.149999999999999" customHeight="1" x14ac:dyDescent="0.25"/>
    <row r="2137" ht="20.149999999999999" customHeight="1" x14ac:dyDescent="0.25"/>
    <row r="2138" ht="20.149999999999999" customHeight="1" x14ac:dyDescent="0.25"/>
    <row r="2139" ht="20.149999999999999" customHeight="1" x14ac:dyDescent="0.25"/>
    <row r="2140" ht="20.149999999999999" customHeight="1" x14ac:dyDescent="0.25"/>
    <row r="2141" ht="20.149999999999999" customHeight="1" x14ac:dyDescent="0.25"/>
    <row r="2142" ht="20.149999999999999" customHeight="1" x14ac:dyDescent="0.25"/>
    <row r="2143" ht="20.149999999999999" customHeight="1" x14ac:dyDescent="0.25"/>
    <row r="2144" ht="20.149999999999999" customHeight="1" x14ac:dyDescent="0.25"/>
    <row r="2145" ht="20.149999999999999" customHeight="1" x14ac:dyDescent="0.25"/>
    <row r="2146" ht="20.149999999999999" customHeight="1" x14ac:dyDescent="0.25"/>
    <row r="2147" ht="20.149999999999999" customHeight="1" x14ac:dyDescent="0.25"/>
    <row r="2148" ht="20.149999999999999" customHeight="1" x14ac:dyDescent="0.25"/>
    <row r="2149" ht="20.149999999999999" customHeight="1" x14ac:dyDescent="0.25"/>
    <row r="2150" ht="20.149999999999999" customHeight="1" x14ac:dyDescent="0.25"/>
    <row r="2151" ht="20.149999999999999" customHeight="1" x14ac:dyDescent="0.25"/>
    <row r="2152" ht="20.149999999999999" customHeight="1" x14ac:dyDescent="0.25"/>
    <row r="2153" ht="20.149999999999999" customHeight="1" x14ac:dyDescent="0.25"/>
    <row r="2154" ht="20.149999999999999" customHeight="1" x14ac:dyDescent="0.25"/>
    <row r="2155" ht="20.149999999999999" customHeight="1" x14ac:dyDescent="0.25"/>
    <row r="2156" ht="20.149999999999999" customHeight="1" x14ac:dyDescent="0.25"/>
    <row r="2157" ht="20.149999999999999" customHeight="1" x14ac:dyDescent="0.25"/>
    <row r="2158" ht="20.149999999999999" customHeight="1" x14ac:dyDescent="0.25"/>
    <row r="2159" ht="20.149999999999999" customHeight="1" x14ac:dyDescent="0.25"/>
    <row r="2160" ht="20.149999999999999" customHeight="1" x14ac:dyDescent="0.25"/>
    <row r="2161" ht="20.149999999999999" customHeight="1" x14ac:dyDescent="0.25"/>
    <row r="2162" ht="20.149999999999999" customHeight="1" x14ac:dyDescent="0.25"/>
  </sheetData>
  <mergeCells count="3">
    <mergeCell ref="A2:H2"/>
    <mergeCell ref="A10:H10"/>
    <mergeCell ref="A41:H41"/>
  </mergeCells>
  <conditionalFormatting sqref="J6:J79">
    <cfRule type="cellIs" dxfId="7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2" fitToHeight="4" orientation="portrait" r:id="rId1"/>
  <headerFooter alignWithMargins="0">
    <oddHeader>&amp;A</oddHeader>
  </headerFooter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D7E3A-6B62-45CC-BFC5-B58517BC1C56}">
  <dimension ref="A1:W189"/>
  <sheetViews>
    <sheetView tabSelected="1" view="pageBreakPreview" zoomScale="80" zoomScaleNormal="80" zoomScaleSheetLayoutView="80" workbookViewId="0">
      <selection sqref="A1:H1"/>
    </sheetView>
  </sheetViews>
  <sheetFormatPr defaultColWidth="9.1796875" defaultRowHeight="14.5" x14ac:dyDescent="0.25"/>
  <cols>
    <col min="1" max="1" width="4.453125" style="17" customWidth="1"/>
    <col min="2" max="2" width="35.7265625" style="17" bestFit="1" customWidth="1"/>
    <col min="3" max="3" width="14.453125" style="17" customWidth="1"/>
    <col min="4" max="4" width="14.54296875" style="17" customWidth="1"/>
    <col min="5" max="5" width="13.7265625" style="17" customWidth="1"/>
    <col min="6" max="6" width="13.1796875" style="17" customWidth="1"/>
    <col min="7" max="7" width="13.26953125" style="17" customWidth="1"/>
    <col min="8" max="8" width="13.453125" style="17" customWidth="1"/>
    <col min="9" max="9" width="11.1796875" style="17" bestFit="1" customWidth="1"/>
    <col min="10" max="11" width="9.1796875" style="17"/>
    <col min="12" max="12" width="19.1796875" style="265" bestFit="1" customWidth="1"/>
    <col min="13" max="13" width="15.54296875" style="265" bestFit="1" customWidth="1"/>
    <col min="14" max="22" width="9.1796875" style="17"/>
    <col min="23" max="23" width="9.1796875" style="17" customWidth="1"/>
    <col min="24" max="16384" width="9.1796875" style="17"/>
  </cols>
  <sheetData>
    <row r="1" spans="1:13" s="100" customFormat="1" ht="20.149999999999999" customHeight="1" x14ac:dyDescent="0.25">
      <c r="A1" s="474" t="s">
        <v>255</v>
      </c>
      <c r="B1" s="474"/>
      <c r="C1" s="474"/>
      <c r="D1" s="474"/>
      <c r="E1" s="474"/>
      <c r="F1" s="474"/>
      <c r="G1" s="474"/>
      <c r="H1" s="474"/>
      <c r="L1" s="265"/>
      <c r="M1" s="265"/>
    </row>
    <row r="2" spans="1:13" s="100" customFormat="1" ht="20.149999999999999" customHeight="1" x14ac:dyDescent="0.25">
      <c r="A2" s="99"/>
      <c r="B2" s="99"/>
      <c r="C2" s="99"/>
      <c r="D2" s="99"/>
      <c r="E2" s="99"/>
      <c r="F2" s="99"/>
      <c r="G2" s="99"/>
      <c r="H2" s="99"/>
      <c r="L2" s="265"/>
      <c r="M2" s="265"/>
    </row>
    <row r="3" spans="1:13" s="100" customFormat="1" ht="20.149999999999999" customHeight="1" thickBot="1" x14ac:dyDescent="0.3">
      <c r="A3" s="101"/>
      <c r="B3" s="101"/>
      <c r="C3" s="101"/>
      <c r="D3" s="101"/>
      <c r="E3" s="101"/>
      <c r="F3" s="101"/>
      <c r="G3" s="101"/>
      <c r="H3" s="101"/>
      <c r="L3" s="265"/>
      <c r="M3" s="265"/>
    </row>
    <row r="4" spans="1:13" ht="27.75" customHeight="1" thickBot="1" x14ac:dyDescent="0.3">
      <c r="A4" s="102" t="s">
        <v>1</v>
      </c>
      <c r="B4" s="123" t="s">
        <v>2</v>
      </c>
      <c r="C4" s="485" t="s">
        <v>187</v>
      </c>
      <c r="D4" s="486"/>
      <c r="E4" s="123" t="s">
        <v>4</v>
      </c>
      <c r="F4" s="500" t="s">
        <v>187</v>
      </c>
      <c r="G4" s="507"/>
      <c r="H4" s="486"/>
    </row>
    <row r="5" spans="1:13" ht="20.149999999999999" customHeight="1" thickBot="1" x14ac:dyDescent="0.3">
      <c r="A5" s="107"/>
      <c r="B5" s="256"/>
      <c r="C5" s="36">
        <v>2018</v>
      </c>
      <c r="D5" s="36">
        <v>2019</v>
      </c>
      <c r="E5" s="36" t="s">
        <v>5</v>
      </c>
      <c r="F5" s="36">
        <v>2018</v>
      </c>
      <c r="G5" s="36">
        <v>2019</v>
      </c>
      <c r="H5" s="16" t="s">
        <v>188</v>
      </c>
      <c r="L5" s="266"/>
      <c r="M5" s="266"/>
    </row>
    <row r="6" spans="1:13" ht="20.149999999999999" customHeight="1" x14ac:dyDescent="0.25">
      <c r="A6" s="102" t="s">
        <v>6</v>
      </c>
      <c r="B6" s="108" t="s">
        <v>7</v>
      </c>
      <c r="C6" s="234">
        <f>+C39</f>
        <v>289762.70713</v>
      </c>
      <c r="D6" s="234">
        <f t="shared" ref="D6" si="0">+D39</f>
        <v>329185.85871000006</v>
      </c>
      <c r="E6" s="55">
        <f>+D6/C6</f>
        <v>1.1360532277271731</v>
      </c>
      <c r="F6" s="221">
        <v>1.2999999999999999E-2</v>
      </c>
      <c r="G6" s="221">
        <v>1.4999999999999999E-2</v>
      </c>
      <c r="H6" s="267">
        <v>0.2</v>
      </c>
      <c r="I6" s="21"/>
      <c r="J6" s="22"/>
      <c r="K6" s="22"/>
    </row>
    <row r="7" spans="1:13" ht="20.149999999999999" customHeight="1" thickBot="1" x14ac:dyDescent="0.3">
      <c r="A7" s="109" t="s">
        <v>8</v>
      </c>
      <c r="B7" s="57" t="s">
        <v>9</v>
      </c>
      <c r="C7" s="257">
        <f>+C79</f>
        <v>6944871.6200800007</v>
      </c>
      <c r="D7" s="257">
        <f t="shared" ref="D7" si="1">+D79</f>
        <v>7610456.880619999</v>
      </c>
      <c r="E7" s="55">
        <f>+D7/C7</f>
        <v>1.0958383821834177</v>
      </c>
      <c r="F7" s="224">
        <v>0.17199999999999999</v>
      </c>
      <c r="G7" s="224">
        <v>0.17899999999999999</v>
      </c>
      <c r="H7" s="267">
        <v>0.7</v>
      </c>
      <c r="I7" s="21"/>
      <c r="J7" s="22"/>
      <c r="K7" s="22"/>
    </row>
    <row r="8" spans="1:13" s="100" customFormat="1" ht="20.149999999999999" customHeight="1" thickBot="1" x14ac:dyDescent="0.3">
      <c r="A8" s="110"/>
      <c r="B8" s="111" t="s">
        <v>136</v>
      </c>
      <c r="C8" s="96">
        <f>SUM(C6:C7)</f>
        <v>7234634.3272100007</v>
      </c>
      <c r="D8" s="96">
        <f>SUM(D6:D7)</f>
        <v>7939642.7393299993</v>
      </c>
      <c r="E8" s="30">
        <f>+D8/C8</f>
        <v>1.0974490734754083</v>
      </c>
      <c r="F8" s="229">
        <v>0.11600000000000001</v>
      </c>
      <c r="G8" s="229">
        <v>0.124</v>
      </c>
      <c r="H8" s="268">
        <v>0.8</v>
      </c>
      <c r="I8" s="21"/>
      <c r="J8" s="22"/>
      <c r="K8" s="22"/>
      <c r="L8" s="265"/>
      <c r="M8" s="265"/>
    </row>
    <row r="9" spans="1:13" ht="20.149999999999999" customHeight="1" x14ac:dyDescent="0.25">
      <c r="A9" s="113"/>
      <c r="L9" s="269"/>
      <c r="M9" s="269"/>
    </row>
    <row r="10" spans="1:13" s="100" customFormat="1" ht="20.149999999999999" customHeight="1" x14ac:dyDescent="0.25">
      <c r="A10" s="493" t="s">
        <v>256</v>
      </c>
      <c r="B10" s="493"/>
      <c r="C10" s="493"/>
      <c r="D10" s="493"/>
      <c r="E10" s="493"/>
      <c r="F10" s="493"/>
      <c r="G10" s="493"/>
      <c r="H10" s="493"/>
      <c r="L10" s="265"/>
      <c r="M10" s="265"/>
    </row>
    <row r="11" spans="1:13" s="100" customFormat="1" ht="20.149999999999999" customHeight="1" thickBot="1" x14ac:dyDescent="0.3">
      <c r="A11" s="101"/>
      <c r="B11" s="101"/>
      <c r="C11" s="101"/>
      <c r="D11" s="101"/>
      <c r="E11" s="101"/>
      <c r="F11" s="101"/>
      <c r="G11" s="101"/>
      <c r="H11" s="101"/>
      <c r="L11" s="265"/>
      <c r="M11" s="265"/>
    </row>
    <row r="12" spans="1:13" ht="30" customHeight="1" thickBot="1" x14ac:dyDescent="0.3">
      <c r="A12" s="102" t="s">
        <v>1</v>
      </c>
      <c r="B12" s="123" t="s">
        <v>12</v>
      </c>
      <c r="C12" s="270" t="s">
        <v>187</v>
      </c>
      <c r="D12" s="255"/>
      <c r="E12" s="123" t="s">
        <v>4</v>
      </c>
      <c r="F12" s="500" t="s">
        <v>187</v>
      </c>
      <c r="G12" s="507"/>
      <c r="H12" s="486"/>
    </row>
    <row r="13" spans="1:13" ht="20.149999999999999" customHeight="1" thickBot="1" x14ac:dyDescent="0.3">
      <c r="A13" s="107"/>
      <c r="B13" s="256"/>
      <c r="C13" s="36">
        <f>+C5</f>
        <v>2018</v>
      </c>
      <c r="D13" s="36">
        <f t="shared" ref="D13:G13" si="2">+D5</f>
        <v>2019</v>
      </c>
      <c r="E13" s="36" t="str">
        <f t="shared" si="2"/>
        <v>19/18</v>
      </c>
      <c r="F13" s="36">
        <f t="shared" si="2"/>
        <v>2018</v>
      </c>
      <c r="G13" s="36">
        <f t="shared" si="2"/>
        <v>2019</v>
      </c>
      <c r="H13" s="16" t="s">
        <v>188</v>
      </c>
      <c r="L13" s="266"/>
      <c r="M13" s="266"/>
    </row>
    <row r="14" spans="1:13" ht="20.149999999999999" customHeight="1" x14ac:dyDescent="0.25">
      <c r="A14" s="49" t="s">
        <v>6</v>
      </c>
      <c r="B14" s="17" t="s">
        <v>13</v>
      </c>
      <c r="C14" s="183">
        <v>492.15021999999999</v>
      </c>
      <c r="D14" s="183">
        <v>1055.10895</v>
      </c>
      <c r="E14" s="55">
        <f>+IF(C14=0,"X",D14/C14)</f>
        <v>2.1438758068623844</v>
      </c>
      <c r="F14" s="271">
        <v>1E-3</v>
      </c>
      <c r="G14" s="271">
        <v>3.0000000000000001E-3</v>
      </c>
      <c r="H14" s="267">
        <f>+(G14-F14)*100</f>
        <v>0.2</v>
      </c>
      <c r="I14" s="21"/>
      <c r="J14" s="22"/>
      <c r="K14" s="22"/>
      <c r="L14" s="272"/>
      <c r="M14" s="272"/>
    </row>
    <row r="15" spans="1:13" ht="20.149999999999999" customHeight="1" x14ac:dyDescent="0.25">
      <c r="A15" s="50" t="s">
        <v>8</v>
      </c>
      <c r="B15" s="17" t="s">
        <v>250</v>
      </c>
      <c r="C15" s="183">
        <v>21211.179950000002</v>
      </c>
      <c r="D15" s="183">
        <v>24846.403699999999</v>
      </c>
      <c r="E15" s="55">
        <f>+IF(C15=0,"X",D15/C15)</f>
        <v>1.1713824388161864</v>
      </c>
      <c r="F15" s="271">
        <v>3.5999999999999997E-2</v>
      </c>
      <c r="G15" s="271">
        <v>4.1000000000000002E-2</v>
      </c>
      <c r="H15" s="267">
        <f t="shared" ref="H15:H39" si="3">+(G15-F15)*100</f>
        <v>0.50000000000000044</v>
      </c>
      <c r="I15" s="21"/>
      <c r="J15" s="22"/>
      <c r="K15" s="22"/>
      <c r="L15" s="272"/>
      <c r="M15" s="272"/>
    </row>
    <row r="16" spans="1:13" ht="20.149999999999999" customHeight="1" x14ac:dyDescent="0.25">
      <c r="A16" s="50" t="s">
        <v>14</v>
      </c>
      <c r="B16" s="17" t="s">
        <v>15</v>
      </c>
      <c r="C16" s="183">
        <v>12213.41663</v>
      </c>
      <c r="D16" s="183">
        <v>13372.52857</v>
      </c>
      <c r="E16" s="55">
        <f t="shared" ref="E16:E38" si="4">+IF(C16=0,"X",D16/C16)</f>
        <v>1.0949048063383719</v>
      </c>
      <c r="F16" s="271">
        <v>6.0000000000000001E-3</v>
      </c>
      <c r="G16" s="271">
        <v>7.0000000000000001E-3</v>
      </c>
      <c r="H16" s="267">
        <f t="shared" si="3"/>
        <v>0.1</v>
      </c>
      <c r="I16" s="21"/>
      <c r="J16" s="22"/>
      <c r="K16" s="22"/>
      <c r="L16" s="272"/>
      <c r="M16" s="272"/>
    </row>
    <row r="17" spans="1:13" ht="20.149999999999999" customHeight="1" x14ac:dyDescent="0.25">
      <c r="A17" s="50" t="s">
        <v>16</v>
      </c>
      <c r="B17" s="17" t="s">
        <v>17</v>
      </c>
      <c r="C17" s="183">
        <v>20955.052</v>
      </c>
      <c r="D17" s="183">
        <v>36455.976450000002</v>
      </c>
      <c r="E17" s="55">
        <f t="shared" si="4"/>
        <v>1.7397225475746851</v>
      </c>
      <c r="F17" s="271">
        <v>2.9000000000000001E-2</v>
      </c>
      <c r="G17" s="271">
        <v>5.3999999999999999E-2</v>
      </c>
      <c r="H17" s="267">
        <f t="shared" si="3"/>
        <v>2.5</v>
      </c>
      <c r="I17" s="21"/>
      <c r="J17" s="22"/>
      <c r="K17" s="22"/>
      <c r="L17" s="272"/>
      <c r="M17" s="272"/>
    </row>
    <row r="18" spans="1:13" ht="20.149999999999999" customHeight="1" x14ac:dyDescent="0.25">
      <c r="A18" s="50" t="s">
        <v>18</v>
      </c>
      <c r="B18" s="17" t="s">
        <v>19</v>
      </c>
      <c r="C18" s="183">
        <v>420.43178999999998</v>
      </c>
      <c r="D18" s="183">
        <v>430.23880000000003</v>
      </c>
      <c r="E18" s="55">
        <f t="shared" si="4"/>
        <v>1.0233260429712037</v>
      </c>
      <c r="F18" s="271">
        <v>2E-3</v>
      </c>
      <c r="G18" s="271">
        <v>2E-3</v>
      </c>
      <c r="H18" s="267">
        <f t="shared" si="3"/>
        <v>0</v>
      </c>
      <c r="I18" s="21"/>
      <c r="J18" s="22"/>
      <c r="K18" s="22"/>
      <c r="L18" s="272"/>
      <c r="M18" s="272"/>
    </row>
    <row r="19" spans="1:13" ht="20.149999999999999" customHeight="1" x14ac:dyDescent="0.25">
      <c r="A19" s="50" t="s">
        <v>20</v>
      </c>
      <c r="B19" s="17" t="s">
        <v>21</v>
      </c>
      <c r="C19" s="183">
        <v>30655.489809999999</v>
      </c>
      <c r="D19" s="183">
        <v>30814.138269999999</v>
      </c>
      <c r="E19" s="55">
        <f t="shared" si="4"/>
        <v>1.005175205517292</v>
      </c>
      <c r="F19" s="271">
        <v>3.6999999999999998E-2</v>
      </c>
      <c r="G19" s="271">
        <v>3.4000000000000002E-2</v>
      </c>
      <c r="H19" s="267">
        <f t="shared" si="3"/>
        <v>-0.2999999999999996</v>
      </c>
      <c r="I19" s="21"/>
      <c r="J19" s="22"/>
      <c r="K19" s="22"/>
      <c r="L19" s="272"/>
      <c r="M19" s="272"/>
    </row>
    <row r="20" spans="1:13" ht="20.149999999999999" customHeight="1" x14ac:dyDescent="0.25">
      <c r="A20" s="50" t="s">
        <v>22</v>
      </c>
      <c r="B20" s="17" t="s">
        <v>23</v>
      </c>
      <c r="C20" s="183">
        <v>21409.436369999999</v>
      </c>
      <c r="D20" s="183">
        <v>23689.730920000002</v>
      </c>
      <c r="E20" s="55">
        <f t="shared" si="4"/>
        <v>1.1065088548148454</v>
      </c>
      <c r="F20" s="271">
        <v>4.8000000000000001E-2</v>
      </c>
      <c r="G20" s="271">
        <v>6.6000000000000003E-2</v>
      </c>
      <c r="H20" s="267">
        <f t="shared" si="3"/>
        <v>1.8000000000000003</v>
      </c>
      <c r="I20" s="21"/>
      <c r="J20" s="22"/>
      <c r="K20" s="22"/>
      <c r="L20" s="272"/>
      <c r="M20" s="272"/>
    </row>
    <row r="21" spans="1:13" ht="20.149999999999999" customHeight="1" x14ac:dyDescent="0.25">
      <c r="A21" s="50" t="s">
        <v>24</v>
      </c>
      <c r="B21" s="17" t="s">
        <v>25</v>
      </c>
      <c r="C21" s="183">
        <v>228.86827</v>
      </c>
      <c r="D21" s="183">
        <v>180.20473999999999</v>
      </c>
      <c r="E21" s="55">
        <f t="shared" si="4"/>
        <v>0.78737319070048462</v>
      </c>
      <c r="F21" s="271">
        <v>0</v>
      </c>
      <c r="G21" s="271">
        <v>0</v>
      </c>
      <c r="H21" s="267">
        <f t="shared" si="3"/>
        <v>0</v>
      </c>
      <c r="I21" s="21"/>
      <c r="J21" s="22"/>
      <c r="K21" s="22"/>
      <c r="L21" s="272"/>
      <c r="M21" s="272"/>
    </row>
    <row r="22" spans="1:13" ht="20.149999999999999" customHeight="1" x14ac:dyDescent="0.25">
      <c r="A22" s="50" t="s">
        <v>26</v>
      </c>
      <c r="B22" s="17" t="s">
        <v>27</v>
      </c>
      <c r="C22" s="183">
        <v>132742.95209999999</v>
      </c>
      <c r="D22" s="183">
        <v>138941.15314000001</v>
      </c>
      <c r="E22" s="55">
        <f t="shared" si="4"/>
        <v>1.0466932589786815</v>
      </c>
      <c r="F22" s="271">
        <v>0.13300000000000001</v>
      </c>
      <c r="G22" s="271">
        <v>0.156</v>
      </c>
      <c r="H22" s="267">
        <f t="shared" si="3"/>
        <v>2.2999999999999994</v>
      </c>
      <c r="I22" s="21"/>
      <c r="J22" s="22"/>
      <c r="K22" s="22"/>
      <c r="L22" s="272"/>
      <c r="M22" s="272"/>
    </row>
    <row r="23" spans="1:13" ht="20.149999999999999" customHeight="1" x14ac:dyDescent="0.25">
      <c r="A23" s="50" t="s">
        <v>28</v>
      </c>
      <c r="B23" s="17" t="s">
        <v>253</v>
      </c>
      <c r="C23" s="183">
        <v>1041.6140499999999</v>
      </c>
      <c r="D23" s="183">
        <v>1014.49438</v>
      </c>
      <c r="E23" s="55">
        <f t="shared" si="4"/>
        <v>0.97396380165954954</v>
      </c>
      <c r="F23" s="271">
        <v>8.8999999999999996E-2</v>
      </c>
      <c r="G23" s="271">
        <v>9.6000000000000002E-2</v>
      </c>
      <c r="H23" s="267">
        <f t="shared" si="3"/>
        <v>0.70000000000000062</v>
      </c>
      <c r="I23" s="21"/>
      <c r="J23" s="22"/>
      <c r="K23" s="22"/>
      <c r="L23" s="272"/>
      <c r="M23" s="272"/>
    </row>
    <row r="24" spans="1:13" ht="20.149999999999999" customHeight="1" x14ac:dyDescent="0.25">
      <c r="A24" s="50" t="s">
        <v>29</v>
      </c>
      <c r="B24" s="17" t="s">
        <v>30</v>
      </c>
      <c r="C24" s="183">
        <v>2898.3365899999999</v>
      </c>
      <c r="D24" s="183">
        <v>2779.7196800000002</v>
      </c>
      <c r="E24" s="55">
        <f t="shared" si="4"/>
        <v>0.95907414259294166</v>
      </c>
      <c r="F24" s="271">
        <v>0.155</v>
      </c>
      <c r="G24" s="271">
        <v>0.17399999999999999</v>
      </c>
      <c r="H24" s="267">
        <f t="shared" si="3"/>
        <v>1.899999999999999</v>
      </c>
      <c r="I24" s="21"/>
      <c r="J24" s="22"/>
      <c r="K24" s="22"/>
      <c r="L24" s="272"/>
      <c r="M24" s="272"/>
    </row>
    <row r="25" spans="1:13" ht="20.149999999999999" customHeight="1" x14ac:dyDescent="0.25">
      <c r="A25" s="50" t="s">
        <v>31</v>
      </c>
      <c r="B25" s="17" t="s">
        <v>32</v>
      </c>
      <c r="C25" s="183">
        <v>-906.29661999999996</v>
      </c>
      <c r="D25" s="183">
        <v>7862.2530299999999</v>
      </c>
      <c r="E25" s="55">
        <f t="shared" si="4"/>
        <v>-8.6751432770432277</v>
      </c>
      <c r="F25" s="271">
        <v>-1E-3</v>
      </c>
      <c r="G25" s="271">
        <v>8.9999999999999993E-3</v>
      </c>
      <c r="H25" s="267">
        <f t="shared" si="3"/>
        <v>0.99999999999999989</v>
      </c>
      <c r="I25" s="21"/>
      <c r="J25" s="22"/>
      <c r="K25" s="22"/>
      <c r="L25" s="272"/>
      <c r="M25" s="272"/>
    </row>
    <row r="26" spans="1:13" ht="20.149999999999999" customHeight="1" x14ac:dyDescent="0.25">
      <c r="A26" s="50" t="s">
        <v>33</v>
      </c>
      <c r="B26" s="17" t="s">
        <v>34</v>
      </c>
      <c r="C26" s="183">
        <v>11921.074549999999</v>
      </c>
      <c r="D26" s="183">
        <v>13500.84456</v>
      </c>
      <c r="E26" s="55">
        <f t="shared" si="4"/>
        <v>1.1325190949334345</v>
      </c>
      <c r="F26" s="271">
        <v>8.0000000000000002E-3</v>
      </c>
      <c r="G26" s="271">
        <v>8.9999999999999993E-3</v>
      </c>
      <c r="H26" s="267">
        <f t="shared" si="3"/>
        <v>9.9999999999999922E-2</v>
      </c>
      <c r="I26" s="21"/>
      <c r="J26" s="22"/>
      <c r="K26" s="22"/>
      <c r="L26" s="272"/>
      <c r="M26" s="272"/>
    </row>
    <row r="27" spans="1:13" ht="20.149999999999999" customHeight="1" x14ac:dyDescent="0.25">
      <c r="A27" s="50" t="s">
        <v>35</v>
      </c>
      <c r="B27" s="17" t="s">
        <v>36</v>
      </c>
      <c r="C27" s="183">
        <v>699.83339000000001</v>
      </c>
      <c r="D27" s="183">
        <v>269.30043999999998</v>
      </c>
      <c r="E27" s="55">
        <f t="shared" si="4"/>
        <v>0.38480650373083797</v>
      </c>
      <c r="F27" s="271">
        <v>0</v>
      </c>
      <c r="G27" s="271">
        <v>0</v>
      </c>
      <c r="H27" s="267">
        <f t="shared" si="3"/>
        <v>0</v>
      </c>
      <c r="I27" s="21"/>
      <c r="J27" s="22"/>
      <c r="K27" s="22"/>
      <c r="L27" s="272"/>
      <c r="M27" s="272"/>
    </row>
    <row r="28" spans="1:13" ht="20.149999999999999" customHeight="1" x14ac:dyDescent="0.25">
      <c r="A28" s="50" t="s">
        <v>37</v>
      </c>
      <c r="B28" s="17" t="s">
        <v>38</v>
      </c>
      <c r="C28" s="183">
        <v>3889.8640599999999</v>
      </c>
      <c r="D28" s="183">
        <v>7761.5608099999999</v>
      </c>
      <c r="E28" s="55">
        <f t="shared" si="4"/>
        <v>1.9953295771472281</v>
      </c>
      <c r="F28" s="271">
        <v>8.0000000000000002E-3</v>
      </c>
      <c r="G28" s="271">
        <v>1.4999999999999999E-2</v>
      </c>
      <c r="H28" s="267">
        <f t="shared" si="3"/>
        <v>0.7</v>
      </c>
      <c r="I28" s="21"/>
      <c r="J28" s="22"/>
      <c r="K28" s="22"/>
      <c r="L28" s="272"/>
      <c r="M28" s="272"/>
    </row>
    <row r="29" spans="1:13" ht="20.149999999999999" customHeight="1" x14ac:dyDescent="0.25">
      <c r="A29" s="50" t="s">
        <v>39</v>
      </c>
      <c r="B29" s="17" t="s">
        <v>252</v>
      </c>
      <c r="C29" s="183">
        <v>191.47091</v>
      </c>
      <c r="D29" s="183">
        <v>311.75817999999998</v>
      </c>
      <c r="E29" s="55">
        <f t="shared" si="4"/>
        <v>1.6282273897376891</v>
      </c>
      <c r="F29" s="271">
        <v>4.0000000000000001E-3</v>
      </c>
      <c r="G29" s="271">
        <v>5.0000000000000001E-3</v>
      </c>
      <c r="H29" s="267">
        <f t="shared" si="3"/>
        <v>0.1</v>
      </c>
      <c r="I29" s="21"/>
      <c r="J29" s="22"/>
      <c r="K29" s="22"/>
      <c r="L29" s="272"/>
      <c r="M29" s="272"/>
    </row>
    <row r="30" spans="1:13" ht="20.149999999999999" customHeight="1" x14ac:dyDescent="0.25">
      <c r="A30" s="50" t="s">
        <v>40</v>
      </c>
      <c r="B30" s="17" t="s">
        <v>41</v>
      </c>
      <c r="C30" s="183">
        <v>925.61</v>
      </c>
      <c r="D30" s="183">
        <v>1125.405</v>
      </c>
      <c r="E30" s="55">
        <f t="shared" si="4"/>
        <v>1.2158522487872863</v>
      </c>
      <c r="F30" s="271">
        <v>0</v>
      </c>
      <c r="G30" s="271">
        <v>0</v>
      </c>
      <c r="H30" s="267">
        <f t="shared" si="3"/>
        <v>0</v>
      </c>
      <c r="I30" s="21"/>
      <c r="J30" s="22"/>
      <c r="K30" s="22"/>
      <c r="L30" s="272"/>
      <c r="M30" s="272"/>
    </row>
    <row r="31" spans="1:13" ht="20.149999999999999" customHeight="1" x14ac:dyDescent="0.25">
      <c r="A31" s="50" t="s">
        <v>42</v>
      </c>
      <c r="B31" s="17" t="s">
        <v>43</v>
      </c>
      <c r="C31" s="183">
        <v>0</v>
      </c>
      <c r="D31" s="183">
        <v>0</v>
      </c>
      <c r="E31" s="55" t="str">
        <f t="shared" si="4"/>
        <v>X</v>
      </c>
      <c r="F31" s="271">
        <v>0</v>
      </c>
      <c r="G31" s="271">
        <v>0</v>
      </c>
      <c r="H31" s="267">
        <f t="shared" si="3"/>
        <v>0</v>
      </c>
      <c r="I31" s="21"/>
      <c r="J31" s="22"/>
      <c r="K31" s="22"/>
      <c r="L31" s="272"/>
      <c r="M31" s="272"/>
    </row>
    <row r="32" spans="1:13" ht="20.149999999999999" customHeight="1" x14ac:dyDescent="0.25">
      <c r="A32" s="50" t="s">
        <v>44</v>
      </c>
      <c r="B32" s="17" t="s">
        <v>45</v>
      </c>
      <c r="C32" s="183">
        <v>108.88911</v>
      </c>
      <c r="D32" s="183">
        <v>95.640690000000006</v>
      </c>
      <c r="E32" s="55">
        <f t="shared" si="4"/>
        <v>0.87833108379708502</v>
      </c>
      <c r="F32" s="271">
        <v>3.0000000000000001E-3</v>
      </c>
      <c r="G32" s="271">
        <v>1E-3</v>
      </c>
      <c r="H32" s="267">
        <f t="shared" si="3"/>
        <v>-0.2</v>
      </c>
      <c r="I32" s="21"/>
      <c r="J32" s="22"/>
      <c r="K32" s="22"/>
      <c r="L32" s="272"/>
      <c r="M32" s="272"/>
    </row>
    <row r="33" spans="1:13" ht="20.149999999999999" customHeight="1" x14ac:dyDescent="0.25">
      <c r="A33" s="50" t="s">
        <v>46</v>
      </c>
      <c r="B33" s="17" t="s">
        <v>47</v>
      </c>
      <c r="C33" s="183">
        <v>3103.2663699999998</v>
      </c>
      <c r="D33" s="183">
        <v>3593.8254400000001</v>
      </c>
      <c r="E33" s="55">
        <f t="shared" si="4"/>
        <v>1.1580782992856653</v>
      </c>
      <c r="F33" s="271">
        <v>1.0999999999999999E-2</v>
      </c>
      <c r="G33" s="271">
        <v>8.9999999999999993E-3</v>
      </c>
      <c r="H33" s="267">
        <f t="shared" si="3"/>
        <v>-0.2</v>
      </c>
      <c r="I33" s="21"/>
      <c r="J33" s="22"/>
      <c r="K33" s="22"/>
      <c r="L33" s="272"/>
      <c r="M33" s="272"/>
    </row>
    <row r="34" spans="1:13" ht="20.149999999999999" customHeight="1" x14ac:dyDescent="0.25">
      <c r="A34" s="50" t="s">
        <v>48</v>
      </c>
      <c r="B34" s="17" t="s">
        <v>49</v>
      </c>
      <c r="C34" s="183">
        <v>329.68081000000001</v>
      </c>
      <c r="D34" s="183">
        <v>363.64859999999999</v>
      </c>
      <c r="E34" s="55">
        <f t="shared" si="4"/>
        <v>1.1030323542337814</v>
      </c>
      <c r="F34" s="271">
        <v>8.9999999999999993E-3</v>
      </c>
      <c r="G34" s="271">
        <v>0.01</v>
      </c>
      <c r="H34" s="267">
        <f t="shared" si="3"/>
        <v>0.10000000000000009</v>
      </c>
      <c r="I34" s="21"/>
      <c r="J34" s="22"/>
      <c r="K34" s="22"/>
      <c r="L34" s="272"/>
      <c r="M34" s="272"/>
    </row>
    <row r="35" spans="1:13" ht="20.149999999999999" customHeight="1" x14ac:dyDescent="0.25">
      <c r="A35" s="50" t="s">
        <v>50</v>
      </c>
      <c r="B35" s="17" t="s">
        <v>51</v>
      </c>
      <c r="C35" s="183">
        <v>4082.9120200000002</v>
      </c>
      <c r="D35" s="183">
        <v>3061.62664</v>
      </c>
      <c r="E35" s="55">
        <f t="shared" si="4"/>
        <v>0.7498634859146438</v>
      </c>
      <c r="F35" s="271">
        <v>3.5000000000000003E-2</v>
      </c>
      <c r="G35" s="271">
        <v>3.1E-2</v>
      </c>
      <c r="H35" s="267">
        <f t="shared" si="3"/>
        <v>-0.40000000000000036</v>
      </c>
      <c r="I35" s="21"/>
      <c r="J35" s="22"/>
      <c r="K35" s="22"/>
      <c r="L35" s="272"/>
      <c r="M35" s="272"/>
    </row>
    <row r="36" spans="1:13" ht="20.149999999999999" customHeight="1" x14ac:dyDescent="0.25">
      <c r="A36" s="50" t="s">
        <v>52</v>
      </c>
      <c r="B36" s="17" t="s">
        <v>53</v>
      </c>
      <c r="C36" s="183">
        <v>9127.0408700000007</v>
      </c>
      <c r="D36" s="183">
        <v>7849.3983099999996</v>
      </c>
      <c r="E36" s="55">
        <f t="shared" si="4"/>
        <v>0.86001568545622153</v>
      </c>
      <c r="F36" s="271">
        <v>3.5000000000000003E-2</v>
      </c>
      <c r="G36" s="271">
        <v>2.7E-2</v>
      </c>
      <c r="H36" s="267">
        <f t="shared" si="3"/>
        <v>-0.80000000000000038</v>
      </c>
      <c r="I36" s="21"/>
      <c r="J36" s="22"/>
      <c r="K36" s="22"/>
      <c r="L36" s="272"/>
      <c r="M36" s="272"/>
    </row>
    <row r="37" spans="1:13" ht="20.149999999999999" customHeight="1" x14ac:dyDescent="0.25">
      <c r="A37" s="50" t="s">
        <v>54</v>
      </c>
      <c r="B37" s="17" t="s">
        <v>55</v>
      </c>
      <c r="C37" s="183">
        <v>2483.9799600000001</v>
      </c>
      <c r="D37" s="183">
        <v>1543.46317</v>
      </c>
      <c r="E37" s="55">
        <f t="shared" si="4"/>
        <v>0.62136699766289571</v>
      </c>
      <c r="F37" s="271">
        <v>8.0000000000000002E-3</v>
      </c>
      <c r="G37" s="271">
        <v>7.0000000000000001E-3</v>
      </c>
      <c r="H37" s="267">
        <f t="shared" si="3"/>
        <v>-0.1</v>
      </c>
      <c r="I37" s="21"/>
      <c r="J37" s="22"/>
      <c r="K37" s="22"/>
      <c r="L37" s="272"/>
      <c r="M37" s="272"/>
    </row>
    <row r="38" spans="1:13" ht="20.149999999999999" customHeight="1" thickBot="1" x14ac:dyDescent="0.3">
      <c r="A38" s="50" t="s">
        <v>56</v>
      </c>
      <c r="B38" s="17" t="s">
        <v>57</v>
      </c>
      <c r="C38" s="183">
        <v>9536.4539199999999</v>
      </c>
      <c r="D38" s="183">
        <v>8267.4362400000009</v>
      </c>
      <c r="E38" s="55">
        <f t="shared" si="4"/>
        <v>0.86692981577370232</v>
      </c>
      <c r="F38" s="271">
        <v>1.2E-2</v>
      </c>
      <c r="G38" s="271">
        <v>8.0000000000000002E-3</v>
      </c>
      <c r="H38" s="267">
        <f t="shared" si="3"/>
        <v>-0.4</v>
      </c>
      <c r="I38" s="21"/>
      <c r="J38" s="22"/>
      <c r="K38" s="22"/>
      <c r="L38" s="272"/>
      <c r="M38" s="272"/>
    </row>
    <row r="39" spans="1:13" ht="20.149999999999999" customHeight="1" thickBot="1" x14ac:dyDescent="0.3">
      <c r="A39" s="134"/>
      <c r="B39" s="135" t="s">
        <v>10</v>
      </c>
      <c r="C39" s="46">
        <f>SUM(C14:C38)</f>
        <v>289762.70713</v>
      </c>
      <c r="D39" s="46">
        <f>SUM(D14:D38)</f>
        <v>329185.85871000006</v>
      </c>
      <c r="E39" s="30">
        <f t="shared" ref="E39" si="5">+D39/C39</f>
        <v>1.1360532277271731</v>
      </c>
      <c r="F39" s="273">
        <v>1.2999999999999999E-2</v>
      </c>
      <c r="G39" s="273">
        <v>1.4999999999999999E-2</v>
      </c>
      <c r="H39" s="268">
        <f t="shared" si="3"/>
        <v>0.2</v>
      </c>
      <c r="I39" s="21"/>
      <c r="J39" s="22"/>
      <c r="K39" s="22"/>
      <c r="L39" s="272"/>
      <c r="M39" s="272"/>
    </row>
    <row r="40" spans="1:13" ht="20.149999999999999" customHeight="1" x14ac:dyDescent="0.25">
      <c r="C40" s="22" t="b">
        <v>1</v>
      </c>
      <c r="D40" s="22" t="b">
        <v>1</v>
      </c>
      <c r="E40" s="22"/>
      <c r="F40" s="22"/>
      <c r="G40" s="22"/>
      <c r="H40" s="22"/>
      <c r="L40" s="272"/>
      <c r="M40" s="272"/>
    </row>
    <row r="41" spans="1:13" s="100" customFormat="1" ht="20.149999999999999" customHeight="1" x14ac:dyDescent="0.25">
      <c r="A41" s="493" t="s">
        <v>257</v>
      </c>
      <c r="B41" s="493"/>
      <c r="C41" s="493"/>
      <c r="D41" s="493"/>
      <c r="E41" s="493"/>
      <c r="F41" s="493"/>
      <c r="G41" s="493"/>
      <c r="H41" s="493"/>
      <c r="L41" s="265"/>
      <c r="M41" s="265"/>
    </row>
    <row r="42" spans="1:13" s="100" customFormat="1" ht="20.149999999999999" customHeight="1" thickBot="1" x14ac:dyDescent="0.3">
      <c r="A42" s="101"/>
      <c r="B42" s="101"/>
      <c r="C42" s="101"/>
      <c r="D42" s="101"/>
      <c r="E42" s="101"/>
      <c r="F42" s="101"/>
      <c r="G42" s="101"/>
      <c r="H42" s="101"/>
      <c r="L42" s="265"/>
      <c r="M42" s="265"/>
    </row>
    <row r="43" spans="1:13" ht="31.5" customHeight="1" thickBot="1" x14ac:dyDescent="0.3">
      <c r="A43" s="102" t="s">
        <v>1</v>
      </c>
      <c r="B43" s="123" t="s">
        <v>12</v>
      </c>
      <c r="C43" s="485" t="s">
        <v>187</v>
      </c>
      <c r="D43" s="486"/>
      <c r="E43" s="123" t="s">
        <v>4</v>
      </c>
      <c r="F43" s="500" t="s">
        <v>187</v>
      </c>
      <c r="G43" s="507"/>
      <c r="H43" s="486"/>
    </row>
    <row r="44" spans="1:13" ht="20.149999999999999" customHeight="1" thickBot="1" x14ac:dyDescent="0.3">
      <c r="A44" s="107"/>
      <c r="B44" s="256"/>
      <c r="C44" s="36">
        <f>+C5</f>
        <v>2018</v>
      </c>
      <c r="D44" s="36">
        <f>+D5</f>
        <v>2019</v>
      </c>
      <c r="E44" s="36" t="str">
        <f>+E5</f>
        <v>19/18</v>
      </c>
      <c r="F44" s="36">
        <f>+F5</f>
        <v>2018</v>
      </c>
      <c r="G44" s="36">
        <f>+G5</f>
        <v>2019</v>
      </c>
      <c r="H44" s="16" t="s">
        <v>188</v>
      </c>
    </row>
    <row r="45" spans="1:13" ht="20.149999999999999" customHeight="1" x14ac:dyDescent="0.25">
      <c r="A45" s="49" t="s">
        <v>6</v>
      </c>
      <c r="B45" s="17" t="s">
        <v>59</v>
      </c>
      <c r="C45" s="183">
        <v>311452.07737000001</v>
      </c>
      <c r="D45" s="183">
        <v>307295.70568999997</v>
      </c>
      <c r="E45" s="55">
        <f t="shared" ref="E45:E79" si="6">+IF(C45=0,"X",D45/C45)</f>
        <v>0.98665485966541699</v>
      </c>
      <c r="F45" s="271">
        <v>0.14899999999999999</v>
      </c>
      <c r="G45" s="271">
        <v>0.15</v>
      </c>
      <c r="H45" s="267">
        <f>+(G45-F45)*100</f>
        <v>0.10000000000000009</v>
      </c>
      <c r="I45" s="21"/>
      <c r="J45" s="22"/>
      <c r="K45" s="22"/>
    </row>
    <row r="46" spans="1:13" ht="20.149999999999999" customHeight="1" x14ac:dyDescent="0.25">
      <c r="A46" s="50" t="s">
        <v>8</v>
      </c>
      <c r="B46" s="17" t="s">
        <v>254</v>
      </c>
      <c r="C46" s="183">
        <v>40492.731449999999</v>
      </c>
      <c r="D46" s="183">
        <v>41780.999799999998</v>
      </c>
      <c r="E46" s="55">
        <f t="shared" si="6"/>
        <v>1.0318148048765428</v>
      </c>
      <c r="F46" s="271">
        <v>9.1999999999999998E-2</v>
      </c>
      <c r="G46" s="271">
        <v>9.1999999999999998E-2</v>
      </c>
      <c r="H46" s="267">
        <f t="shared" ref="H46:H79" si="7">+(G46-F46)*100</f>
        <v>0</v>
      </c>
      <c r="I46" s="21"/>
      <c r="J46" s="22"/>
      <c r="K46" s="22"/>
    </row>
    <row r="47" spans="1:13" ht="20.149999999999999" customHeight="1" x14ac:dyDescent="0.25">
      <c r="A47" s="50" t="s">
        <v>14</v>
      </c>
      <c r="B47" s="17" t="s">
        <v>60</v>
      </c>
      <c r="C47" s="183">
        <v>222391.03862000001</v>
      </c>
      <c r="D47" s="183">
        <v>633677.30012999999</v>
      </c>
      <c r="E47" s="55">
        <f t="shared" si="6"/>
        <v>2.8493832488132114</v>
      </c>
      <c r="F47" s="271">
        <v>0.115</v>
      </c>
      <c r="G47" s="271">
        <v>0.33300000000000002</v>
      </c>
      <c r="H47" s="267">
        <f t="shared" si="7"/>
        <v>21.800000000000004</v>
      </c>
      <c r="I47" s="21"/>
      <c r="J47" s="22"/>
      <c r="K47" s="22"/>
    </row>
    <row r="48" spans="1:13" ht="20.149999999999999" customHeight="1" x14ac:dyDescent="0.25">
      <c r="A48" s="50" t="s">
        <v>16</v>
      </c>
      <c r="B48" s="17" t="s">
        <v>61</v>
      </c>
      <c r="C48" s="183">
        <v>392056.88776999997</v>
      </c>
      <c r="D48" s="183">
        <v>479804.71132</v>
      </c>
      <c r="E48" s="55">
        <f t="shared" si="6"/>
        <v>1.2238140083422722</v>
      </c>
      <c r="F48" s="271">
        <v>0.248</v>
      </c>
      <c r="G48" s="271">
        <v>0.26800000000000002</v>
      </c>
      <c r="H48" s="267">
        <f t="shared" si="7"/>
        <v>2.0000000000000018</v>
      </c>
      <c r="I48" s="21"/>
      <c r="J48" s="22"/>
      <c r="K48" s="22"/>
    </row>
    <row r="49" spans="1:23" ht="20.149999999999999" customHeight="1" x14ac:dyDescent="0.25">
      <c r="A49" s="50" t="s">
        <v>18</v>
      </c>
      <c r="B49" s="17" t="s">
        <v>62</v>
      </c>
      <c r="C49" s="183">
        <v>164320.29811999999</v>
      </c>
      <c r="D49" s="183">
        <v>173289.64300000001</v>
      </c>
      <c r="E49" s="55">
        <f t="shared" si="6"/>
        <v>1.0545845217092404</v>
      </c>
      <c r="F49" s="271">
        <v>0.40899999999999997</v>
      </c>
      <c r="G49" s="271">
        <v>0.41099999999999998</v>
      </c>
      <c r="H49" s="267">
        <f t="shared" si="7"/>
        <v>0.20000000000000018</v>
      </c>
      <c r="I49" s="21"/>
      <c r="J49" s="22"/>
      <c r="K49" s="22"/>
    </row>
    <row r="50" spans="1:23" ht="20.149999999999999" customHeight="1" x14ac:dyDescent="0.25">
      <c r="A50" s="50" t="s">
        <v>20</v>
      </c>
      <c r="B50" s="17" t="s">
        <v>63</v>
      </c>
      <c r="C50" s="183">
        <v>7094.6027800000002</v>
      </c>
      <c r="D50" s="183">
        <v>11597.78649</v>
      </c>
      <c r="E50" s="55">
        <f t="shared" si="6"/>
        <v>1.6347337334649199</v>
      </c>
      <c r="F50" s="271">
        <v>0.32600000000000001</v>
      </c>
      <c r="G50" s="271">
        <v>0.23799999999999999</v>
      </c>
      <c r="H50" s="267">
        <f t="shared" si="7"/>
        <v>-8.8000000000000025</v>
      </c>
      <c r="I50" s="21"/>
      <c r="J50" s="22"/>
      <c r="K50" s="22"/>
    </row>
    <row r="51" spans="1:23" ht="20.149999999999999" customHeight="1" x14ac:dyDescent="0.25">
      <c r="A51" s="50" t="s">
        <v>22</v>
      </c>
      <c r="B51" s="17" t="s">
        <v>64</v>
      </c>
      <c r="C51" s="183">
        <v>1425.38669</v>
      </c>
      <c r="D51" s="183">
        <v>2186.30492</v>
      </c>
      <c r="E51" s="55">
        <f t="shared" si="6"/>
        <v>1.5338328436334705</v>
      </c>
      <c r="F51" s="271">
        <v>2.5999999999999999E-2</v>
      </c>
      <c r="G51" s="271">
        <v>3.4000000000000002E-2</v>
      </c>
      <c r="H51" s="267">
        <f t="shared" si="7"/>
        <v>0.80000000000000038</v>
      </c>
      <c r="I51" s="21"/>
      <c r="J51" s="22"/>
      <c r="K51" s="22"/>
    </row>
    <row r="52" spans="1:23" ht="20.149999999999999" customHeight="1" x14ac:dyDescent="0.25">
      <c r="A52" s="50" t="s">
        <v>24</v>
      </c>
      <c r="B52" s="17" t="s">
        <v>65</v>
      </c>
      <c r="C52" s="183">
        <v>15871.902</v>
      </c>
      <c r="D52" s="183">
        <v>0</v>
      </c>
      <c r="E52" s="458" t="s">
        <v>170</v>
      </c>
      <c r="F52" s="271">
        <v>0.80700000000000005</v>
      </c>
      <c r="G52" s="271">
        <v>0</v>
      </c>
      <c r="H52" s="267">
        <f t="shared" si="7"/>
        <v>-80.7</v>
      </c>
      <c r="I52" s="21"/>
      <c r="J52" s="22"/>
      <c r="K52" s="22"/>
    </row>
    <row r="53" spans="1:23" ht="20.149999999999999" customHeight="1" x14ac:dyDescent="0.25">
      <c r="A53" s="50" t="s">
        <v>26</v>
      </c>
      <c r="B53" s="17" t="s">
        <v>66</v>
      </c>
      <c r="C53" s="183">
        <v>464778.87930999999</v>
      </c>
      <c r="D53" s="183">
        <v>406659.03772000002</v>
      </c>
      <c r="E53" s="55">
        <f t="shared" si="6"/>
        <v>0.87495162930750348</v>
      </c>
      <c r="F53" s="271">
        <v>7.5999999999999998E-2</v>
      </c>
      <c r="G53" s="271">
        <v>6.4000000000000001E-2</v>
      </c>
      <c r="H53" s="267">
        <f t="shared" si="7"/>
        <v>-1.1999999999999997</v>
      </c>
      <c r="I53" s="21"/>
      <c r="J53" s="22"/>
      <c r="K53" s="22"/>
    </row>
    <row r="54" spans="1:23" ht="20.149999999999999" customHeight="1" x14ac:dyDescent="0.25">
      <c r="A54" s="50" t="s">
        <v>28</v>
      </c>
      <c r="B54" s="17" t="s">
        <v>67</v>
      </c>
      <c r="C54" s="183">
        <v>222387.81323</v>
      </c>
      <c r="D54" s="183">
        <v>243504.19738</v>
      </c>
      <c r="E54" s="55">
        <f t="shared" si="6"/>
        <v>1.0949529735613741</v>
      </c>
      <c r="F54" s="271">
        <v>0.77700000000000002</v>
      </c>
      <c r="G54" s="271">
        <v>0.69299999999999995</v>
      </c>
      <c r="H54" s="267">
        <f t="shared" si="7"/>
        <v>-8.4000000000000075</v>
      </c>
      <c r="I54" s="21"/>
      <c r="J54" s="22"/>
      <c r="K54" s="22"/>
    </row>
    <row r="55" spans="1:23" ht="20.149999999999999" customHeight="1" x14ac:dyDescent="0.25">
      <c r="A55" s="50" t="s">
        <v>29</v>
      </c>
      <c r="B55" s="17" t="s">
        <v>68</v>
      </c>
      <c r="C55" s="183">
        <v>24435.0213</v>
      </c>
      <c r="D55" s="183">
        <v>29852.563180000001</v>
      </c>
      <c r="E55" s="55">
        <f t="shared" si="6"/>
        <v>1.2217121816055057</v>
      </c>
      <c r="F55" s="271">
        <v>8.3000000000000004E-2</v>
      </c>
      <c r="G55" s="271">
        <v>8.8999999999999996E-2</v>
      </c>
      <c r="H55" s="267">
        <f t="shared" si="7"/>
        <v>0.5999999999999992</v>
      </c>
      <c r="I55" s="21"/>
      <c r="J55" s="22"/>
      <c r="K55" s="22"/>
    </row>
    <row r="56" spans="1:23" ht="20.149999999999999" customHeight="1" x14ac:dyDescent="0.25">
      <c r="A56" s="50" t="s">
        <v>31</v>
      </c>
      <c r="B56" s="17" t="s">
        <v>69</v>
      </c>
      <c r="C56" s="183">
        <v>721163.55226000003</v>
      </c>
      <c r="D56" s="183">
        <v>832060.00927000004</v>
      </c>
      <c r="E56" s="55">
        <f t="shared" si="6"/>
        <v>1.1537743507176283</v>
      </c>
      <c r="F56" s="271">
        <v>0.496</v>
      </c>
      <c r="G56" s="271">
        <v>0.51400000000000001</v>
      </c>
      <c r="H56" s="267">
        <f t="shared" si="7"/>
        <v>1.8000000000000016</v>
      </c>
      <c r="I56" s="21"/>
      <c r="J56" s="22"/>
      <c r="K56" s="22"/>
    </row>
    <row r="57" spans="1:23" ht="20.149999999999999" customHeight="1" x14ac:dyDescent="0.25">
      <c r="A57" s="50" t="s">
        <v>33</v>
      </c>
      <c r="B57" s="17" t="s">
        <v>70</v>
      </c>
      <c r="C57" s="183">
        <v>30377.118470000001</v>
      </c>
      <c r="D57" s="183">
        <v>32339.96528</v>
      </c>
      <c r="E57" s="55">
        <f t="shared" si="6"/>
        <v>1.0646159645437889</v>
      </c>
      <c r="F57" s="271">
        <v>0.23699999999999999</v>
      </c>
      <c r="G57" s="271">
        <v>0.23300000000000001</v>
      </c>
      <c r="H57" s="267">
        <f t="shared" si="7"/>
        <v>-0.39999999999999758</v>
      </c>
      <c r="I57" s="21"/>
      <c r="J57" s="22"/>
      <c r="K57" s="22"/>
    </row>
    <row r="58" spans="1:23" ht="20.149999999999999" customHeight="1" x14ac:dyDescent="0.25">
      <c r="A58" s="50" t="s">
        <v>35</v>
      </c>
      <c r="B58" s="17" t="s">
        <v>71</v>
      </c>
      <c r="C58" s="183">
        <v>323745.34999000002</v>
      </c>
      <c r="D58" s="183">
        <v>357169.61778999999</v>
      </c>
      <c r="E58" s="55">
        <f t="shared" si="6"/>
        <v>1.1032424644895513</v>
      </c>
      <c r="F58" s="271">
        <v>0.308</v>
      </c>
      <c r="G58" s="271">
        <v>0.26300000000000001</v>
      </c>
      <c r="H58" s="267">
        <f t="shared" si="7"/>
        <v>-4.4999999999999982</v>
      </c>
      <c r="I58" s="21"/>
      <c r="J58" s="22"/>
      <c r="K58" s="22"/>
    </row>
    <row r="59" spans="1:23" ht="20.149999999999999" customHeight="1" x14ac:dyDescent="0.25">
      <c r="A59" s="50" t="s">
        <v>37</v>
      </c>
      <c r="B59" s="17" t="s">
        <v>72</v>
      </c>
      <c r="C59" s="183">
        <v>34149.162259999997</v>
      </c>
      <c r="D59" s="183">
        <v>45440.403939999997</v>
      </c>
      <c r="E59" s="55">
        <f t="shared" si="6"/>
        <v>1.3306447635239882</v>
      </c>
      <c r="F59" s="271">
        <v>0.443</v>
      </c>
      <c r="G59" s="271">
        <v>0.45800000000000002</v>
      </c>
      <c r="H59" s="267">
        <f t="shared" si="7"/>
        <v>1.5000000000000013</v>
      </c>
      <c r="I59" s="21"/>
      <c r="J59" s="22"/>
      <c r="K59" s="22"/>
    </row>
    <row r="60" spans="1:23" ht="20.149999999999999" customHeight="1" x14ac:dyDescent="0.25">
      <c r="A60" s="50" t="s">
        <v>39</v>
      </c>
      <c r="B60" s="17" t="s">
        <v>73</v>
      </c>
      <c r="C60" s="183">
        <v>672236.30946000002</v>
      </c>
      <c r="D60" s="183">
        <v>650719.12222000002</v>
      </c>
      <c r="E60" s="55">
        <f t="shared" si="6"/>
        <v>0.96799163190502979</v>
      </c>
      <c r="F60" s="271">
        <v>0.65500000000000003</v>
      </c>
      <c r="G60" s="271">
        <v>0.63800000000000001</v>
      </c>
      <c r="H60" s="267">
        <f t="shared" si="7"/>
        <v>-1.7000000000000015</v>
      </c>
      <c r="I60" s="21"/>
      <c r="J60" s="22"/>
      <c r="K60" s="22"/>
    </row>
    <row r="61" spans="1:23" ht="20.149999999999999" customHeight="1" x14ac:dyDescent="0.25">
      <c r="A61" s="50" t="s">
        <v>40</v>
      </c>
      <c r="B61" s="17" t="s">
        <v>74</v>
      </c>
      <c r="C61" s="183">
        <v>2046.37563</v>
      </c>
      <c r="D61" s="183">
        <v>4946.2530399999996</v>
      </c>
      <c r="E61" s="55">
        <f t="shared" si="6"/>
        <v>2.417079722553185</v>
      </c>
      <c r="F61" s="271">
        <v>0.34799999999999998</v>
      </c>
      <c r="G61" s="271">
        <v>0.73299999999999998</v>
      </c>
      <c r="H61" s="267">
        <f t="shared" si="7"/>
        <v>38.5</v>
      </c>
      <c r="I61" s="21"/>
      <c r="J61" s="22"/>
      <c r="K61" s="22"/>
    </row>
    <row r="62" spans="1:23" ht="20.149999999999999" customHeight="1" x14ac:dyDescent="0.25">
      <c r="A62" s="50" t="s">
        <v>42</v>
      </c>
      <c r="B62" s="17" t="s">
        <v>75</v>
      </c>
      <c r="C62" s="183">
        <v>9064.23819</v>
      </c>
      <c r="D62" s="183">
        <v>8895.6878899999992</v>
      </c>
      <c r="E62" s="55">
        <f t="shared" si="6"/>
        <v>0.98140491274976072</v>
      </c>
      <c r="F62" s="271">
        <v>0.193</v>
      </c>
      <c r="G62" s="271">
        <v>0.187</v>
      </c>
      <c r="H62" s="267">
        <f t="shared" si="7"/>
        <v>-0.60000000000000053</v>
      </c>
      <c r="I62" s="21"/>
      <c r="J62" s="22"/>
      <c r="K62" s="22"/>
    </row>
    <row r="63" spans="1:23" ht="20.149999999999999" customHeight="1" x14ac:dyDescent="0.25">
      <c r="A63" s="50" t="s">
        <v>44</v>
      </c>
      <c r="B63" s="17" t="s">
        <v>76</v>
      </c>
      <c r="C63" s="183">
        <v>0</v>
      </c>
      <c r="D63" s="183">
        <v>0</v>
      </c>
      <c r="E63" s="55" t="s">
        <v>170</v>
      </c>
      <c r="F63" s="271">
        <v>0</v>
      </c>
      <c r="G63" s="271">
        <v>0</v>
      </c>
      <c r="H63" s="267">
        <f t="shared" si="7"/>
        <v>0</v>
      </c>
      <c r="I63" s="21"/>
      <c r="J63" s="22"/>
      <c r="K63" s="22"/>
    </row>
    <row r="64" spans="1:23" ht="20.149999999999999" customHeight="1" x14ac:dyDescent="0.25">
      <c r="A64" s="50" t="s">
        <v>46</v>
      </c>
      <c r="B64" s="17" t="s">
        <v>77</v>
      </c>
      <c r="C64" s="183">
        <v>346681.96386999998</v>
      </c>
      <c r="D64" s="183">
        <v>396135.37034999998</v>
      </c>
      <c r="E64" s="55">
        <f t="shared" si="6"/>
        <v>1.1426477626004916</v>
      </c>
      <c r="F64" s="271">
        <v>0.59099999999999997</v>
      </c>
      <c r="G64" s="271">
        <v>0.58799999999999997</v>
      </c>
      <c r="H64" s="267">
        <f t="shared" si="7"/>
        <v>-0.30000000000000027</v>
      </c>
      <c r="I64" s="21"/>
      <c r="J64" s="22"/>
      <c r="K64" s="22"/>
      <c r="W64" s="252"/>
    </row>
    <row r="65" spans="1:13" ht="20.149999999999999" customHeight="1" x14ac:dyDescent="0.25">
      <c r="A65" s="50" t="s">
        <v>48</v>
      </c>
      <c r="B65" s="17" t="s">
        <v>78</v>
      </c>
      <c r="C65" s="183">
        <v>96365.257970000006</v>
      </c>
      <c r="D65" s="183">
        <v>164474.49697000001</v>
      </c>
      <c r="E65" s="55">
        <f t="shared" si="6"/>
        <v>1.7067820959001994</v>
      </c>
      <c r="F65" s="271">
        <v>0.52200000000000002</v>
      </c>
      <c r="G65" s="271">
        <v>0.624</v>
      </c>
      <c r="H65" s="267">
        <f t="shared" si="7"/>
        <v>10.199999999999998</v>
      </c>
      <c r="I65" s="21"/>
      <c r="J65" s="22"/>
      <c r="K65" s="22"/>
    </row>
    <row r="66" spans="1:13" ht="20.149999999999999" customHeight="1" x14ac:dyDescent="0.25">
      <c r="A66" s="50" t="s">
        <v>50</v>
      </c>
      <c r="B66" s="17" t="s">
        <v>79</v>
      </c>
      <c r="C66" s="183">
        <v>69917.381899999993</v>
      </c>
      <c r="D66" s="183">
        <v>90309.582120000006</v>
      </c>
      <c r="E66" s="55">
        <f t="shared" si="6"/>
        <v>1.2916613818458784</v>
      </c>
      <c r="F66" s="271">
        <v>0.70799999999999996</v>
      </c>
      <c r="G66" s="271">
        <v>0.77800000000000002</v>
      </c>
      <c r="H66" s="267">
        <f t="shared" si="7"/>
        <v>7.0000000000000062</v>
      </c>
      <c r="I66" s="21"/>
      <c r="J66" s="22"/>
      <c r="K66" s="22"/>
    </row>
    <row r="67" spans="1:13" ht="20.149999999999999" customHeight="1" x14ac:dyDescent="0.25">
      <c r="A67" s="50" t="s">
        <v>52</v>
      </c>
      <c r="B67" s="17" t="s">
        <v>80</v>
      </c>
      <c r="C67" s="183">
        <v>11838.44687</v>
      </c>
      <c r="D67" s="183">
        <v>19448.681430000001</v>
      </c>
      <c r="E67" s="55">
        <f t="shared" si="6"/>
        <v>1.6428406228932968</v>
      </c>
      <c r="F67" s="271">
        <v>4.8000000000000001E-2</v>
      </c>
      <c r="G67" s="271">
        <v>5.6000000000000001E-2</v>
      </c>
      <c r="H67" s="267">
        <f t="shared" si="7"/>
        <v>0.8</v>
      </c>
      <c r="I67" s="21"/>
      <c r="J67" s="22"/>
      <c r="K67" s="22"/>
    </row>
    <row r="68" spans="1:13" ht="20.149999999999999" customHeight="1" x14ac:dyDescent="0.25">
      <c r="A68" s="50" t="s">
        <v>54</v>
      </c>
      <c r="B68" s="17" t="s">
        <v>81</v>
      </c>
      <c r="C68" s="183">
        <v>619829.71444999997</v>
      </c>
      <c r="D68" s="183">
        <v>752517.04683000001</v>
      </c>
      <c r="E68" s="55">
        <f t="shared" si="6"/>
        <v>1.214070621796083</v>
      </c>
      <c r="F68" s="271">
        <v>4.8000000000000001E-2</v>
      </c>
      <c r="G68" s="271">
        <v>5.8000000000000003E-2</v>
      </c>
      <c r="H68" s="267">
        <f t="shared" si="7"/>
        <v>1.0000000000000002</v>
      </c>
      <c r="I68" s="21"/>
      <c r="J68" s="22"/>
      <c r="K68" s="22"/>
    </row>
    <row r="69" spans="1:13" ht="20.149999999999999" customHeight="1" x14ac:dyDescent="0.25">
      <c r="A69" s="50" t="s">
        <v>56</v>
      </c>
      <c r="B69" s="17" t="s">
        <v>82</v>
      </c>
      <c r="C69" s="183">
        <v>487929.46020999999</v>
      </c>
      <c r="D69" s="183">
        <v>578435.95804000006</v>
      </c>
      <c r="E69" s="55">
        <f t="shared" si="6"/>
        <v>1.1854909473821216</v>
      </c>
      <c r="F69" s="271">
        <v>0.88600000000000001</v>
      </c>
      <c r="G69" s="271">
        <v>0.83899999999999997</v>
      </c>
      <c r="H69" s="267">
        <f t="shared" si="7"/>
        <v>-4.7000000000000046</v>
      </c>
      <c r="I69" s="21"/>
      <c r="J69" s="22"/>
      <c r="K69" s="22"/>
    </row>
    <row r="70" spans="1:13" ht="20.149999999999999" customHeight="1" x14ac:dyDescent="0.25">
      <c r="A70" s="50" t="s">
        <v>83</v>
      </c>
      <c r="B70" s="17" t="s">
        <v>84</v>
      </c>
      <c r="C70" s="183">
        <v>460.17358000000002</v>
      </c>
      <c r="D70" s="183">
        <v>541.83293000000003</v>
      </c>
      <c r="E70" s="55">
        <f t="shared" si="6"/>
        <v>1.1774533644456511</v>
      </c>
      <c r="F70" s="271">
        <v>3.0000000000000001E-3</v>
      </c>
      <c r="G70" s="271">
        <v>2E-3</v>
      </c>
      <c r="H70" s="267">
        <f t="shared" si="7"/>
        <v>-0.1</v>
      </c>
      <c r="I70" s="21"/>
      <c r="J70" s="22"/>
      <c r="K70" s="22"/>
    </row>
    <row r="71" spans="1:13" ht="20.149999999999999" customHeight="1" x14ac:dyDescent="0.25">
      <c r="A71" s="50" t="s">
        <v>85</v>
      </c>
      <c r="B71" s="181" t="s">
        <v>86</v>
      </c>
      <c r="C71" s="183">
        <v>11592.941150000001</v>
      </c>
      <c r="D71" s="183">
        <v>-11362.09749</v>
      </c>
      <c r="E71" s="458" t="s">
        <v>170</v>
      </c>
      <c r="F71" s="271">
        <v>9.7000000000000003E-2</v>
      </c>
      <c r="G71" s="271">
        <v>-9.2999999999999999E-2</v>
      </c>
      <c r="H71" s="267">
        <f t="shared" si="7"/>
        <v>-19</v>
      </c>
      <c r="I71" s="21"/>
      <c r="J71" s="22"/>
      <c r="K71" s="22"/>
    </row>
    <row r="72" spans="1:13" ht="20.149999999999999" customHeight="1" x14ac:dyDescent="0.25">
      <c r="A72" s="50" t="s">
        <v>87</v>
      </c>
      <c r="B72" s="17" t="s">
        <v>88</v>
      </c>
      <c r="C72" s="183">
        <v>696.77107999999998</v>
      </c>
      <c r="D72" s="183">
        <v>852.62316999999996</v>
      </c>
      <c r="E72" s="55">
        <f t="shared" si="6"/>
        <v>1.2236776101556912</v>
      </c>
      <c r="F72" s="271">
        <v>1.4E-2</v>
      </c>
      <c r="G72" s="271">
        <v>1.4E-2</v>
      </c>
      <c r="H72" s="267">
        <f t="shared" si="7"/>
        <v>0</v>
      </c>
      <c r="I72" s="21"/>
      <c r="J72" s="22"/>
      <c r="K72" s="22"/>
    </row>
    <row r="73" spans="1:13" ht="20.149999999999999" customHeight="1" x14ac:dyDescent="0.25">
      <c r="A73" s="50" t="s">
        <v>89</v>
      </c>
      <c r="B73" s="17" t="s">
        <v>90</v>
      </c>
      <c r="C73" s="183">
        <v>365124.10204000003</v>
      </c>
      <c r="D73" s="183">
        <v>330561.72035000002</v>
      </c>
      <c r="E73" s="55">
        <f t="shared" si="6"/>
        <v>0.90534072799660414</v>
      </c>
      <c r="F73" s="271">
        <v>0.57399999999999995</v>
      </c>
      <c r="G73" s="271">
        <v>0.56200000000000006</v>
      </c>
      <c r="H73" s="267">
        <f t="shared" si="7"/>
        <v>-1.19999999999999</v>
      </c>
      <c r="I73" s="21"/>
      <c r="J73" s="22"/>
      <c r="K73" s="22"/>
    </row>
    <row r="74" spans="1:13" ht="20.149999999999999" customHeight="1" x14ac:dyDescent="0.25">
      <c r="A74" s="50" t="s">
        <v>91</v>
      </c>
      <c r="B74" s="17" t="s">
        <v>92</v>
      </c>
      <c r="C74" s="183">
        <v>117228.53876</v>
      </c>
      <c r="D74" s="183">
        <v>126863.49138000001</v>
      </c>
      <c r="E74" s="55">
        <f t="shared" si="6"/>
        <v>1.0821894798136611</v>
      </c>
      <c r="F74" s="271">
        <v>0.58399999999999996</v>
      </c>
      <c r="G74" s="271">
        <v>0.495</v>
      </c>
      <c r="H74" s="267">
        <f t="shared" si="7"/>
        <v>-8.8999999999999968</v>
      </c>
      <c r="I74" s="21"/>
      <c r="J74" s="22"/>
      <c r="K74" s="22"/>
    </row>
    <row r="75" spans="1:13" ht="20.149999999999999" customHeight="1" x14ac:dyDescent="0.25">
      <c r="A75" s="50" t="s">
        <v>93</v>
      </c>
      <c r="B75" s="17" t="s">
        <v>94</v>
      </c>
      <c r="C75" s="183">
        <v>553132.10427999997</v>
      </c>
      <c r="D75" s="183">
        <v>531444.41171999997</v>
      </c>
      <c r="E75" s="55">
        <f t="shared" si="6"/>
        <v>0.96079111591573518</v>
      </c>
      <c r="F75" s="271">
        <v>0.46100000000000002</v>
      </c>
      <c r="G75" s="271">
        <v>0.45800000000000002</v>
      </c>
      <c r="H75" s="267">
        <f t="shared" si="7"/>
        <v>-0.30000000000000027</v>
      </c>
      <c r="I75" s="21"/>
      <c r="J75" s="22"/>
      <c r="K75" s="22"/>
    </row>
    <row r="76" spans="1:13" ht="20.149999999999999" customHeight="1" x14ac:dyDescent="0.25">
      <c r="A76" s="50" t="s">
        <v>95</v>
      </c>
      <c r="B76" s="17" t="s">
        <v>96</v>
      </c>
      <c r="C76" s="183">
        <v>278265.81666999997</v>
      </c>
      <c r="D76" s="183">
        <v>284342.91581999999</v>
      </c>
      <c r="E76" s="55">
        <f t="shared" si="6"/>
        <v>1.0218391867988836</v>
      </c>
      <c r="F76" s="271">
        <v>0.05</v>
      </c>
      <c r="G76" s="271">
        <v>4.7E-2</v>
      </c>
      <c r="H76" s="267">
        <f t="shared" si="7"/>
        <v>-0.30000000000000027</v>
      </c>
      <c r="I76" s="21"/>
      <c r="J76" s="22"/>
      <c r="K76" s="22"/>
    </row>
    <row r="77" spans="1:13" ht="20.149999999999999" customHeight="1" x14ac:dyDescent="0.25">
      <c r="A77" s="50" t="s">
        <v>97</v>
      </c>
      <c r="B77" s="17" t="s">
        <v>98</v>
      </c>
      <c r="C77" s="183">
        <v>326320.20234999998</v>
      </c>
      <c r="D77" s="183">
        <v>84671.537939999995</v>
      </c>
      <c r="E77" s="55">
        <f t="shared" si="6"/>
        <v>0.25947378473731203</v>
      </c>
      <c r="F77" s="271">
        <v>0.439</v>
      </c>
      <c r="G77" s="271">
        <v>0.10299999999999999</v>
      </c>
      <c r="H77" s="267">
        <f t="shared" si="7"/>
        <v>-33.6</v>
      </c>
      <c r="I77" s="21"/>
      <c r="J77" s="22"/>
      <c r="K77" s="22"/>
    </row>
    <row r="78" spans="1:13" ht="20.149999999999999" customHeight="1" thickBot="1" x14ac:dyDescent="0.3">
      <c r="A78" s="50" t="s">
        <v>99</v>
      </c>
      <c r="B78" s="17" t="s">
        <v>100</v>
      </c>
      <c r="C78" s="183">
        <v>0</v>
      </c>
      <c r="D78" s="183">
        <v>0</v>
      </c>
      <c r="E78" s="55" t="str">
        <f t="shared" si="6"/>
        <v>X</v>
      </c>
      <c r="F78" s="271">
        <v>0</v>
      </c>
      <c r="G78" s="271">
        <v>0</v>
      </c>
      <c r="H78" s="267">
        <f t="shared" si="7"/>
        <v>0</v>
      </c>
      <c r="I78" s="21"/>
      <c r="J78" s="22"/>
      <c r="K78" s="22"/>
    </row>
    <row r="79" spans="1:13" ht="20.149999999999999" customHeight="1" thickBot="1" x14ac:dyDescent="0.3">
      <c r="A79" s="27"/>
      <c r="B79" s="135" t="s">
        <v>10</v>
      </c>
      <c r="C79" s="228">
        <f>SUM(C45:C78)</f>
        <v>6944871.6200800007</v>
      </c>
      <c r="D79" s="228">
        <f>SUM(D45:D78)</f>
        <v>7610456.880619999</v>
      </c>
      <c r="E79" s="30">
        <f t="shared" si="6"/>
        <v>1.0958383821834177</v>
      </c>
      <c r="F79" s="274">
        <v>0.17199999999999999</v>
      </c>
      <c r="G79" s="274">
        <v>0.17899999999999999</v>
      </c>
      <c r="H79" s="268">
        <f t="shared" si="7"/>
        <v>0.70000000000000062</v>
      </c>
      <c r="I79" s="21"/>
      <c r="J79" s="22"/>
      <c r="K79" s="22"/>
      <c r="L79" s="275"/>
      <c r="M79" s="275"/>
    </row>
    <row r="80" spans="1:13" ht="20.149999999999999" customHeight="1" x14ac:dyDescent="0.25">
      <c r="C80" s="118" t="b">
        <v>1</v>
      </c>
      <c r="D80" s="118" t="b">
        <v>1</v>
      </c>
      <c r="E80" s="22"/>
      <c r="F80" s="22"/>
      <c r="G80" s="22"/>
      <c r="H80" s="22"/>
    </row>
    <row r="81" spans="1:13" s="100" customFormat="1" ht="20.149999999999999" customHeight="1" x14ac:dyDescent="0.25">
      <c r="A81" s="474" t="s">
        <v>258</v>
      </c>
      <c r="B81" s="474"/>
      <c r="C81" s="474"/>
      <c r="D81" s="474"/>
      <c r="E81" s="474"/>
      <c r="F81" s="474"/>
      <c r="G81" s="474"/>
      <c r="H81" s="474"/>
      <c r="L81" s="265"/>
      <c r="M81" s="265"/>
    </row>
    <row r="82" spans="1:13" s="100" customFormat="1" ht="20.149999999999999" customHeight="1" thickBot="1" x14ac:dyDescent="0.3">
      <c r="A82" s="101"/>
      <c r="B82" s="101"/>
      <c r="C82" s="101"/>
      <c r="D82" s="101"/>
      <c r="E82" s="101"/>
      <c r="F82" s="101"/>
      <c r="G82" s="101"/>
      <c r="H82" s="101"/>
      <c r="L82" s="265"/>
      <c r="M82" s="265"/>
    </row>
    <row r="83" spans="1:13" ht="20.149999999999999" customHeight="1" x14ac:dyDescent="0.25">
      <c r="A83" s="102" t="s">
        <v>1</v>
      </c>
      <c r="B83" s="496" t="s">
        <v>2</v>
      </c>
      <c r="C83" s="475" t="s">
        <v>189</v>
      </c>
      <c r="D83" s="476"/>
      <c r="E83" s="496" t="s">
        <v>4</v>
      </c>
      <c r="F83" s="506" t="s">
        <v>190</v>
      </c>
      <c r="G83" s="503"/>
      <c r="H83" s="476"/>
    </row>
    <row r="84" spans="1:13" ht="20.149999999999999" customHeight="1" thickBot="1" x14ac:dyDescent="0.3">
      <c r="A84" s="109"/>
      <c r="B84" s="502"/>
      <c r="C84" s="477"/>
      <c r="D84" s="478"/>
      <c r="E84" s="497"/>
      <c r="F84" s="477"/>
      <c r="G84" s="504"/>
      <c r="H84" s="478"/>
    </row>
    <row r="85" spans="1:13" ht="20.149999999999999" customHeight="1" thickBot="1" x14ac:dyDescent="0.3">
      <c r="A85" s="107"/>
      <c r="B85" s="497"/>
      <c r="C85" s="36">
        <f>+C5</f>
        <v>2018</v>
      </c>
      <c r="D85" s="36">
        <f>+D5</f>
        <v>2019</v>
      </c>
      <c r="E85" s="36" t="str">
        <f>+E5</f>
        <v>19/18</v>
      </c>
      <c r="F85" s="36">
        <f>+F5</f>
        <v>2018</v>
      </c>
      <c r="G85" s="36">
        <f>+G5</f>
        <v>2019</v>
      </c>
      <c r="H85" s="16" t="s">
        <v>188</v>
      </c>
    </row>
    <row r="86" spans="1:13" ht="20.149999999999999" customHeight="1" x14ac:dyDescent="0.25">
      <c r="A86" s="102" t="s">
        <v>6</v>
      </c>
      <c r="B86" s="108" t="s">
        <v>7</v>
      </c>
      <c r="C86" s="234">
        <f>+C120</f>
        <v>166925.75093000001</v>
      </c>
      <c r="D86" s="234">
        <f>+D120</f>
        <v>225055.76528999998</v>
      </c>
      <c r="E86" s="55">
        <f t="shared" ref="E86:E88" si="8">+D86/C86</f>
        <v>1.3482387470844848</v>
      </c>
      <c r="F86" s="221">
        <f>+F120</f>
        <v>8.0000000000000002E-3</v>
      </c>
      <c r="G86" s="221">
        <f>+G120</f>
        <v>1.2E-2</v>
      </c>
      <c r="H86" s="267">
        <f t="shared" ref="H86:H88" si="9">+(G86-F86)*100</f>
        <v>0.4</v>
      </c>
      <c r="I86" s="21"/>
      <c r="J86" s="22"/>
      <c r="K86" s="22"/>
    </row>
    <row r="87" spans="1:13" ht="20.149999999999999" customHeight="1" thickBot="1" x14ac:dyDescent="0.3">
      <c r="A87" s="109" t="s">
        <v>8</v>
      </c>
      <c r="B87" s="57" t="s">
        <v>9</v>
      </c>
      <c r="C87" s="257">
        <f>+C161</f>
        <v>3334067.329619999</v>
      </c>
      <c r="D87" s="257">
        <f>+D161</f>
        <v>3630643.8279200001</v>
      </c>
      <c r="E87" s="55">
        <f t="shared" si="8"/>
        <v>1.088953362058769</v>
      </c>
      <c r="F87" s="235">
        <f>+F161</f>
        <v>0.16500000000000001</v>
      </c>
      <c r="G87" s="235">
        <f>+G161</f>
        <v>0.16300000000000001</v>
      </c>
      <c r="H87" s="267">
        <f t="shared" si="9"/>
        <v>-0.20000000000000018</v>
      </c>
      <c r="I87" s="21"/>
      <c r="J87" s="22"/>
      <c r="K87" s="22"/>
    </row>
    <row r="88" spans="1:13" s="100" customFormat="1" ht="20.149999999999999" customHeight="1" thickBot="1" x14ac:dyDescent="0.3">
      <c r="A88" s="110"/>
      <c r="B88" s="111" t="s">
        <v>136</v>
      </c>
      <c r="C88" s="96">
        <f>SUM(C86:C87)</f>
        <v>3500993.0805499991</v>
      </c>
      <c r="D88" s="96">
        <f>SUM(D86:D87)</f>
        <v>3855699.5932100001</v>
      </c>
      <c r="E88" s="30">
        <f t="shared" si="8"/>
        <v>1.1013159707828606</v>
      </c>
      <c r="F88" s="229">
        <f>+F188</f>
        <v>8.4000000000000005E-2</v>
      </c>
      <c r="G88" s="229">
        <f>+G188</f>
        <v>9.4E-2</v>
      </c>
      <c r="H88" s="268">
        <f t="shared" si="9"/>
        <v>0.99999999999999956</v>
      </c>
      <c r="I88" s="21"/>
      <c r="J88" s="22"/>
      <c r="K88" s="22"/>
      <c r="L88" s="265"/>
      <c r="M88" s="265"/>
    </row>
    <row r="89" spans="1:13" ht="20.149999999999999" customHeight="1" x14ac:dyDescent="0.25">
      <c r="A89" s="113"/>
    </row>
    <row r="90" spans="1:13" s="100" customFormat="1" ht="20.149999999999999" customHeight="1" x14ac:dyDescent="0.25">
      <c r="A90" s="493" t="s">
        <v>259</v>
      </c>
      <c r="B90" s="493"/>
      <c r="C90" s="493"/>
      <c r="D90" s="493"/>
      <c r="E90" s="493"/>
      <c r="F90" s="493"/>
      <c r="G90" s="493"/>
      <c r="H90" s="493"/>
      <c r="L90" s="265"/>
      <c r="M90" s="265"/>
    </row>
    <row r="91" spans="1:13" s="100" customFormat="1" ht="20.149999999999999" customHeight="1" thickBot="1" x14ac:dyDescent="0.3">
      <c r="A91" s="101"/>
      <c r="B91" s="101"/>
      <c r="C91" s="101"/>
      <c r="D91" s="101"/>
      <c r="E91" s="101"/>
      <c r="F91" s="101"/>
      <c r="G91" s="101"/>
      <c r="H91" s="101"/>
      <c r="L91" s="265"/>
      <c r="M91" s="265"/>
    </row>
    <row r="92" spans="1:13" ht="20.149999999999999" customHeight="1" x14ac:dyDescent="0.25">
      <c r="A92" s="496" t="s">
        <v>1</v>
      </c>
      <c r="B92" s="496" t="s">
        <v>12</v>
      </c>
      <c r="C92" s="475" t="s">
        <v>190</v>
      </c>
      <c r="D92" s="476"/>
      <c r="E92" s="496" t="s">
        <v>4</v>
      </c>
      <c r="F92" s="506" t="s">
        <v>190</v>
      </c>
      <c r="G92" s="503"/>
      <c r="H92" s="476"/>
    </row>
    <row r="93" spans="1:13" ht="20.149999999999999" customHeight="1" thickBot="1" x14ac:dyDescent="0.3">
      <c r="A93" s="502"/>
      <c r="B93" s="502"/>
      <c r="C93" s="477"/>
      <c r="D93" s="478"/>
      <c r="E93" s="497"/>
      <c r="F93" s="477"/>
      <c r="G93" s="504"/>
      <c r="H93" s="478"/>
    </row>
    <row r="94" spans="1:13" ht="20.149999999999999" customHeight="1" thickBot="1" x14ac:dyDescent="0.3">
      <c r="A94" s="497"/>
      <c r="B94" s="508"/>
      <c r="C94" s="36">
        <f>+C5</f>
        <v>2018</v>
      </c>
      <c r="D94" s="36">
        <f>+D5</f>
        <v>2019</v>
      </c>
      <c r="E94" s="276" t="str">
        <f>+E5</f>
        <v>19/18</v>
      </c>
      <c r="F94" s="36">
        <f>+F5</f>
        <v>2018</v>
      </c>
      <c r="G94" s="36">
        <f>+G5</f>
        <v>2019</v>
      </c>
      <c r="H94" s="16" t="s">
        <v>188</v>
      </c>
      <c r="L94" s="277"/>
      <c r="M94" s="277"/>
    </row>
    <row r="95" spans="1:13" ht="20.149999999999999" customHeight="1" x14ac:dyDescent="0.25">
      <c r="A95" s="49" t="s">
        <v>6</v>
      </c>
      <c r="B95" s="17" t="s">
        <v>13</v>
      </c>
      <c r="C95" s="37">
        <v>278.23585000000003</v>
      </c>
      <c r="D95" s="263">
        <v>242.01954000000001</v>
      </c>
      <c r="E95" s="55">
        <f t="shared" ref="E95:E119" si="10">+IFERROR(IF(D95/C95&gt;0,D95/C95,"X"),"X")</f>
        <v>0.86983593235738665</v>
      </c>
      <c r="F95" s="278">
        <v>0</v>
      </c>
      <c r="G95" s="278">
        <v>0</v>
      </c>
      <c r="H95" s="267">
        <f>+(G95-F95)*100</f>
        <v>0</v>
      </c>
      <c r="I95" s="21"/>
      <c r="J95" s="22"/>
      <c r="K95" s="22"/>
    </row>
    <row r="96" spans="1:13" ht="20.149999999999999" customHeight="1" x14ac:dyDescent="0.25">
      <c r="A96" s="50" t="s">
        <v>8</v>
      </c>
      <c r="B96" s="17" t="s">
        <v>250</v>
      </c>
      <c r="C96" s="37">
        <v>6897.0550300000004</v>
      </c>
      <c r="D96" s="263">
        <v>13361.02125</v>
      </c>
      <c r="E96" s="55">
        <f t="shared" si="10"/>
        <v>1.9372067051638413</v>
      </c>
      <c r="F96" s="278">
        <v>1.2999999999999999E-2</v>
      </c>
      <c r="G96" s="278">
        <v>2.5000000000000001E-2</v>
      </c>
      <c r="H96" s="267">
        <f t="shared" ref="H96:H120" si="11">+(G96-F96)*100</f>
        <v>1.2000000000000002</v>
      </c>
      <c r="I96" s="21"/>
      <c r="J96" s="22"/>
      <c r="K96" s="22"/>
    </row>
    <row r="97" spans="1:11" ht="20.149999999999999" customHeight="1" x14ac:dyDescent="0.25">
      <c r="A97" s="50" t="s">
        <v>14</v>
      </c>
      <c r="B97" s="17" t="s">
        <v>15</v>
      </c>
      <c r="C97" s="37">
        <v>10775.085849999999</v>
      </c>
      <c r="D97" s="263">
        <v>6157.03802</v>
      </c>
      <c r="E97" s="55">
        <f t="shared" si="10"/>
        <v>0.57141428901004998</v>
      </c>
      <c r="F97" s="278">
        <v>8.0000000000000002E-3</v>
      </c>
      <c r="G97" s="278">
        <v>4.0000000000000001E-3</v>
      </c>
      <c r="H97" s="267">
        <f t="shared" si="11"/>
        <v>-0.4</v>
      </c>
      <c r="I97" s="21"/>
      <c r="J97" s="22"/>
      <c r="K97" s="22"/>
    </row>
    <row r="98" spans="1:11" ht="20.149999999999999" customHeight="1" x14ac:dyDescent="0.25">
      <c r="A98" s="50" t="s">
        <v>16</v>
      </c>
      <c r="B98" s="17" t="s">
        <v>17</v>
      </c>
      <c r="C98" s="37">
        <v>7526.8352299999997</v>
      </c>
      <c r="D98" s="263">
        <v>16153.265719999999</v>
      </c>
      <c r="E98" s="55">
        <f t="shared" si="10"/>
        <v>2.1460899868801833</v>
      </c>
      <c r="F98" s="278">
        <v>7.0000000000000001E-3</v>
      </c>
      <c r="G98" s="278">
        <v>1.7999999999999999E-2</v>
      </c>
      <c r="H98" s="267">
        <f t="shared" si="11"/>
        <v>1.0999999999999999</v>
      </c>
      <c r="I98" s="21"/>
      <c r="J98" s="22"/>
      <c r="K98" s="22"/>
    </row>
    <row r="99" spans="1:11" ht="20.149999999999999" customHeight="1" x14ac:dyDescent="0.25">
      <c r="A99" s="50" t="s">
        <v>18</v>
      </c>
      <c r="B99" s="17" t="s">
        <v>19</v>
      </c>
      <c r="C99" s="37">
        <v>339.81733000000003</v>
      </c>
      <c r="D99" s="263">
        <v>8.827</v>
      </c>
      <c r="E99" s="55">
        <f t="shared" si="10"/>
        <v>2.5975720543740366E-2</v>
      </c>
      <c r="F99" s="278">
        <v>1.2E-2</v>
      </c>
      <c r="G99" s="278">
        <v>0</v>
      </c>
      <c r="H99" s="267">
        <f t="shared" si="11"/>
        <v>-1.2</v>
      </c>
      <c r="I99" s="21"/>
      <c r="J99" s="22"/>
      <c r="K99" s="22"/>
    </row>
    <row r="100" spans="1:11" ht="20.149999999999999" customHeight="1" x14ac:dyDescent="0.25">
      <c r="A100" s="50" t="s">
        <v>20</v>
      </c>
      <c r="B100" s="17" t="s">
        <v>21</v>
      </c>
      <c r="C100" s="37">
        <v>8170.5252799999998</v>
      </c>
      <c r="D100" s="263">
        <v>10443.146220000001</v>
      </c>
      <c r="E100" s="55">
        <f t="shared" si="10"/>
        <v>1.2781486944986236</v>
      </c>
      <c r="F100" s="278">
        <v>1.2999999999999999E-2</v>
      </c>
      <c r="G100" s="278">
        <v>1.4999999999999999E-2</v>
      </c>
      <c r="H100" s="267">
        <f t="shared" si="11"/>
        <v>0.2</v>
      </c>
      <c r="I100" s="21"/>
      <c r="J100" s="22"/>
      <c r="K100" s="22"/>
    </row>
    <row r="101" spans="1:11" ht="20.149999999999999" customHeight="1" x14ac:dyDescent="0.25">
      <c r="A101" s="50" t="s">
        <v>22</v>
      </c>
      <c r="B101" s="17" t="s">
        <v>23</v>
      </c>
      <c r="C101" s="37">
        <v>7500.2089500000002</v>
      </c>
      <c r="D101" s="263">
        <v>7737.9823999999999</v>
      </c>
      <c r="E101" s="55">
        <f t="shared" si="10"/>
        <v>1.0317022434421643</v>
      </c>
      <c r="F101" s="278">
        <v>6.0000000000000001E-3</v>
      </c>
      <c r="G101" s="278">
        <v>1.2E-2</v>
      </c>
      <c r="H101" s="267">
        <f t="shared" si="11"/>
        <v>0.6</v>
      </c>
      <c r="I101" s="21"/>
      <c r="J101" s="22"/>
      <c r="K101" s="22"/>
    </row>
    <row r="102" spans="1:11" ht="20.149999999999999" customHeight="1" x14ac:dyDescent="0.25">
      <c r="A102" s="50" t="s">
        <v>24</v>
      </c>
      <c r="B102" s="17" t="s">
        <v>25</v>
      </c>
      <c r="C102" s="37">
        <v>6.4209300000000002</v>
      </c>
      <c r="D102" s="263">
        <v>228.38301999999999</v>
      </c>
      <c r="E102" s="55">
        <f t="shared" si="10"/>
        <v>35.568526677599657</v>
      </c>
      <c r="F102" s="278">
        <v>0</v>
      </c>
      <c r="G102" s="278">
        <v>0</v>
      </c>
      <c r="H102" s="267">
        <f t="shared" si="11"/>
        <v>0</v>
      </c>
      <c r="I102" s="21"/>
      <c r="J102" s="22"/>
      <c r="K102" s="22"/>
    </row>
    <row r="103" spans="1:11" ht="20.149999999999999" customHeight="1" x14ac:dyDescent="0.25">
      <c r="A103" s="50" t="s">
        <v>26</v>
      </c>
      <c r="B103" s="17" t="s">
        <v>27</v>
      </c>
      <c r="C103" s="37">
        <v>88734.273730000001</v>
      </c>
      <c r="D103" s="263">
        <v>104085.5359</v>
      </c>
      <c r="E103" s="55">
        <f>+D103/C103</f>
        <v>1.1730026237292561</v>
      </c>
      <c r="F103" s="278">
        <v>0.10199999999999999</v>
      </c>
      <c r="G103" s="278">
        <v>0.10299999999999999</v>
      </c>
      <c r="H103" s="267">
        <f t="shared" si="11"/>
        <v>0.10000000000000009</v>
      </c>
      <c r="I103" s="21"/>
      <c r="J103" s="22"/>
      <c r="K103" s="22"/>
    </row>
    <row r="104" spans="1:11" ht="20.149999999999999" customHeight="1" x14ac:dyDescent="0.25">
      <c r="A104" s="50" t="s">
        <v>28</v>
      </c>
      <c r="B104" s="17" t="s">
        <v>253</v>
      </c>
      <c r="C104" s="37">
        <v>714.17030999999997</v>
      </c>
      <c r="D104" s="263">
        <v>531.66462000000001</v>
      </c>
      <c r="E104" s="55">
        <f t="shared" si="10"/>
        <v>0.74445074592921689</v>
      </c>
      <c r="F104" s="278">
        <v>7.0999999999999994E-2</v>
      </c>
      <c r="G104" s="278">
        <v>7.2999999999999995E-2</v>
      </c>
      <c r="H104" s="267">
        <f t="shared" si="11"/>
        <v>0.20000000000000018</v>
      </c>
      <c r="I104" s="21"/>
      <c r="J104" s="22"/>
      <c r="K104" s="22"/>
    </row>
    <row r="105" spans="1:11" ht="20.149999999999999" customHeight="1" x14ac:dyDescent="0.25">
      <c r="A105" s="50" t="s">
        <v>29</v>
      </c>
      <c r="B105" s="17" t="s">
        <v>30</v>
      </c>
      <c r="C105" s="37">
        <v>1114.37228</v>
      </c>
      <c r="D105" s="263">
        <v>1603.22129</v>
      </c>
      <c r="E105" s="55">
        <f t="shared" si="10"/>
        <v>1.4386765704545341</v>
      </c>
      <c r="F105" s="278">
        <v>0.17100000000000001</v>
      </c>
      <c r="G105" s="278">
        <v>0.22600000000000001</v>
      </c>
      <c r="H105" s="267">
        <f t="shared" si="11"/>
        <v>5.4999999999999991</v>
      </c>
      <c r="I105" s="21"/>
      <c r="J105" s="22"/>
      <c r="K105" s="22"/>
    </row>
    <row r="106" spans="1:11" ht="20.149999999999999" customHeight="1" x14ac:dyDescent="0.25">
      <c r="A106" s="50" t="s">
        <v>31</v>
      </c>
      <c r="B106" s="17" t="s">
        <v>32</v>
      </c>
      <c r="C106" s="37">
        <v>17863.63883</v>
      </c>
      <c r="D106" s="263">
        <v>12733.655070000001</v>
      </c>
      <c r="E106" s="55">
        <f t="shared" si="10"/>
        <v>0.71282537623942777</v>
      </c>
      <c r="F106" s="278">
        <v>1.7000000000000001E-2</v>
      </c>
      <c r="G106" s="278">
        <v>1.2E-2</v>
      </c>
      <c r="H106" s="267">
        <f t="shared" si="11"/>
        <v>-0.50000000000000011</v>
      </c>
      <c r="I106" s="21"/>
      <c r="J106" s="22"/>
      <c r="K106" s="22"/>
    </row>
    <row r="107" spans="1:11" ht="19.5" customHeight="1" x14ac:dyDescent="0.25">
      <c r="A107" s="50" t="s">
        <v>33</v>
      </c>
      <c r="B107" s="17" t="s">
        <v>34</v>
      </c>
      <c r="C107" s="37">
        <v>3520.1800400000002</v>
      </c>
      <c r="D107" s="263">
        <v>15640.32878</v>
      </c>
      <c r="E107" s="55">
        <f t="shared" si="10"/>
        <v>4.4430479697850904</v>
      </c>
      <c r="F107" s="278">
        <v>3.0000000000000001E-3</v>
      </c>
      <c r="G107" s="278">
        <v>1.4E-2</v>
      </c>
      <c r="H107" s="267">
        <f t="shared" si="11"/>
        <v>1.0999999999999999</v>
      </c>
      <c r="I107" s="21"/>
      <c r="J107" s="22"/>
      <c r="K107" s="22"/>
    </row>
    <row r="108" spans="1:11" ht="20.149999999999999" customHeight="1" x14ac:dyDescent="0.25">
      <c r="A108" s="50" t="s">
        <v>35</v>
      </c>
      <c r="B108" s="17" t="s">
        <v>36</v>
      </c>
      <c r="C108" s="37">
        <v>166.66668000000001</v>
      </c>
      <c r="D108" s="263">
        <v>0</v>
      </c>
      <c r="E108" s="55" t="str">
        <f t="shared" si="10"/>
        <v>X</v>
      </c>
      <c r="F108" s="278">
        <v>0</v>
      </c>
      <c r="G108" s="278">
        <v>0</v>
      </c>
      <c r="H108" s="267">
        <f t="shared" si="11"/>
        <v>0</v>
      </c>
      <c r="I108" s="21"/>
      <c r="J108" s="22"/>
      <c r="K108" s="22"/>
    </row>
    <row r="109" spans="1:11" ht="20.149999999999999" customHeight="1" x14ac:dyDescent="0.25">
      <c r="A109" s="50" t="s">
        <v>37</v>
      </c>
      <c r="B109" s="17" t="s">
        <v>38</v>
      </c>
      <c r="C109" s="37">
        <v>1271.4980399999999</v>
      </c>
      <c r="D109" s="263">
        <v>2299.1918799999999</v>
      </c>
      <c r="E109" s="55">
        <f t="shared" si="10"/>
        <v>1.8082543642772739</v>
      </c>
      <c r="F109" s="278">
        <v>4.0000000000000001E-3</v>
      </c>
      <c r="G109" s="278">
        <v>8.0000000000000002E-3</v>
      </c>
      <c r="H109" s="267">
        <f t="shared" si="11"/>
        <v>0.4</v>
      </c>
      <c r="I109" s="21"/>
      <c r="J109" s="22"/>
      <c r="K109" s="22"/>
    </row>
    <row r="110" spans="1:11" ht="20.149999999999999" customHeight="1" x14ac:dyDescent="0.25">
      <c r="A110" s="50" t="s">
        <v>39</v>
      </c>
      <c r="B110" s="17" t="s">
        <v>252</v>
      </c>
      <c r="C110" s="37">
        <v>0</v>
      </c>
      <c r="D110" s="263">
        <v>0</v>
      </c>
      <c r="E110" s="55" t="str">
        <f t="shared" si="10"/>
        <v>X</v>
      </c>
      <c r="F110" s="278">
        <v>0</v>
      </c>
      <c r="G110" s="278">
        <v>0</v>
      </c>
      <c r="H110" s="267">
        <f t="shared" si="11"/>
        <v>0</v>
      </c>
      <c r="I110" s="21"/>
      <c r="J110" s="22"/>
      <c r="K110" s="22"/>
    </row>
    <row r="111" spans="1:11" ht="20.149999999999999" customHeight="1" x14ac:dyDescent="0.25">
      <c r="A111" s="50" t="s">
        <v>40</v>
      </c>
      <c r="B111" s="17" t="s">
        <v>41</v>
      </c>
      <c r="C111" s="37">
        <v>0</v>
      </c>
      <c r="D111" s="263">
        <v>0</v>
      </c>
      <c r="E111" s="55" t="str">
        <f t="shared" si="10"/>
        <v>X</v>
      </c>
      <c r="F111" s="278">
        <v>0</v>
      </c>
      <c r="G111" s="278">
        <v>0</v>
      </c>
      <c r="H111" s="267">
        <f t="shared" si="11"/>
        <v>0</v>
      </c>
      <c r="I111" s="21"/>
      <c r="J111" s="22"/>
      <c r="K111" s="22"/>
    </row>
    <row r="112" spans="1:11" ht="20.149999999999999" customHeight="1" x14ac:dyDescent="0.25">
      <c r="A112" s="50" t="s">
        <v>42</v>
      </c>
      <c r="B112" s="17" t="s">
        <v>43</v>
      </c>
      <c r="C112" s="37">
        <v>0</v>
      </c>
      <c r="D112" s="263">
        <v>0</v>
      </c>
      <c r="E112" s="55" t="str">
        <f t="shared" si="10"/>
        <v>X</v>
      </c>
      <c r="F112" s="278">
        <v>0</v>
      </c>
      <c r="G112" s="278">
        <v>0</v>
      </c>
      <c r="H112" s="267">
        <f t="shared" si="11"/>
        <v>0</v>
      </c>
      <c r="I112" s="21"/>
      <c r="J112" s="22"/>
      <c r="K112" s="22"/>
    </row>
    <row r="113" spans="1:13" ht="20.149999999999999" customHeight="1" x14ac:dyDescent="0.25">
      <c r="A113" s="50" t="s">
        <v>44</v>
      </c>
      <c r="B113" s="17" t="s">
        <v>45</v>
      </c>
      <c r="C113" s="37">
        <v>38.535969999999999</v>
      </c>
      <c r="D113" s="263">
        <v>141.71415999999999</v>
      </c>
      <c r="E113" s="55">
        <f t="shared" si="10"/>
        <v>3.6774514823423412</v>
      </c>
      <c r="F113" s="278">
        <v>4.0000000000000001E-3</v>
      </c>
      <c r="G113" s="278">
        <v>1.4E-2</v>
      </c>
      <c r="H113" s="267">
        <f t="shared" si="11"/>
        <v>1</v>
      </c>
      <c r="I113" s="21"/>
      <c r="J113" s="22"/>
      <c r="K113" s="22"/>
    </row>
    <row r="114" spans="1:13" ht="20.149999999999999" customHeight="1" x14ac:dyDescent="0.25">
      <c r="A114" s="50" t="s">
        <v>46</v>
      </c>
      <c r="B114" s="17" t="s">
        <v>47</v>
      </c>
      <c r="C114" s="37">
        <v>1807.5914399999999</v>
      </c>
      <c r="D114" s="263">
        <v>2755.4671600000001</v>
      </c>
      <c r="E114" s="55">
        <f t="shared" si="10"/>
        <v>1.5243860415714297</v>
      </c>
      <c r="F114" s="278">
        <v>0.113</v>
      </c>
      <c r="G114" s="278">
        <v>0.17399999999999999</v>
      </c>
      <c r="H114" s="267">
        <f t="shared" si="11"/>
        <v>6.0999999999999988</v>
      </c>
      <c r="I114" s="21"/>
      <c r="J114" s="22"/>
      <c r="K114" s="22"/>
    </row>
    <row r="115" spans="1:13" ht="20.149999999999999" customHeight="1" x14ac:dyDescent="0.25">
      <c r="A115" s="50" t="s">
        <v>48</v>
      </c>
      <c r="B115" s="17" t="s">
        <v>49</v>
      </c>
      <c r="C115" s="37">
        <v>38.483789999999999</v>
      </c>
      <c r="D115" s="263">
        <v>224.77178000000001</v>
      </c>
      <c r="E115" s="55">
        <f t="shared" si="10"/>
        <v>5.8406872088222084</v>
      </c>
      <c r="F115" s="278">
        <v>0</v>
      </c>
      <c r="G115" s="278">
        <v>3.0000000000000001E-3</v>
      </c>
      <c r="H115" s="267">
        <f t="shared" si="11"/>
        <v>0.3</v>
      </c>
      <c r="I115" s="21"/>
      <c r="J115" s="22"/>
      <c r="K115" s="22"/>
    </row>
    <row r="116" spans="1:13" ht="20.149999999999999" customHeight="1" x14ac:dyDescent="0.25">
      <c r="A116" s="50" t="s">
        <v>50</v>
      </c>
      <c r="B116" s="181" t="s">
        <v>51</v>
      </c>
      <c r="C116" s="37">
        <v>1138.2284999999999</v>
      </c>
      <c r="D116" s="263">
        <v>496.99705999999998</v>
      </c>
      <c r="E116" s="55">
        <f t="shared" si="10"/>
        <v>0.4366408502334988</v>
      </c>
      <c r="F116" s="278">
        <v>6.8000000000000005E-2</v>
      </c>
      <c r="G116" s="278">
        <v>2.9000000000000001E-2</v>
      </c>
      <c r="H116" s="267">
        <f t="shared" si="11"/>
        <v>-3.9000000000000008</v>
      </c>
      <c r="I116" s="21"/>
      <c r="J116" s="22"/>
      <c r="K116" s="22"/>
    </row>
    <row r="117" spans="1:13" ht="20.149999999999999" customHeight="1" x14ac:dyDescent="0.25">
      <c r="A117" s="50" t="s">
        <v>52</v>
      </c>
      <c r="B117" s="17" t="s">
        <v>53</v>
      </c>
      <c r="C117" s="37">
        <v>4403.3293299999996</v>
      </c>
      <c r="D117" s="263">
        <v>3998.35682</v>
      </c>
      <c r="E117" s="55">
        <f t="shared" si="10"/>
        <v>0.90803038345532983</v>
      </c>
      <c r="F117" s="278">
        <v>0.01</v>
      </c>
      <c r="G117" s="278">
        <v>0.02</v>
      </c>
      <c r="H117" s="267">
        <f t="shared" si="11"/>
        <v>1</v>
      </c>
      <c r="I117" s="21"/>
      <c r="J117" s="22"/>
      <c r="K117" s="22"/>
    </row>
    <row r="118" spans="1:13" ht="20.149999999999999" customHeight="1" x14ac:dyDescent="0.25">
      <c r="A118" s="50" t="s">
        <v>54</v>
      </c>
      <c r="B118" s="17" t="s">
        <v>55</v>
      </c>
      <c r="C118" s="37">
        <v>334.25200999999998</v>
      </c>
      <c r="D118" s="263">
        <v>110.79689999999999</v>
      </c>
      <c r="E118" s="55">
        <f t="shared" si="10"/>
        <v>0.33147713906043524</v>
      </c>
      <c r="F118" s="278">
        <v>4.0000000000000001E-3</v>
      </c>
      <c r="G118" s="278">
        <v>1E-3</v>
      </c>
      <c r="H118" s="267">
        <f t="shared" si="11"/>
        <v>-0.3</v>
      </c>
      <c r="I118" s="21"/>
      <c r="J118" s="22"/>
      <c r="K118" s="22"/>
    </row>
    <row r="119" spans="1:13" s="100" customFormat="1" ht="20.149999999999999" customHeight="1" thickBot="1" x14ac:dyDescent="0.3">
      <c r="A119" s="50" t="s">
        <v>56</v>
      </c>
      <c r="B119" s="17" t="s">
        <v>57</v>
      </c>
      <c r="C119" s="37">
        <v>4286.3455299999996</v>
      </c>
      <c r="D119" s="263">
        <v>26102.380700000002</v>
      </c>
      <c r="E119" s="55">
        <f t="shared" si="10"/>
        <v>6.0896585488291244</v>
      </c>
      <c r="F119" s="278">
        <v>6.0000000000000001E-3</v>
      </c>
      <c r="G119" s="278">
        <v>5.8999999999999997E-2</v>
      </c>
      <c r="H119" s="267">
        <f t="shared" si="11"/>
        <v>5.3</v>
      </c>
      <c r="I119" s="21"/>
      <c r="J119" s="22"/>
      <c r="K119" s="22"/>
      <c r="L119" s="265"/>
      <c r="M119" s="265"/>
    </row>
    <row r="120" spans="1:13" s="100" customFormat="1" ht="20.149999999999999" customHeight="1" thickBot="1" x14ac:dyDescent="0.3">
      <c r="A120" s="134"/>
      <c r="B120" s="135" t="s">
        <v>10</v>
      </c>
      <c r="C120" s="96">
        <f>SUM(C95:C119)</f>
        <v>166925.75093000001</v>
      </c>
      <c r="D120" s="96">
        <f>SUM(D95:D119)</f>
        <v>225055.76528999998</v>
      </c>
      <c r="E120" s="30">
        <f t="shared" ref="E120" si="12">+D120/C120</f>
        <v>1.3482387470844848</v>
      </c>
      <c r="F120" s="230">
        <v>8.0000000000000002E-3</v>
      </c>
      <c r="G120" s="230">
        <v>1.2E-2</v>
      </c>
      <c r="H120" s="268">
        <f t="shared" si="11"/>
        <v>0.4</v>
      </c>
      <c r="I120" s="21"/>
      <c r="J120" s="22"/>
      <c r="K120" s="22"/>
      <c r="L120" s="279"/>
      <c r="M120" s="279"/>
    </row>
    <row r="121" spans="1:13" ht="20.149999999999999" customHeight="1" x14ac:dyDescent="0.25">
      <c r="C121" s="22">
        <v>0</v>
      </c>
      <c r="D121" s="22">
        <v>0</v>
      </c>
      <c r="E121" s="22"/>
      <c r="F121" s="22"/>
      <c r="G121" s="22"/>
      <c r="H121" s="22"/>
    </row>
    <row r="122" spans="1:13" s="100" customFormat="1" ht="20.149999999999999" customHeight="1" x14ac:dyDescent="0.25">
      <c r="A122" s="493" t="s">
        <v>260</v>
      </c>
      <c r="B122" s="493"/>
      <c r="C122" s="493"/>
      <c r="D122" s="493"/>
      <c r="E122" s="493"/>
      <c r="F122" s="493"/>
      <c r="G122" s="493"/>
      <c r="H122" s="493"/>
      <c r="L122" s="265"/>
      <c r="M122" s="265"/>
    </row>
    <row r="123" spans="1:13" s="100" customFormat="1" ht="20.149999999999999" customHeight="1" thickBot="1" x14ac:dyDescent="0.3">
      <c r="A123" s="101"/>
      <c r="B123" s="101"/>
      <c r="C123" s="101"/>
      <c r="D123" s="101"/>
      <c r="E123" s="101"/>
      <c r="F123" s="101"/>
      <c r="G123" s="101"/>
      <c r="H123" s="101"/>
      <c r="L123" s="265"/>
      <c r="M123" s="265"/>
    </row>
    <row r="124" spans="1:13" ht="20.149999999999999" customHeight="1" x14ac:dyDescent="0.25">
      <c r="A124" s="496" t="s">
        <v>1</v>
      </c>
      <c r="B124" s="496" t="s">
        <v>12</v>
      </c>
      <c r="C124" s="475" t="s">
        <v>190</v>
      </c>
      <c r="D124" s="503"/>
      <c r="E124" s="496" t="s">
        <v>4</v>
      </c>
      <c r="F124" s="506" t="s">
        <v>190</v>
      </c>
      <c r="G124" s="503"/>
      <c r="H124" s="476"/>
    </row>
    <row r="125" spans="1:13" ht="20.149999999999999" customHeight="1" thickBot="1" x14ac:dyDescent="0.3">
      <c r="A125" s="502"/>
      <c r="B125" s="502"/>
      <c r="C125" s="477"/>
      <c r="D125" s="504"/>
      <c r="E125" s="497"/>
      <c r="F125" s="477"/>
      <c r="G125" s="504"/>
      <c r="H125" s="478"/>
    </row>
    <row r="126" spans="1:13" ht="20.149999999999999" customHeight="1" thickBot="1" x14ac:dyDescent="0.3">
      <c r="A126" s="497"/>
      <c r="B126" s="497"/>
      <c r="C126" s="36">
        <f>+C5</f>
        <v>2018</v>
      </c>
      <c r="D126" s="261">
        <f>+D5</f>
        <v>2019</v>
      </c>
      <c r="E126" s="36" t="str">
        <f>+E5</f>
        <v>19/18</v>
      </c>
      <c r="F126" s="36">
        <f>+F5</f>
        <v>2018</v>
      </c>
      <c r="G126" s="280">
        <f>+G5</f>
        <v>2019</v>
      </c>
      <c r="H126" s="16" t="s">
        <v>188</v>
      </c>
      <c r="L126" s="277"/>
      <c r="M126" s="277"/>
    </row>
    <row r="127" spans="1:13" ht="20.149999999999999" customHeight="1" x14ac:dyDescent="0.25">
      <c r="A127" s="49" t="s">
        <v>6</v>
      </c>
      <c r="B127" s="17" t="s">
        <v>59</v>
      </c>
      <c r="C127" s="183">
        <v>101727.97229999999</v>
      </c>
      <c r="D127" s="183">
        <v>228699.8475</v>
      </c>
      <c r="E127" s="55">
        <f t="shared" ref="E127:E160" si="13">+IFERROR(IF(D127/C127&gt;0,D127/C127,"X"),"X")</f>
        <v>2.2481510476347126</v>
      </c>
      <c r="F127" s="236">
        <v>0.1</v>
      </c>
      <c r="G127" s="39">
        <v>0.17299999999999999</v>
      </c>
      <c r="H127" s="267">
        <f>+(G127-F127)*100</f>
        <v>7.299999999999998</v>
      </c>
      <c r="I127" s="21"/>
      <c r="J127" s="22"/>
      <c r="K127" s="22"/>
    </row>
    <row r="128" spans="1:13" ht="20.149999999999999" customHeight="1" x14ac:dyDescent="0.25">
      <c r="A128" s="50" t="s">
        <v>8</v>
      </c>
      <c r="B128" s="17" t="s">
        <v>254</v>
      </c>
      <c r="C128" s="183">
        <v>34031.103629999998</v>
      </c>
      <c r="D128" s="183">
        <v>12764.31021</v>
      </c>
      <c r="E128" s="55">
        <f t="shared" si="13"/>
        <v>0.37507776264851039</v>
      </c>
      <c r="F128" s="236">
        <v>0.17599999999999999</v>
      </c>
      <c r="G128" s="39">
        <v>6.2E-2</v>
      </c>
      <c r="H128" s="267">
        <f t="shared" ref="H128:H161" si="14">+(G128-F128)*100</f>
        <v>-11.399999999999999</v>
      </c>
      <c r="I128" s="21"/>
      <c r="J128" s="22"/>
      <c r="K128" s="22"/>
    </row>
    <row r="129" spans="1:11" ht="20.149999999999999" customHeight="1" x14ac:dyDescent="0.25">
      <c r="A129" s="50" t="s">
        <v>14</v>
      </c>
      <c r="B129" s="17" t="s">
        <v>60</v>
      </c>
      <c r="C129" s="183">
        <v>177884.49358000001</v>
      </c>
      <c r="D129" s="183">
        <v>239216.49050000001</v>
      </c>
      <c r="E129" s="55">
        <f t="shared" si="13"/>
        <v>1.3447855160709505</v>
      </c>
      <c r="F129" s="236">
        <v>0.19800000000000001</v>
      </c>
      <c r="G129" s="39">
        <v>0.26100000000000001</v>
      </c>
      <c r="H129" s="267">
        <f t="shared" si="14"/>
        <v>6.3</v>
      </c>
      <c r="I129" s="21"/>
      <c r="J129" s="22"/>
      <c r="K129" s="22"/>
    </row>
    <row r="130" spans="1:11" ht="20.149999999999999" customHeight="1" x14ac:dyDescent="0.25">
      <c r="A130" s="50" t="s">
        <v>16</v>
      </c>
      <c r="B130" s="17" t="s">
        <v>61</v>
      </c>
      <c r="C130" s="183">
        <v>217999.0613</v>
      </c>
      <c r="D130" s="183">
        <v>239776.10582999999</v>
      </c>
      <c r="E130" s="55">
        <f t="shared" si="13"/>
        <v>1.0998951298236621</v>
      </c>
      <c r="F130" s="236">
        <v>0.24199999999999999</v>
      </c>
      <c r="G130" s="39">
        <v>0.23200000000000001</v>
      </c>
      <c r="H130" s="267">
        <f t="shared" si="14"/>
        <v>-0.99999999999999811</v>
      </c>
      <c r="I130" s="21"/>
      <c r="J130" s="22"/>
      <c r="K130" s="22"/>
    </row>
    <row r="131" spans="1:11" ht="20.149999999999999" customHeight="1" x14ac:dyDescent="0.25">
      <c r="A131" s="50" t="s">
        <v>18</v>
      </c>
      <c r="B131" s="17" t="s">
        <v>62</v>
      </c>
      <c r="C131" s="183">
        <v>44356.788610000003</v>
      </c>
      <c r="D131" s="183">
        <v>79499.269759999996</v>
      </c>
      <c r="E131" s="55">
        <f t="shared" si="13"/>
        <v>1.7922683821632053</v>
      </c>
      <c r="F131" s="236">
        <v>0.30399999999999999</v>
      </c>
      <c r="G131" s="39">
        <v>0.40200000000000002</v>
      </c>
      <c r="H131" s="267">
        <f t="shared" si="14"/>
        <v>9.8000000000000025</v>
      </c>
      <c r="I131" s="21"/>
      <c r="J131" s="22"/>
      <c r="K131" s="22"/>
    </row>
    <row r="132" spans="1:11" ht="20.149999999999999" customHeight="1" x14ac:dyDescent="0.25">
      <c r="A132" s="50" t="s">
        <v>20</v>
      </c>
      <c r="B132" s="17" t="s">
        <v>63</v>
      </c>
      <c r="C132" s="183">
        <v>1036.38662</v>
      </c>
      <c r="D132" s="183">
        <v>1366.6617100000001</v>
      </c>
      <c r="E132" s="55">
        <f t="shared" si="13"/>
        <v>1.3186794229358152</v>
      </c>
      <c r="F132" s="236">
        <v>0.56699999999999995</v>
      </c>
      <c r="G132" s="39">
        <v>0.39900000000000002</v>
      </c>
      <c r="H132" s="267">
        <f t="shared" si="14"/>
        <v>-16.799999999999994</v>
      </c>
      <c r="I132" s="21"/>
      <c r="J132" s="22"/>
      <c r="K132" s="22"/>
    </row>
    <row r="133" spans="1:11" ht="20.149999999999999" customHeight="1" x14ac:dyDescent="0.25">
      <c r="A133" s="50" t="s">
        <v>22</v>
      </c>
      <c r="B133" s="17" t="s">
        <v>64</v>
      </c>
      <c r="C133" s="183">
        <v>0</v>
      </c>
      <c r="D133" s="183">
        <v>0</v>
      </c>
      <c r="E133" s="55" t="str">
        <f t="shared" si="13"/>
        <v>X</v>
      </c>
      <c r="F133" s="236">
        <v>0</v>
      </c>
      <c r="G133" s="39">
        <v>0</v>
      </c>
      <c r="H133" s="267">
        <f t="shared" si="14"/>
        <v>0</v>
      </c>
      <c r="I133" s="21"/>
      <c r="J133" s="22"/>
      <c r="K133" s="22"/>
    </row>
    <row r="134" spans="1:11" ht="20.149999999999999" customHeight="1" x14ac:dyDescent="0.25">
      <c r="A134" s="50" t="s">
        <v>24</v>
      </c>
      <c r="B134" s="17" t="s">
        <v>65</v>
      </c>
      <c r="C134" s="183">
        <v>2927.3719999999998</v>
      </c>
      <c r="D134" s="183">
        <v>0</v>
      </c>
      <c r="E134" s="55" t="str">
        <f t="shared" si="13"/>
        <v>X</v>
      </c>
      <c r="F134" s="236">
        <v>0.54200000000000004</v>
      </c>
      <c r="G134" s="39">
        <v>0</v>
      </c>
      <c r="H134" s="267">
        <f t="shared" si="14"/>
        <v>-54.2</v>
      </c>
      <c r="I134" s="21"/>
      <c r="J134" s="22"/>
      <c r="K134" s="22"/>
    </row>
    <row r="135" spans="1:11" ht="20.149999999999999" customHeight="1" x14ac:dyDescent="0.25">
      <c r="A135" s="50" t="s">
        <v>26</v>
      </c>
      <c r="B135" s="17" t="s">
        <v>66</v>
      </c>
      <c r="C135" s="183">
        <v>417315.11301999999</v>
      </c>
      <c r="D135" s="183">
        <v>310706.92346999998</v>
      </c>
      <c r="E135" s="55">
        <f t="shared" si="13"/>
        <v>0.74453791338036024</v>
      </c>
      <c r="F135" s="236">
        <v>0.14299999999999999</v>
      </c>
      <c r="G135" s="39">
        <v>9.4E-2</v>
      </c>
      <c r="H135" s="267">
        <f t="shared" si="14"/>
        <v>-4.8999999999999986</v>
      </c>
      <c r="I135" s="21"/>
      <c r="J135" s="22"/>
      <c r="K135" s="22"/>
    </row>
    <row r="136" spans="1:11" ht="20.149999999999999" customHeight="1" x14ac:dyDescent="0.25">
      <c r="A136" s="50" t="s">
        <v>28</v>
      </c>
      <c r="B136" s="17" t="s">
        <v>67</v>
      </c>
      <c r="C136" s="183">
        <v>160118.83113000001</v>
      </c>
      <c r="D136" s="183">
        <v>109510.92606</v>
      </c>
      <c r="E136" s="55">
        <f t="shared" si="13"/>
        <v>0.68393533282221131</v>
      </c>
      <c r="F136" s="236">
        <v>0.78300000000000003</v>
      </c>
      <c r="G136" s="39">
        <v>0.76600000000000001</v>
      </c>
      <c r="H136" s="267">
        <f t="shared" si="14"/>
        <v>-1.7000000000000015</v>
      </c>
      <c r="I136" s="21"/>
      <c r="J136" s="22"/>
      <c r="K136" s="22"/>
    </row>
    <row r="137" spans="1:11" ht="20.149999999999999" customHeight="1" x14ac:dyDescent="0.25">
      <c r="A137" s="50" t="s">
        <v>29</v>
      </c>
      <c r="B137" s="17" t="s">
        <v>68</v>
      </c>
      <c r="C137" s="183">
        <v>4883.4882900000002</v>
      </c>
      <c r="D137" s="183">
        <v>6339.6265899999999</v>
      </c>
      <c r="E137" s="55">
        <f t="shared" si="13"/>
        <v>1.2981758557672305</v>
      </c>
      <c r="F137" s="236">
        <v>6.3E-2</v>
      </c>
      <c r="G137" s="39">
        <v>7.1999999999999995E-2</v>
      </c>
      <c r="H137" s="267">
        <f t="shared" si="14"/>
        <v>0.89999999999999947</v>
      </c>
      <c r="I137" s="21"/>
      <c r="J137" s="22"/>
      <c r="K137" s="22"/>
    </row>
    <row r="138" spans="1:11" ht="20.149999999999999" customHeight="1" x14ac:dyDescent="0.25">
      <c r="A138" s="50" t="s">
        <v>31</v>
      </c>
      <c r="B138" s="17" t="s">
        <v>69</v>
      </c>
      <c r="C138" s="183">
        <v>386238.78826</v>
      </c>
      <c r="D138" s="183">
        <v>461624.35528000002</v>
      </c>
      <c r="E138" s="55">
        <f t="shared" si="13"/>
        <v>1.1951786545302994</v>
      </c>
      <c r="F138" s="236">
        <v>0.499</v>
      </c>
      <c r="G138" s="39">
        <v>0.56100000000000005</v>
      </c>
      <c r="H138" s="267">
        <f t="shared" si="14"/>
        <v>6.2000000000000055</v>
      </c>
      <c r="I138" s="21"/>
      <c r="J138" s="22"/>
      <c r="K138" s="22"/>
    </row>
    <row r="139" spans="1:11" ht="20.149999999999999" customHeight="1" x14ac:dyDescent="0.25">
      <c r="A139" s="50" t="s">
        <v>33</v>
      </c>
      <c r="B139" s="17" t="s">
        <v>70</v>
      </c>
      <c r="C139" s="183">
        <v>9439.4251700000004</v>
      </c>
      <c r="D139" s="183">
        <v>4070.9126299999998</v>
      </c>
      <c r="E139" s="55">
        <f t="shared" si="13"/>
        <v>0.43126700584883176</v>
      </c>
      <c r="F139" s="236">
        <v>0.20499999999999999</v>
      </c>
      <c r="G139" s="39">
        <v>0.10100000000000001</v>
      </c>
      <c r="H139" s="267">
        <f t="shared" si="14"/>
        <v>-10.399999999999999</v>
      </c>
      <c r="I139" s="21"/>
      <c r="J139" s="22"/>
      <c r="K139" s="22"/>
    </row>
    <row r="140" spans="1:11" ht="20.149999999999999" customHeight="1" x14ac:dyDescent="0.25">
      <c r="A140" s="50" t="s">
        <v>35</v>
      </c>
      <c r="B140" s="17" t="s">
        <v>71</v>
      </c>
      <c r="C140" s="183">
        <v>175800.36658999999</v>
      </c>
      <c r="D140" s="183">
        <v>189540.28766</v>
      </c>
      <c r="E140" s="55">
        <f t="shared" si="13"/>
        <v>1.0781563846339646</v>
      </c>
      <c r="F140" s="236">
        <v>0.30099999999999999</v>
      </c>
      <c r="G140" s="39">
        <v>0.28699999999999998</v>
      </c>
      <c r="H140" s="267">
        <f t="shared" si="14"/>
        <v>-1.4000000000000012</v>
      </c>
      <c r="I140" s="21"/>
      <c r="J140" s="22"/>
      <c r="K140" s="22"/>
    </row>
    <row r="141" spans="1:11" ht="20.149999999999999" customHeight="1" x14ac:dyDescent="0.25">
      <c r="A141" s="50" t="s">
        <v>37</v>
      </c>
      <c r="B141" s="17" t="s">
        <v>72</v>
      </c>
      <c r="C141" s="183">
        <v>12317.08251</v>
      </c>
      <c r="D141" s="183">
        <v>25877.73141</v>
      </c>
      <c r="E141" s="55">
        <f t="shared" si="13"/>
        <v>2.1009627392680348</v>
      </c>
      <c r="F141" s="236">
        <v>0.371</v>
      </c>
      <c r="G141" s="39">
        <v>0.46500000000000002</v>
      </c>
      <c r="H141" s="267">
        <f t="shared" si="14"/>
        <v>9.4000000000000021</v>
      </c>
      <c r="I141" s="21"/>
      <c r="J141" s="22"/>
      <c r="K141" s="22"/>
    </row>
    <row r="142" spans="1:11" ht="20.149999999999999" customHeight="1" x14ac:dyDescent="0.25">
      <c r="A142" s="50" t="s">
        <v>39</v>
      </c>
      <c r="B142" s="17" t="s">
        <v>73</v>
      </c>
      <c r="C142" s="183">
        <v>308406.95143000002</v>
      </c>
      <c r="D142" s="183">
        <v>345744.23272999999</v>
      </c>
      <c r="E142" s="55">
        <f t="shared" si="13"/>
        <v>1.1210649796539185</v>
      </c>
      <c r="F142" s="236">
        <v>0.59099999999999997</v>
      </c>
      <c r="G142" s="39">
        <v>0.60299999999999998</v>
      </c>
      <c r="H142" s="267">
        <f t="shared" si="14"/>
        <v>1.2000000000000011</v>
      </c>
      <c r="I142" s="21"/>
      <c r="J142" s="22"/>
      <c r="K142" s="22"/>
    </row>
    <row r="143" spans="1:11" ht="20.149999999999999" customHeight="1" x14ac:dyDescent="0.25">
      <c r="A143" s="50" t="s">
        <v>40</v>
      </c>
      <c r="B143" s="17" t="s">
        <v>74</v>
      </c>
      <c r="C143" s="183">
        <v>0.46739999999999998</v>
      </c>
      <c r="D143" s="183">
        <v>171.06958</v>
      </c>
      <c r="E143" s="458" t="s">
        <v>170</v>
      </c>
      <c r="F143" s="236">
        <v>1E-3</v>
      </c>
      <c r="G143" s="39">
        <v>0.112</v>
      </c>
      <c r="H143" s="267">
        <f t="shared" si="14"/>
        <v>11.1</v>
      </c>
      <c r="I143" s="21"/>
      <c r="J143" s="22"/>
      <c r="K143" s="22"/>
    </row>
    <row r="144" spans="1:11" ht="20.149999999999999" customHeight="1" x14ac:dyDescent="0.25">
      <c r="A144" s="50" t="s">
        <v>42</v>
      </c>
      <c r="B144" s="17" t="s">
        <v>75</v>
      </c>
      <c r="C144" s="183">
        <v>248.21592999999999</v>
      </c>
      <c r="D144" s="183">
        <v>1863.318</v>
      </c>
      <c r="E144" s="55">
        <f t="shared" si="13"/>
        <v>7.5068429330865269</v>
      </c>
      <c r="F144" s="524">
        <v>0.76800000000000002</v>
      </c>
      <c r="G144" s="525">
        <v>0.71799999999999997</v>
      </c>
      <c r="H144" s="267">
        <f t="shared" si="14"/>
        <v>-5.0000000000000044</v>
      </c>
      <c r="I144" s="21"/>
      <c r="J144" s="22"/>
      <c r="K144" s="22"/>
    </row>
    <row r="145" spans="1:11" ht="20.149999999999999" customHeight="1" x14ac:dyDescent="0.25">
      <c r="A145" s="50" t="s">
        <v>44</v>
      </c>
      <c r="B145" s="17" t="s">
        <v>76</v>
      </c>
      <c r="C145" s="183">
        <v>739.93795</v>
      </c>
      <c r="D145" s="183">
        <v>-478.90001000000001</v>
      </c>
      <c r="E145" s="459" t="str">
        <f t="shared" si="13"/>
        <v>X</v>
      </c>
      <c r="F145" s="524">
        <v>0.38700000000000001</v>
      </c>
      <c r="G145" s="526">
        <v>0.79900000000000004</v>
      </c>
      <c r="H145" s="267">
        <f t="shared" si="14"/>
        <v>41.2</v>
      </c>
      <c r="I145" s="21"/>
      <c r="J145" s="22"/>
      <c r="K145" s="22"/>
    </row>
    <row r="146" spans="1:11" ht="20.149999999999999" customHeight="1" x14ac:dyDescent="0.25">
      <c r="A146" s="50" t="s">
        <v>46</v>
      </c>
      <c r="B146" s="17" t="s">
        <v>77</v>
      </c>
      <c r="C146" s="183">
        <v>2229.6698500000002</v>
      </c>
      <c r="D146" s="183">
        <v>6696.4176399999997</v>
      </c>
      <c r="E146" s="55">
        <f t="shared" si="13"/>
        <v>3.003322505347596</v>
      </c>
      <c r="F146" s="238">
        <v>0.185</v>
      </c>
      <c r="G146" s="39">
        <v>0.26500000000000001</v>
      </c>
      <c r="H146" s="267">
        <f t="shared" si="14"/>
        <v>8.0000000000000018</v>
      </c>
      <c r="I146" s="21"/>
      <c r="J146" s="22"/>
      <c r="K146" s="22"/>
    </row>
    <row r="147" spans="1:11" ht="20.149999999999999" customHeight="1" x14ac:dyDescent="0.25">
      <c r="A147" s="50" t="s">
        <v>48</v>
      </c>
      <c r="B147" s="17" t="s">
        <v>78</v>
      </c>
      <c r="C147" s="183">
        <v>34446.76094</v>
      </c>
      <c r="D147" s="183">
        <v>56162.295550000003</v>
      </c>
      <c r="E147" s="55">
        <f t="shared" si="13"/>
        <v>1.630408607875339</v>
      </c>
      <c r="F147" s="238">
        <v>0.39300000000000002</v>
      </c>
      <c r="G147" s="39">
        <v>0.48499999999999999</v>
      </c>
      <c r="H147" s="267">
        <f t="shared" si="14"/>
        <v>9.1999999999999975</v>
      </c>
      <c r="I147" s="21"/>
      <c r="J147" s="22"/>
      <c r="K147" s="22"/>
    </row>
    <row r="148" spans="1:11" ht="20.149999999999999" customHeight="1" x14ac:dyDescent="0.25">
      <c r="A148" s="50" t="s">
        <v>50</v>
      </c>
      <c r="B148" s="17" t="s">
        <v>79</v>
      </c>
      <c r="C148" s="183">
        <v>7963.3559699999996</v>
      </c>
      <c r="D148" s="183">
        <v>23784.175230000001</v>
      </c>
      <c r="E148" s="55">
        <f t="shared" si="13"/>
        <v>2.98670250577785</v>
      </c>
      <c r="F148" s="238">
        <v>0.50900000000000001</v>
      </c>
      <c r="G148" s="39">
        <v>0.65800000000000003</v>
      </c>
      <c r="H148" s="267">
        <f t="shared" si="14"/>
        <v>14.900000000000002</v>
      </c>
      <c r="I148" s="21"/>
      <c r="J148" s="22"/>
      <c r="K148" s="22"/>
    </row>
    <row r="149" spans="1:11" ht="20.149999999999999" customHeight="1" x14ac:dyDescent="0.25">
      <c r="A149" s="50" t="s">
        <v>52</v>
      </c>
      <c r="B149" s="17" t="s">
        <v>80</v>
      </c>
      <c r="C149" s="183">
        <v>4248.6351199999999</v>
      </c>
      <c r="D149" s="183">
        <v>12003.812620000001</v>
      </c>
      <c r="E149" s="55">
        <f t="shared" si="13"/>
        <v>2.8253338498035108</v>
      </c>
      <c r="F149" s="524">
        <v>2.1000000000000001E-2</v>
      </c>
      <c r="G149" s="39">
        <v>4.8000000000000001E-2</v>
      </c>
      <c r="H149" s="267">
        <f t="shared" si="14"/>
        <v>2.7</v>
      </c>
      <c r="I149" s="21"/>
      <c r="J149" s="22"/>
      <c r="K149" s="22"/>
    </row>
    <row r="150" spans="1:11" ht="20.149999999999999" customHeight="1" x14ac:dyDescent="0.25">
      <c r="A150" s="50" t="s">
        <v>54</v>
      </c>
      <c r="B150" s="17" t="s">
        <v>81</v>
      </c>
      <c r="C150" s="183">
        <v>246883.97719000001</v>
      </c>
      <c r="D150" s="183">
        <v>263357.69082000002</v>
      </c>
      <c r="E150" s="55">
        <f t="shared" si="13"/>
        <v>1.0667265402052477</v>
      </c>
      <c r="F150" s="238">
        <v>3.5000000000000003E-2</v>
      </c>
      <c r="G150" s="39">
        <v>3.5000000000000003E-2</v>
      </c>
      <c r="H150" s="267">
        <f t="shared" si="14"/>
        <v>0</v>
      </c>
      <c r="I150" s="21"/>
      <c r="J150" s="22"/>
      <c r="K150" s="22"/>
    </row>
    <row r="151" spans="1:11" ht="20.149999999999999" customHeight="1" x14ac:dyDescent="0.25">
      <c r="A151" s="50" t="s">
        <v>56</v>
      </c>
      <c r="B151" s="17" t="s">
        <v>82</v>
      </c>
      <c r="C151" s="183">
        <v>100974.84535</v>
      </c>
      <c r="D151" s="183">
        <v>166571.95163</v>
      </c>
      <c r="E151" s="55">
        <f t="shared" si="13"/>
        <v>1.6496380960290324</v>
      </c>
      <c r="F151" s="238">
        <v>0.86</v>
      </c>
      <c r="G151" s="39">
        <v>0.875</v>
      </c>
      <c r="H151" s="267">
        <f t="shared" si="14"/>
        <v>1.5000000000000013</v>
      </c>
      <c r="I151" s="21"/>
      <c r="J151" s="22"/>
      <c r="K151" s="22"/>
    </row>
    <row r="152" spans="1:11" ht="20.149999999999999" customHeight="1" x14ac:dyDescent="0.25">
      <c r="A152" s="50" t="s">
        <v>83</v>
      </c>
      <c r="B152" s="17" t="s">
        <v>84</v>
      </c>
      <c r="C152" s="183">
        <v>5.51119</v>
      </c>
      <c r="D152" s="183">
        <v>40.479959999999998</v>
      </c>
      <c r="E152" s="55">
        <f t="shared" si="13"/>
        <v>7.3450488914372389</v>
      </c>
      <c r="F152" s="238">
        <v>0</v>
      </c>
      <c r="G152" s="39">
        <v>2E-3</v>
      </c>
      <c r="H152" s="267">
        <f t="shared" si="14"/>
        <v>0.2</v>
      </c>
      <c r="I152" s="21"/>
      <c r="J152" s="22"/>
      <c r="K152" s="22"/>
    </row>
    <row r="153" spans="1:11" ht="20.149999999999999" customHeight="1" x14ac:dyDescent="0.25">
      <c r="A153" s="50" t="s">
        <v>85</v>
      </c>
      <c r="B153" s="181" t="s">
        <v>86</v>
      </c>
      <c r="C153" s="183">
        <v>1473.38219</v>
      </c>
      <c r="D153" s="183">
        <v>1051.73831</v>
      </c>
      <c r="E153" s="55">
        <f t="shared" si="13"/>
        <v>0.71382586075646803</v>
      </c>
      <c r="F153" s="238">
        <v>8.4000000000000005E-2</v>
      </c>
      <c r="G153" s="39">
        <v>6.2E-2</v>
      </c>
      <c r="H153" s="267">
        <f t="shared" si="14"/>
        <v>-2.2000000000000006</v>
      </c>
      <c r="I153" s="21"/>
      <c r="J153" s="22"/>
      <c r="K153" s="22"/>
    </row>
    <row r="154" spans="1:11" ht="20.149999999999999" customHeight="1" x14ac:dyDescent="0.25">
      <c r="A154" s="50" t="s">
        <v>87</v>
      </c>
      <c r="B154" s="17" t="s">
        <v>88</v>
      </c>
      <c r="C154" s="183">
        <v>346.05919999999998</v>
      </c>
      <c r="D154" s="183">
        <v>401.58012000000002</v>
      </c>
      <c r="E154" s="55">
        <f t="shared" si="13"/>
        <v>1.1604376361038806</v>
      </c>
      <c r="F154" s="238">
        <v>1.2999999999999999E-2</v>
      </c>
      <c r="G154" s="39">
        <v>1.2999999999999999E-2</v>
      </c>
      <c r="H154" s="267">
        <f t="shared" si="14"/>
        <v>0</v>
      </c>
      <c r="I154" s="21"/>
      <c r="J154" s="22"/>
      <c r="K154" s="22"/>
    </row>
    <row r="155" spans="1:11" ht="20.149999999999999" customHeight="1" x14ac:dyDescent="0.25">
      <c r="A155" s="50" t="s">
        <v>89</v>
      </c>
      <c r="B155" s="17" t="s">
        <v>90</v>
      </c>
      <c r="C155" s="183">
        <v>175472.14376000001</v>
      </c>
      <c r="D155" s="183">
        <v>181976.53732</v>
      </c>
      <c r="E155" s="55">
        <f t="shared" si="13"/>
        <v>1.0370679551786652</v>
      </c>
      <c r="F155" s="238">
        <v>0.48899999999999999</v>
      </c>
      <c r="G155" s="39">
        <v>0.48699999999999999</v>
      </c>
      <c r="H155" s="267">
        <f t="shared" si="14"/>
        <v>-0.20000000000000018</v>
      </c>
      <c r="I155" s="21"/>
      <c r="J155" s="22"/>
      <c r="K155" s="22"/>
    </row>
    <row r="156" spans="1:11" ht="20.149999999999999" customHeight="1" x14ac:dyDescent="0.25">
      <c r="A156" s="50" t="s">
        <v>91</v>
      </c>
      <c r="B156" s="17" t="s">
        <v>92</v>
      </c>
      <c r="C156" s="183">
        <v>73129.319520000005</v>
      </c>
      <c r="D156" s="183">
        <v>79611.750589999996</v>
      </c>
      <c r="E156" s="55">
        <f t="shared" si="13"/>
        <v>1.0886433938200002</v>
      </c>
      <c r="F156" s="238">
        <v>0.625</v>
      </c>
      <c r="G156" s="39">
        <v>0.58399999999999996</v>
      </c>
      <c r="H156" s="267">
        <f t="shared" si="14"/>
        <v>-4.1000000000000032</v>
      </c>
      <c r="I156" s="21"/>
      <c r="J156" s="22"/>
      <c r="K156" s="22"/>
    </row>
    <row r="157" spans="1:11" ht="20.149999999999999" customHeight="1" x14ac:dyDescent="0.25">
      <c r="A157" s="50" t="s">
        <v>93</v>
      </c>
      <c r="B157" s="17" t="s">
        <v>94</v>
      </c>
      <c r="C157" s="183">
        <v>317404.05304999999</v>
      </c>
      <c r="D157" s="183">
        <v>316493.59723999997</v>
      </c>
      <c r="E157" s="55">
        <f t="shared" si="13"/>
        <v>0.99713155581584023</v>
      </c>
      <c r="F157" s="236">
        <v>0.44900000000000001</v>
      </c>
      <c r="G157" s="39">
        <v>0.45600000000000002</v>
      </c>
      <c r="H157" s="267">
        <f t="shared" si="14"/>
        <v>0.70000000000000062</v>
      </c>
      <c r="I157" s="21"/>
      <c r="J157" s="22"/>
      <c r="K157" s="22"/>
    </row>
    <row r="158" spans="1:11" ht="20.149999999999999" customHeight="1" x14ac:dyDescent="0.25">
      <c r="A158" s="50" t="s">
        <v>95</v>
      </c>
      <c r="B158" s="17" t="s">
        <v>96</v>
      </c>
      <c r="C158" s="183">
        <v>140561.95186</v>
      </c>
      <c r="D158" s="183">
        <v>127936.67028000001</v>
      </c>
      <c r="E158" s="55">
        <f t="shared" si="13"/>
        <v>0.91017994974504335</v>
      </c>
      <c r="F158" s="236">
        <v>5.1999999999999998E-2</v>
      </c>
      <c r="G158" s="39">
        <v>4.2000000000000003E-2</v>
      </c>
      <c r="H158" s="267">
        <f t="shared" si="14"/>
        <v>-0.99999999999999956</v>
      </c>
      <c r="I158" s="21"/>
      <c r="J158" s="22"/>
      <c r="K158" s="22"/>
    </row>
    <row r="159" spans="1:11" ht="20.149999999999999" customHeight="1" x14ac:dyDescent="0.25">
      <c r="A159" s="50" t="s">
        <v>97</v>
      </c>
      <c r="B159" s="17" t="s">
        <v>98</v>
      </c>
      <c r="C159" s="183">
        <v>173455.81870999999</v>
      </c>
      <c r="D159" s="183">
        <v>138261.96170000001</v>
      </c>
      <c r="E159" s="55">
        <f t="shared" si="13"/>
        <v>0.7971018944666225</v>
      </c>
      <c r="F159" s="236">
        <v>0.48</v>
      </c>
      <c r="G159" s="39">
        <v>0.35099999999999998</v>
      </c>
      <c r="H159" s="267">
        <f t="shared" si="14"/>
        <v>-12.9</v>
      </c>
      <c r="I159" s="21"/>
      <c r="J159" s="22"/>
      <c r="K159" s="22"/>
    </row>
    <row r="160" spans="1:11" ht="20.149999999999999" customHeight="1" thickBot="1" x14ac:dyDescent="0.3">
      <c r="A160" s="50" t="s">
        <v>99</v>
      </c>
      <c r="B160" s="17" t="s">
        <v>100</v>
      </c>
      <c r="C160" s="183">
        <v>0</v>
      </c>
      <c r="D160" s="183">
        <v>0</v>
      </c>
      <c r="E160" s="55" t="str">
        <f t="shared" si="13"/>
        <v>X</v>
      </c>
      <c r="F160" s="236">
        <v>0</v>
      </c>
      <c r="G160" s="39">
        <v>0</v>
      </c>
      <c r="H160" s="267">
        <f t="shared" si="14"/>
        <v>0</v>
      </c>
      <c r="I160" s="21"/>
      <c r="J160" s="22"/>
      <c r="K160" s="22"/>
    </row>
    <row r="161" spans="1:13" ht="20.149999999999999" customHeight="1" thickBot="1" x14ac:dyDescent="0.3">
      <c r="A161" s="93"/>
      <c r="B161" s="40" t="s">
        <v>10</v>
      </c>
      <c r="C161" s="228">
        <f>SUM(C127:C160)</f>
        <v>3334067.329619999</v>
      </c>
      <c r="D161" s="228">
        <f>SUM(D127:D160)</f>
        <v>3630643.8279200001</v>
      </c>
      <c r="E161" s="30">
        <f t="shared" ref="E161" si="15">+IF(C161=0,"X",D161/C161)</f>
        <v>1.088953362058769</v>
      </c>
      <c r="F161" s="230">
        <v>0.16500000000000001</v>
      </c>
      <c r="G161" s="281">
        <v>0.16300000000000001</v>
      </c>
      <c r="H161" s="268">
        <f t="shared" si="14"/>
        <v>-0.20000000000000018</v>
      </c>
      <c r="I161" s="21"/>
      <c r="J161" s="22"/>
      <c r="K161" s="22"/>
      <c r="L161" s="279"/>
      <c r="M161" s="279"/>
    </row>
    <row r="162" spans="1:13" ht="20.149999999999999" customHeight="1" x14ac:dyDescent="0.25">
      <c r="A162" s="97"/>
      <c r="B162" s="66"/>
      <c r="C162" s="118" t="b">
        <v>1</v>
      </c>
      <c r="D162" s="118" t="b">
        <v>1</v>
      </c>
      <c r="E162" s="22"/>
      <c r="F162" s="22"/>
      <c r="G162" s="22"/>
      <c r="H162" s="22"/>
    </row>
    <row r="163" spans="1:13" s="100" customFormat="1" ht="20.149999999999999" customHeight="1" x14ac:dyDescent="0.25">
      <c r="A163" s="505" t="s">
        <v>261</v>
      </c>
      <c r="B163" s="505"/>
      <c r="C163" s="505"/>
      <c r="D163" s="505"/>
      <c r="E163" s="505"/>
      <c r="F163" s="505"/>
      <c r="G163" s="505"/>
      <c r="H163" s="505"/>
      <c r="L163" s="265"/>
      <c r="M163" s="265"/>
    </row>
    <row r="164" spans="1:13" s="100" customFormat="1" ht="20.149999999999999" customHeight="1" thickBot="1" x14ac:dyDescent="0.3">
      <c r="A164" s="101"/>
      <c r="B164" s="101"/>
      <c r="C164" s="101"/>
      <c r="D164" s="101"/>
      <c r="E164" s="101"/>
      <c r="F164" s="101"/>
      <c r="G164" s="101"/>
      <c r="H164" s="101"/>
      <c r="L164" s="265"/>
      <c r="M164" s="265"/>
    </row>
    <row r="165" spans="1:13" ht="31.5" customHeight="1" thickBot="1" x14ac:dyDescent="0.3">
      <c r="A165" s="496" t="s">
        <v>1</v>
      </c>
      <c r="B165" s="496" t="s">
        <v>2</v>
      </c>
      <c r="C165" s="485" t="s">
        <v>191</v>
      </c>
      <c r="D165" s="486"/>
      <c r="E165" s="123" t="s">
        <v>4</v>
      </c>
      <c r="F165" s="500" t="s">
        <v>265</v>
      </c>
      <c r="G165" s="507"/>
      <c r="H165" s="486"/>
    </row>
    <row r="166" spans="1:13" ht="20.149999999999999" customHeight="1" thickBot="1" x14ac:dyDescent="0.3">
      <c r="A166" s="497"/>
      <c r="B166" s="497"/>
      <c r="C166" s="36">
        <f>+C5</f>
        <v>2018</v>
      </c>
      <c r="D166" s="36">
        <f>+D5</f>
        <v>2019</v>
      </c>
      <c r="E166" s="36" t="str">
        <f>+E5</f>
        <v>19/18</v>
      </c>
      <c r="F166" s="36">
        <f>+F5</f>
        <v>2018</v>
      </c>
      <c r="G166" s="36">
        <f>+G5</f>
        <v>2019</v>
      </c>
      <c r="H166" s="16" t="s">
        <v>188</v>
      </c>
    </row>
    <row r="167" spans="1:13" ht="20.149999999999999" customHeight="1" x14ac:dyDescent="0.25">
      <c r="A167" s="102" t="s">
        <v>6</v>
      </c>
      <c r="B167" s="108" t="s">
        <v>7</v>
      </c>
      <c r="C167" s="234">
        <v>3.2722899999999999</v>
      </c>
      <c r="D167" s="234">
        <v>3.51186</v>
      </c>
      <c r="E167" s="55">
        <f t="shared" ref="E167:E169" si="16">+IF(C167=0,"X",D167/C167)</f>
        <v>1.0732117263445478</v>
      </c>
      <c r="F167" s="222">
        <v>0</v>
      </c>
      <c r="G167" s="222">
        <v>0</v>
      </c>
      <c r="H167" s="267">
        <f t="shared" ref="H167:H169" si="17">+(G167-F167)*100</f>
        <v>0</v>
      </c>
      <c r="I167" s="21"/>
      <c r="J167" s="22"/>
      <c r="K167" s="22"/>
    </row>
    <row r="168" spans="1:13" ht="20.149999999999999" customHeight="1" thickBot="1" x14ac:dyDescent="0.3">
      <c r="A168" s="109" t="s">
        <v>8</v>
      </c>
      <c r="B168" s="57" t="s">
        <v>9</v>
      </c>
      <c r="C168" s="257">
        <v>2311848.0315999999</v>
      </c>
      <c r="D168" s="257">
        <v>2893425.5999600003</v>
      </c>
      <c r="E168" s="55">
        <f t="shared" si="16"/>
        <v>1.2515639265256973</v>
      </c>
      <c r="F168" s="225">
        <v>5.7000000000000002E-2</v>
      </c>
      <c r="G168" s="225">
        <v>6.8000000000000005E-2</v>
      </c>
      <c r="H168" s="267">
        <f t="shared" si="17"/>
        <v>1.1000000000000003</v>
      </c>
      <c r="I168" s="21"/>
      <c r="J168" s="22"/>
      <c r="K168" s="22"/>
    </row>
    <row r="169" spans="1:13" s="100" customFormat="1" ht="20.149999999999999" customHeight="1" thickBot="1" x14ac:dyDescent="0.3">
      <c r="A169" s="110"/>
      <c r="B169" s="111" t="s">
        <v>10</v>
      </c>
      <c r="C169" s="282">
        <f>SUM(C167:C168)</f>
        <v>2311851.3038900001</v>
      </c>
      <c r="D169" s="282">
        <f>SUM(D167:D168)</f>
        <v>2893429.1118200002</v>
      </c>
      <c r="E169" s="30">
        <f t="shared" si="16"/>
        <v>1.2515636740786129</v>
      </c>
      <c r="F169" s="283">
        <v>3.6999999999999998E-2</v>
      </c>
      <c r="G169" s="283">
        <v>4.4999999999999998E-2</v>
      </c>
      <c r="H169" s="268">
        <f t="shared" si="17"/>
        <v>0.8</v>
      </c>
      <c r="I169" s="21"/>
      <c r="J169" s="22"/>
      <c r="K169" s="22"/>
      <c r="L169" s="265"/>
      <c r="M169" s="265"/>
    </row>
    <row r="170" spans="1:13" ht="20.149999999999999" customHeight="1" x14ac:dyDescent="0.25">
      <c r="C170" s="22"/>
      <c r="D170" s="22"/>
      <c r="E170" s="38"/>
      <c r="F170" s="38"/>
    </row>
    <row r="171" spans="1:13" s="100" customFormat="1" ht="20.149999999999999" customHeight="1" x14ac:dyDescent="0.25">
      <c r="A171" s="505" t="s">
        <v>262</v>
      </c>
      <c r="B171" s="505"/>
      <c r="C171" s="505"/>
      <c r="D171" s="505"/>
      <c r="E171" s="505"/>
      <c r="F171" s="505"/>
      <c r="G171" s="505"/>
      <c r="H171" s="505"/>
      <c r="L171" s="265"/>
      <c r="M171" s="265"/>
    </row>
    <row r="172" spans="1:13" s="100" customFormat="1" ht="20.149999999999999" customHeight="1" thickBot="1" x14ac:dyDescent="0.3">
      <c r="A172" s="101"/>
      <c r="B172" s="101"/>
      <c r="C172" s="101"/>
      <c r="D172" s="101"/>
      <c r="E172" s="101"/>
      <c r="F172" s="101"/>
      <c r="G172" s="101"/>
      <c r="H172" s="101"/>
      <c r="L172" s="265"/>
      <c r="M172" s="265"/>
    </row>
    <row r="173" spans="1:13" ht="20.149999999999999" customHeight="1" x14ac:dyDescent="0.25">
      <c r="A173" s="496" t="s">
        <v>1</v>
      </c>
      <c r="B173" s="496" t="s">
        <v>2</v>
      </c>
      <c r="C173" s="475" t="s">
        <v>192</v>
      </c>
      <c r="D173" s="476"/>
      <c r="E173" s="496" t="s">
        <v>4</v>
      </c>
      <c r="F173" s="475" t="s">
        <v>193</v>
      </c>
      <c r="G173" s="503"/>
      <c r="H173" s="476"/>
    </row>
    <row r="174" spans="1:13" ht="37.5" customHeight="1" thickBot="1" x14ac:dyDescent="0.3">
      <c r="A174" s="502"/>
      <c r="B174" s="502"/>
      <c r="C174" s="477"/>
      <c r="D174" s="478"/>
      <c r="E174" s="497"/>
      <c r="F174" s="477"/>
      <c r="G174" s="504"/>
      <c r="H174" s="478"/>
    </row>
    <row r="175" spans="1:13" ht="20.149999999999999" customHeight="1" thickBot="1" x14ac:dyDescent="0.3">
      <c r="A175" s="497"/>
      <c r="B175" s="497"/>
      <c r="C175" s="36">
        <f>+C5</f>
        <v>2018</v>
      </c>
      <c r="D175" s="36">
        <f>+D5</f>
        <v>2019</v>
      </c>
      <c r="E175" s="36" t="str">
        <f>+E5</f>
        <v>19/18</v>
      </c>
      <c r="F175" s="36">
        <f>+F5</f>
        <v>2018</v>
      </c>
      <c r="G175" s="36">
        <f>+G5</f>
        <v>2019</v>
      </c>
      <c r="H175" s="16" t="s">
        <v>188</v>
      </c>
    </row>
    <row r="176" spans="1:13" ht="20.149999999999999" customHeight="1" x14ac:dyDescent="0.25">
      <c r="A176" s="102" t="s">
        <v>6</v>
      </c>
      <c r="B176" s="57" t="s">
        <v>7</v>
      </c>
      <c r="C176" s="234">
        <v>1881.8130000000001</v>
      </c>
      <c r="D176" s="234">
        <v>0</v>
      </c>
      <c r="E176" s="55">
        <f t="shared" ref="E176:E178" si="18">+IF(C176=0,"X",D176/C176)</f>
        <v>0</v>
      </c>
      <c r="F176" s="222">
        <v>0</v>
      </c>
      <c r="G176" s="222">
        <v>0</v>
      </c>
      <c r="H176" s="267">
        <f t="shared" ref="H176:H178" si="19">+(G176-F176)*100</f>
        <v>0</v>
      </c>
      <c r="I176" s="21"/>
      <c r="J176" s="22"/>
      <c r="K176" s="22"/>
    </row>
    <row r="177" spans="1:13" ht="20.149999999999999" customHeight="1" thickBot="1" x14ac:dyDescent="0.3">
      <c r="A177" s="109" t="s">
        <v>8</v>
      </c>
      <c r="B177" s="57" t="s">
        <v>9</v>
      </c>
      <c r="C177" s="257">
        <v>994487.87680999993</v>
      </c>
      <c r="D177" s="257">
        <v>1115426.1141400002</v>
      </c>
      <c r="E177" s="55">
        <f t="shared" si="18"/>
        <v>1.1216085586864382</v>
      </c>
      <c r="F177" s="225">
        <v>4.9000000000000002E-2</v>
      </c>
      <c r="G177" s="225">
        <v>0.05</v>
      </c>
      <c r="H177" s="267">
        <f t="shared" si="19"/>
        <v>0.10000000000000009</v>
      </c>
      <c r="I177" s="21"/>
      <c r="J177" s="22"/>
      <c r="K177" s="22"/>
    </row>
    <row r="178" spans="1:13" s="100" customFormat="1" ht="19.5" customHeight="1" thickBot="1" x14ac:dyDescent="0.3">
      <c r="A178" s="110"/>
      <c r="B178" s="111" t="s">
        <v>10</v>
      </c>
      <c r="C178" s="282">
        <f>SUM(C176:C177)</f>
        <v>996369.68980999989</v>
      </c>
      <c r="D178" s="282">
        <f>SUM(D176:D177)</f>
        <v>1115426.1141400002</v>
      </c>
      <c r="E178" s="30">
        <f t="shared" si="18"/>
        <v>1.119490210860091</v>
      </c>
      <c r="F178" s="283">
        <v>2.4E-2</v>
      </c>
      <c r="G178" s="283">
        <v>2.7E-2</v>
      </c>
      <c r="H178" s="268">
        <f t="shared" si="19"/>
        <v>0.29999999999999993</v>
      </c>
      <c r="I178" s="21"/>
      <c r="J178" s="22"/>
      <c r="K178" s="22"/>
      <c r="L178" s="265"/>
      <c r="M178" s="265"/>
    </row>
    <row r="179" spans="1:13" x14ac:dyDescent="0.25">
      <c r="C179" s="22"/>
      <c r="D179" s="22"/>
      <c r="E179" s="38"/>
      <c r="F179" s="38"/>
    </row>
    <row r="180" spans="1:13" x14ac:dyDescent="0.25">
      <c r="C180" s="22"/>
      <c r="D180" s="22"/>
    </row>
    <row r="182" spans="1:13" x14ac:dyDescent="0.25">
      <c r="B182" s="17" t="s">
        <v>162</v>
      </c>
    </row>
    <row r="183" spans="1:13" x14ac:dyDescent="0.25">
      <c r="B183" s="17" t="s">
        <v>194</v>
      </c>
      <c r="C183" s="38">
        <v>62161264</v>
      </c>
      <c r="D183" s="38">
        <v>63831254</v>
      </c>
    </row>
    <row r="184" spans="1:13" x14ac:dyDescent="0.25">
      <c r="B184" s="17" t="s">
        <v>195</v>
      </c>
      <c r="C184" s="38">
        <v>7234634</v>
      </c>
      <c r="D184" s="38">
        <v>7939643</v>
      </c>
      <c r="E184" s="284">
        <v>1.1000000000000001</v>
      </c>
      <c r="F184" s="253">
        <v>0.11600000000000001</v>
      </c>
      <c r="G184" s="39">
        <v>0.124</v>
      </c>
      <c r="H184" s="38"/>
    </row>
    <row r="187" spans="1:13" x14ac:dyDescent="0.25">
      <c r="B187" s="17" t="s">
        <v>162</v>
      </c>
    </row>
    <row r="188" spans="1:13" x14ac:dyDescent="0.25">
      <c r="B188" s="17" t="s">
        <v>196</v>
      </c>
      <c r="C188" s="38">
        <v>41680457</v>
      </c>
      <c r="D188" s="38">
        <v>40868590</v>
      </c>
      <c r="F188" s="39">
        <v>8.4000000000000005E-2</v>
      </c>
      <c r="G188" s="39">
        <v>9.4E-2</v>
      </c>
    </row>
    <row r="189" spans="1:13" x14ac:dyDescent="0.25">
      <c r="B189" s="17" t="s">
        <v>197</v>
      </c>
      <c r="C189" s="38">
        <v>3500993</v>
      </c>
      <c r="D189" s="38">
        <v>3855700</v>
      </c>
    </row>
  </sheetData>
  <mergeCells count="36">
    <mergeCell ref="A41:H41"/>
    <mergeCell ref="A1:H1"/>
    <mergeCell ref="C4:D4"/>
    <mergeCell ref="F4:H4"/>
    <mergeCell ref="A10:H10"/>
    <mergeCell ref="F12:H12"/>
    <mergeCell ref="C43:D43"/>
    <mergeCell ref="F43:H43"/>
    <mergeCell ref="A81:H81"/>
    <mergeCell ref="B83:B85"/>
    <mergeCell ref="C83:D84"/>
    <mergeCell ref="E83:E84"/>
    <mergeCell ref="F83:H84"/>
    <mergeCell ref="A90:H90"/>
    <mergeCell ref="A92:A94"/>
    <mergeCell ref="B92:B94"/>
    <mergeCell ref="C92:D93"/>
    <mergeCell ref="E92:E93"/>
    <mergeCell ref="F92:H93"/>
    <mergeCell ref="A171:H171"/>
    <mergeCell ref="A122:H122"/>
    <mergeCell ref="A124:A126"/>
    <mergeCell ref="B124:B126"/>
    <mergeCell ref="C124:D125"/>
    <mergeCell ref="E124:E125"/>
    <mergeCell ref="F124:H125"/>
    <mergeCell ref="A163:H163"/>
    <mergeCell ref="A165:A166"/>
    <mergeCell ref="B165:B166"/>
    <mergeCell ref="C165:D165"/>
    <mergeCell ref="F165:H165"/>
    <mergeCell ref="A173:A175"/>
    <mergeCell ref="B173:B175"/>
    <mergeCell ref="C173:D174"/>
    <mergeCell ref="E173:E174"/>
    <mergeCell ref="F173:H174"/>
  </mergeCells>
  <conditionalFormatting sqref="J176:K178 J167:K169 M86:M88 J86:K88 J6:K8 M79 J14:K39 L14:M40 L78:M78 J78:K79 J45:M77 J95:K120 M95:M120 J127:K161">
    <cfRule type="cellIs" dxfId="6" priority="3" operator="notEqual">
      <formula>0</formula>
    </cfRule>
  </conditionalFormatting>
  <conditionalFormatting sqref="M40">
    <cfRule type="cellIs" dxfId="5" priority="2" operator="notEqual">
      <formula>0</formula>
    </cfRule>
  </conditionalFormatting>
  <conditionalFormatting sqref="L79">
    <cfRule type="cellIs" dxfId="4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7" fitToHeight="8" orientation="portrait" r:id="rId1"/>
  <headerFooter alignWithMargins="0">
    <oddHeader>&amp;A</oddHeader>
  </headerFooter>
  <rowBreaks count="3" manualBreakCount="3">
    <brk id="40" max="7" man="1"/>
    <brk id="89" max="7" man="1"/>
    <brk id="16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C82AE-54C8-4417-AD33-D0C27B0E3B93}">
  <dimension ref="A1:H453"/>
  <sheetViews>
    <sheetView view="pageBreakPreview" zoomScale="80" zoomScaleNormal="80" zoomScaleSheetLayoutView="80" workbookViewId="0">
      <selection sqref="A1:E1"/>
    </sheetView>
  </sheetViews>
  <sheetFormatPr defaultColWidth="9.1796875" defaultRowHeight="12.5" x14ac:dyDescent="0.25"/>
  <cols>
    <col min="1" max="1" width="4" style="117" customWidth="1"/>
    <col min="2" max="2" width="37.7265625" style="117" customWidth="1"/>
    <col min="3" max="3" width="14.1796875" style="185" customWidth="1"/>
    <col min="4" max="4" width="14.26953125" style="185" customWidth="1"/>
    <col min="5" max="5" width="13" style="185" customWidth="1"/>
    <col min="6" max="6" width="6.26953125" style="117" customWidth="1"/>
    <col min="7" max="16384" width="9.1796875" style="117"/>
  </cols>
  <sheetData>
    <row r="1" spans="1:7" ht="20.149999999999999" customHeight="1" x14ac:dyDescent="0.25">
      <c r="A1" s="488" t="s">
        <v>198</v>
      </c>
      <c r="B1" s="488"/>
      <c r="C1" s="488"/>
      <c r="D1" s="488"/>
      <c r="E1" s="488"/>
    </row>
    <row r="2" spans="1:7" ht="20.149999999999999" customHeight="1" x14ac:dyDescent="0.25">
      <c r="A2" s="165"/>
      <c r="B2" s="165"/>
      <c r="C2" s="165"/>
      <c r="D2" s="165"/>
      <c r="E2" s="165"/>
    </row>
    <row r="3" spans="1:7" ht="20.149999999999999" customHeight="1" thickBot="1" x14ac:dyDescent="0.3">
      <c r="A3" s="153"/>
      <c r="B3" s="153"/>
      <c r="C3" s="285"/>
      <c r="D3" s="285"/>
      <c r="E3" s="285"/>
    </row>
    <row r="4" spans="1:7" ht="20.149999999999999" customHeight="1" thickBot="1" x14ac:dyDescent="0.3">
      <c r="A4" s="144" t="s">
        <v>1</v>
      </c>
      <c r="B4" s="151" t="s">
        <v>2</v>
      </c>
      <c r="C4" s="509" t="s">
        <v>198</v>
      </c>
      <c r="D4" s="510"/>
      <c r="E4" s="511"/>
    </row>
    <row r="5" spans="1:7" ht="20.149999999999999" customHeight="1" thickBot="1" x14ac:dyDescent="0.3">
      <c r="A5" s="163"/>
      <c r="B5" s="286"/>
      <c r="C5" s="36">
        <v>2018</v>
      </c>
      <c r="D5" s="36">
        <v>2019</v>
      </c>
      <c r="E5" s="287" t="s">
        <v>188</v>
      </c>
    </row>
    <row r="6" spans="1:7" ht="20.149999999999999" customHeight="1" x14ac:dyDescent="0.25">
      <c r="A6" s="169" t="s">
        <v>6</v>
      </c>
      <c r="B6" s="161" t="s">
        <v>7</v>
      </c>
      <c r="C6" s="288">
        <f>+C39</f>
        <v>0.98699999999999999</v>
      </c>
      <c r="D6" s="288">
        <f>+D39</f>
        <v>0.98499999999999999</v>
      </c>
      <c r="E6" s="267">
        <f t="shared" ref="E6:E8" si="0">+(D6-C6)*100</f>
        <v>-0.20000000000000018</v>
      </c>
      <c r="F6" s="289"/>
      <c r="G6" s="290"/>
    </row>
    <row r="7" spans="1:7" ht="20.149999999999999" customHeight="1" thickBot="1" x14ac:dyDescent="0.3">
      <c r="A7" s="172" t="s">
        <v>8</v>
      </c>
      <c r="B7" s="158" t="s">
        <v>9</v>
      </c>
      <c r="C7" s="291">
        <f>+C79</f>
        <v>0.82799999999999996</v>
      </c>
      <c r="D7" s="291">
        <f>+D79</f>
        <v>0.82099999999999995</v>
      </c>
      <c r="E7" s="267">
        <f t="shared" si="0"/>
        <v>-0.70000000000000062</v>
      </c>
      <c r="F7" s="289"/>
      <c r="G7" s="290"/>
    </row>
    <row r="8" spans="1:7" ht="20.149999999999999" customHeight="1" thickBot="1" x14ac:dyDescent="0.3">
      <c r="A8" s="110"/>
      <c r="B8" s="292" t="s">
        <v>10</v>
      </c>
      <c r="C8" s="230">
        <v>0.88400000000000001</v>
      </c>
      <c r="D8" s="229">
        <v>0.876</v>
      </c>
      <c r="E8" s="268">
        <f t="shared" si="0"/>
        <v>-0.80000000000000071</v>
      </c>
      <c r="F8" s="289"/>
      <c r="G8" s="290"/>
    </row>
    <row r="9" spans="1:7" ht="20.149999999999999" customHeight="1" x14ac:dyDescent="0.25"/>
    <row r="10" spans="1:7" ht="20.149999999999999" customHeight="1" x14ac:dyDescent="0.25">
      <c r="A10" s="488" t="s">
        <v>199</v>
      </c>
      <c r="B10" s="488"/>
      <c r="C10" s="488"/>
      <c r="D10" s="488"/>
      <c r="E10" s="488"/>
    </row>
    <row r="11" spans="1:7" ht="20.149999999999999" customHeight="1" thickBot="1" x14ac:dyDescent="0.3">
      <c r="A11" s="153"/>
      <c r="B11" s="153"/>
      <c r="C11" s="285"/>
      <c r="D11" s="285"/>
      <c r="E11" s="285"/>
    </row>
    <row r="12" spans="1:7" ht="20.149999999999999" customHeight="1" thickBot="1" x14ac:dyDescent="0.3">
      <c r="A12" s="144" t="s">
        <v>1</v>
      </c>
      <c r="B12" s="151" t="s">
        <v>12</v>
      </c>
      <c r="C12" s="509" t="s">
        <v>198</v>
      </c>
      <c r="D12" s="510"/>
      <c r="E12" s="511"/>
    </row>
    <row r="13" spans="1:7" ht="20.149999999999999" customHeight="1" thickBot="1" x14ac:dyDescent="0.3">
      <c r="A13" s="163"/>
      <c r="B13" s="286"/>
      <c r="C13" s="36">
        <f>+$C$5</f>
        <v>2018</v>
      </c>
      <c r="D13" s="36">
        <f>+$D$5</f>
        <v>2019</v>
      </c>
      <c r="E13" s="16" t="s">
        <v>188</v>
      </c>
    </row>
    <row r="14" spans="1:7" ht="20.149999999999999" customHeight="1" x14ac:dyDescent="0.25">
      <c r="A14" s="49" t="s">
        <v>6</v>
      </c>
      <c r="B14" s="17" t="s">
        <v>13</v>
      </c>
      <c r="C14" s="291">
        <v>0.999</v>
      </c>
      <c r="D14" s="293">
        <v>0.997</v>
      </c>
      <c r="E14" s="267">
        <f>+(D14-C14)*100</f>
        <v>-0.20000000000000018</v>
      </c>
      <c r="F14" s="289"/>
      <c r="G14" s="290"/>
    </row>
    <row r="15" spans="1:7" ht="20.149999999999999" customHeight="1" x14ac:dyDescent="0.25">
      <c r="A15" s="50" t="s">
        <v>8</v>
      </c>
      <c r="B15" s="17" t="s">
        <v>250</v>
      </c>
      <c r="C15" s="291">
        <v>0.96399999999999997</v>
      </c>
      <c r="D15" s="293">
        <v>0.95899999999999996</v>
      </c>
      <c r="E15" s="267">
        <f t="shared" ref="E15:E39" si="1">+(D15-C15)*100</f>
        <v>-0.50000000000000044</v>
      </c>
      <c r="F15" s="289"/>
      <c r="G15" s="290"/>
    </row>
    <row r="16" spans="1:7" ht="20.149999999999999" customHeight="1" x14ac:dyDescent="0.25">
      <c r="A16" s="50" t="s">
        <v>14</v>
      </c>
      <c r="B16" s="17" t="s">
        <v>15</v>
      </c>
      <c r="C16" s="291">
        <v>0.99399999999999999</v>
      </c>
      <c r="D16" s="293">
        <v>0.99299999999999999</v>
      </c>
      <c r="E16" s="267">
        <f t="shared" si="1"/>
        <v>-0.10000000000000009</v>
      </c>
      <c r="F16" s="289"/>
      <c r="G16" s="290"/>
    </row>
    <row r="17" spans="1:7" ht="20.149999999999999" customHeight="1" x14ac:dyDescent="0.25">
      <c r="A17" s="50" t="s">
        <v>16</v>
      </c>
      <c r="B17" s="17" t="s">
        <v>17</v>
      </c>
      <c r="C17" s="291">
        <v>0.97099999999999997</v>
      </c>
      <c r="D17" s="293">
        <v>0.94599999999999995</v>
      </c>
      <c r="E17" s="267">
        <f t="shared" si="1"/>
        <v>-2.5000000000000022</v>
      </c>
      <c r="F17" s="289"/>
      <c r="G17" s="290"/>
    </row>
    <row r="18" spans="1:7" ht="20.149999999999999" customHeight="1" x14ac:dyDescent="0.25">
      <c r="A18" s="50" t="s">
        <v>18</v>
      </c>
      <c r="B18" s="17" t="s">
        <v>19</v>
      </c>
      <c r="C18" s="291">
        <v>0.998</v>
      </c>
      <c r="D18" s="293">
        <v>0.998</v>
      </c>
      <c r="E18" s="267">
        <f t="shared" si="1"/>
        <v>0</v>
      </c>
      <c r="F18" s="289"/>
      <c r="G18" s="290"/>
    </row>
    <row r="19" spans="1:7" ht="20.149999999999999" customHeight="1" x14ac:dyDescent="0.25">
      <c r="A19" s="50" t="s">
        <v>20</v>
      </c>
      <c r="B19" s="17" t="s">
        <v>21</v>
      </c>
      <c r="C19" s="291">
        <v>0.96299999999999997</v>
      </c>
      <c r="D19" s="293">
        <v>0.96599999999999997</v>
      </c>
      <c r="E19" s="267">
        <f t="shared" si="1"/>
        <v>0.30000000000000027</v>
      </c>
      <c r="F19" s="289"/>
      <c r="G19" s="290"/>
    </row>
    <row r="20" spans="1:7" ht="20.149999999999999" customHeight="1" x14ac:dyDescent="0.25">
      <c r="A20" s="50" t="s">
        <v>22</v>
      </c>
      <c r="B20" s="17" t="s">
        <v>23</v>
      </c>
      <c r="C20" s="291">
        <v>0.95199999999999996</v>
      </c>
      <c r="D20" s="293">
        <v>0.93400000000000005</v>
      </c>
      <c r="E20" s="267">
        <f t="shared" si="1"/>
        <v>-1.7999999999999905</v>
      </c>
      <c r="F20" s="289"/>
      <c r="G20" s="290"/>
    </row>
    <row r="21" spans="1:7" ht="20.149999999999999" customHeight="1" x14ac:dyDescent="0.25">
      <c r="A21" s="50" t="s">
        <v>24</v>
      </c>
      <c r="B21" s="17" t="s">
        <v>25</v>
      </c>
      <c r="C21" s="291">
        <v>1</v>
      </c>
      <c r="D21" s="293">
        <v>1</v>
      </c>
      <c r="E21" s="267">
        <f t="shared" si="1"/>
        <v>0</v>
      </c>
      <c r="F21" s="289"/>
      <c r="G21" s="290"/>
    </row>
    <row r="22" spans="1:7" ht="20.149999999999999" customHeight="1" x14ac:dyDescent="0.25">
      <c r="A22" s="50" t="s">
        <v>26</v>
      </c>
      <c r="B22" s="17" t="s">
        <v>27</v>
      </c>
      <c r="C22" s="291">
        <v>0.86699999999999999</v>
      </c>
      <c r="D22" s="293">
        <v>0.84399999999999997</v>
      </c>
      <c r="E22" s="267">
        <f t="shared" si="1"/>
        <v>-2.300000000000002</v>
      </c>
      <c r="F22" s="289"/>
      <c r="G22" s="290"/>
    </row>
    <row r="23" spans="1:7" ht="20.149999999999999" customHeight="1" x14ac:dyDescent="0.25">
      <c r="A23" s="50" t="s">
        <v>28</v>
      </c>
      <c r="B23" s="17" t="s">
        <v>253</v>
      </c>
      <c r="C23" s="291">
        <v>0.91100000000000003</v>
      </c>
      <c r="D23" s="293">
        <v>0.90400000000000003</v>
      </c>
      <c r="E23" s="267">
        <f t="shared" si="1"/>
        <v>-0.70000000000000062</v>
      </c>
      <c r="F23" s="289"/>
      <c r="G23" s="290"/>
    </row>
    <row r="24" spans="1:7" ht="20.149999999999999" customHeight="1" x14ac:dyDescent="0.25">
      <c r="A24" s="50" t="s">
        <v>29</v>
      </c>
      <c r="B24" s="17" t="s">
        <v>30</v>
      </c>
      <c r="C24" s="291">
        <v>0.84499999999999997</v>
      </c>
      <c r="D24" s="293">
        <v>0.82599999999999996</v>
      </c>
      <c r="E24" s="267">
        <f t="shared" si="1"/>
        <v>-1.9000000000000017</v>
      </c>
      <c r="F24" s="289"/>
      <c r="G24" s="290"/>
    </row>
    <row r="25" spans="1:7" ht="20.149999999999999" customHeight="1" x14ac:dyDescent="0.25">
      <c r="A25" s="50" t="s">
        <v>31</v>
      </c>
      <c r="B25" s="17" t="s">
        <v>32</v>
      </c>
      <c r="C25" s="291">
        <v>1.0009999999999999</v>
      </c>
      <c r="D25" s="293">
        <v>0.99099999999999999</v>
      </c>
      <c r="E25" s="267">
        <f t="shared" si="1"/>
        <v>-0.99999999999998979</v>
      </c>
      <c r="F25" s="289"/>
      <c r="G25" s="290"/>
    </row>
    <row r="26" spans="1:7" ht="20.149999999999999" customHeight="1" x14ac:dyDescent="0.25">
      <c r="A26" s="50" t="s">
        <v>33</v>
      </c>
      <c r="B26" s="17" t="s">
        <v>34</v>
      </c>
      <c r="C26" s="291">
        <v>0.99199999999999999</v>
      </c>
      <c r="D26" s="293">
        <v>0.99099999999999999</v>
      </c>
      <c r="E26" s="267">
        <f t="shared" si="1"/>
        <v>-0.10000000000000009</v>
      </c>
      <c r="F26" s="289"/>
      <c r="G26" s="290"/>
    </row>
    <row r="27" spans="1:7" ht="20.149999999999999" customHeight="1" x14ac:dyDescent="0.25">
      <c r="A27" s="50" t="s">
        <v>35</v>
      </c>
      <c r="B27" s="17" t="s">
        <v>36</v>
      </c>
      <c r="C27" s="291">
        <v>1</v>
      </c>
      <c r="D27" s="293">
        <v>1</v>
      </c>
      <c r="E27" s="267">
        <f t="shared" si="1"/>
        <v>0</v>
      </c>
      <c r="F27" s="289"/>
      <c r="G27" s="290"/>
    </row>
    <row r="28" spans="1:7" ht="20.149999999999999" customHeight="1" x14ac:dyDescent="0.25">
      <c r="A28" s="50" t="s">
        <v>37</v>
      </c>
      <c r="B28" s="17" t="s">
        <v>38</v>
      </c>
      <c r="C28" s="291">
        <v>0.99199999999999999</v>
      </c>
      <c r="D28" s="293">
        <v>0.98499999999999999</v>
      </c>
      <c r="E28" s="267">
        <f t="shared" si="1"/>
        <v>-0.70000000000000062</v>
      </c>
      <c r="F28" s="289"/>
      <c r="G28" s="290"/>
    </row>
    <row r="29" spans="1:7" ht="20.149999999999999" customHeight="1" x14ac:dyDescent="0.25">
      <c r="A29" s="50" t="s">
        <v>39</v>
      </c>
      <c r="B29" s="17" t="s">
        <v>252</v>
      </c>
      <c r="C29" s="291">
        <v>0.996</v>
      </c>
      <c r="D29" s="293">
        <v>0.995</v>
      </c>
      <c r="E29" s="267">
        <f t="shared" si="1"/>
        <v>-0.10000000000000009</v>
      </c>
      <c r="F29" s="289"/>
      <c r="G29" s="290"/>
    </row>
    <row r="30" spans="1:7" ht="20.149999999999999" customHeight="1" x14ac:dyDescent="0.25">
      <c r="A30" s="50" t="s">
        <v>40</v>
      </c>
      <c r="B30" s="17" t="s">
        <v>41</v>
      </c>
      <c r="C30" s="291">
        <v>1</v>
      </c>
      <c r="D30" s="293">
        <v>1</v>
      </c>
      <c r="E30" s="267">
        <f t="shared" si="1"/>
        <v>0</v>
      </c>
      <c r="F30" s="289"/>
      <c r="G30" s="290"/>
    </row>
    <row r="31" spans="1:7" ht="20.149999999999999" customHeight="1" x14ac:dyDescent="0.25">
      <c r="A31" s="50" t="s">
        <v>42</v>
      </c>
      <c r="B31" s="17" t="s">
        <v>43</v>
      </c>
      <c r="C31" s="291">
        <v>1</v>
      </c>
      <c r="D31" s="293">
        <v>1</v>
      </c>
      <c r="E31" s="267">
        <f t="shared" si="1"/>
        <v>0</v>
      </c>
      <c r="F31" s="289"/>
      <c r="G31" s="290"/>
    </row>
    <row r="32" spans="1:7" ht="20.149999999999999" customHeight="1" x14ac:dyDescent="0.25">
      <c r="A32" s="50" t="s">
        <v>44</v>
      </c>
      <c r="B32" s="17" t="s">
        <v>45</v>
      </c>
      <c r="C32" s="291">
        <v>0.997</v>
      </c>
      <c r="D32" s="293">
        <v>0.999</v>
      </c>
      <c r="E32" s="267">
        <f t="shared" si="1"/>
        <v>0.20000000000000018</v>
      </c>
      <c r="F32" s="289"/>
      <c r="G32" s="290"/>
    </row>
    <row r="33" spans="1:8" ht="20.149999999999999" customHeight="1" x14ac:dyDescent="0.25">
      <c r="A33" s="50" t="s">
        <v>46</v>
      </c>
      <c r="B33" s="17" t="s">
        <v>47</v>
      </c>
      <c r="C33" s="291">
        <v>0.98899999999999999</v>
      </c>
      <c r="D33" s="293">
        <v>0.99099999999999999</v>
      </c>
      <c r="E33" s="267">
        <f t="shared" si="1"/>
        <v>0.20000000000000018</v>
      </c>
      <c r="F33" s="289"/>
      <c r="G33" s="290"/>
    </row>
    <row r="34" spans="1:8" ht="20.149999999999999" customHeight="1" x14ac:dyDescent="0.25">
      <c r="A34" s="50" t="s">
        <v>48</v>
      </c>
      <c r="B34" s="17" t="s">
        <v>49</v>
      </c>
      <c r="C34" s="291">
        <v>0.99099999999999999</v>
      </c>
      <c r="D34" s="293">
        <v>0.99</v>
      </c>
      <c r="E34" s="267">
        <f t="shared" si="1"/>
        <v>-0.10000000000000009</v>
      </c>
      <c r="F34" s="289"/>
      <c r="G34" s="290"/>
    </row>
    <row r="35" spans="1:8" ht="20.149999999999999" customHeight="1" x14ac:dyDescent="0.25">
      <c r="A35" s="50" t="s">
        <v>50</v>
      </c>
      <c r="B35" s="17" t="s">
        <v>51</v>
      </c>
      <c r="C35" s="291">
        <v>0.96499999999999997</v>
      </c>
      <c r="D35" s="293">
        <v>0.96899999999999997</v>
      </c>
      <c r="E35" s="267">
        <f t="shared" si="1"/>
        <v>0.40000000000000036</v>
      </c>
      <c r="F35" s="289"/>
      <c r="G35" s="290"/>
    </row>
    <row r="36" spans="1:8" ht="20.149999999999999" customHeight="1" x14ac:dyDescent="0.25">
      <c r="A36" s="50" t="s">
        <v>52</v>
      </c>
      <c r="B36" s="17" t="s">
        <v>53</v>
      </c>
      <c r="C36" s="291">
        <v>0.96499999999999997</v>
      </c>
      <c r="D36" s="293">
        <v>0.97299999999999998</v>
      </c>
      <c r="E36" s="267">
        <f t="shared" si="1"/>
        <v>0.80000000000000071</v>
      </c>
      <c r="F36" s="289"/>
      <c r="G36" s="290"/>
    </row>
    <row r="37" spans="1:8" ht="20.149999999999999" customHeight="1" x14ac:dyDescent="0.25">
      <c r="A37" s="50" t="s">
        <v>54</v>
      </c>
      <c r="B37" s="17" t="s">
        <v>55</v>
      </c>
      <c r="C37" s="291">
        <v>0.99199999999999999</v>
      </c>
      <c r="D37" s="293">
        <v>0.99299999999999999</v>
      </c>
      <c r="E37" s="267">
        <f t="shared" si="1"/>
        <v>0.10000000000000009</v>
      </c>
      <c r="F37" s="289"/>
      <c r="G37" s="290"/>
    </row>
    <row r="38" spans="1:8" ht="20.149999999999999" customHeight="1" thickBot="1" x14ac:dyDescent="0.3">
      <c r="A38" s="50" t="s">
        <v>56</v>
      </c>
      <c r="B38" s="17" t="s">
        <v>57</v>
      </c>
      <c r="C38" s="291">
        <v>0.98799999999999999</v>
      </c>
      <c r="D38" s="293">
        <v>0.99199999999999999</v>
      </c>
      <c r="E38" s="267">
        <f t="shared" si="1"/>
        <v>0.40000000000000036</v>
      </c>
      <c r="F38" s="289"/>
      <c r="G38" s="290"/>
    </row>
    <row r="39" spans="1:8" ht="20.149999999999999" customHeight="1" thickBot="1" x14ac:dyDescent="0.3">
      <c r="A39" s="134"/>
      <c r="B39" s="135" t="s">
        <v>10</v>
      </c>
      <c r="C39" s="230">
        <v>0.98699999999999999</v>
      </c>
      <c r="D39" s="230">
        <v>0.98499999999999999</v>
      </c>
      <c r="E39" s="268">
        <f t="shared" si="1"/>
        <v>-0.20000000000000018</v>
      </c>
      <c r="F39" s="289"/>
      <c r="G39" s="290"/>
      <c r="H39" s="43"/>
    </row>
    <row r="40" spans="1:8" ht="20.149999999999999" customHeight="1" x14ac:dyDescent="0.25">
      <c r="C40" s="294"/>
      <c r="D40" s="294"/>
      <c r="E40" s="289"/>
    </row>
    <row r="41" spans="1:8" ht="20.149999999999999" customHeight="1" x14ac:dyDescent="0.25">
      <c r="A41" s="488" t="s">
        <v>200</v>
      </c>
      <c r="B41" s="488"/>
      <c r="C41" s="488"/>
      <c r="D41" s="488"/>
      <c r="E41" s="488"/>
    </row>
    <row r="42" spans="1:8" ht="20.149999999999999" customHeight="1" thickBot="1" x14ac:dyDescent="0.3">
      <c r="A42" s="153"/>
      <c r="B42" s="153"/>
      <c r="C42" s="285"/>
      <c r="D42" s="285"/>
      <c r="E42" s="285"/>
    </row>
    <row r="43" spans="1:8" ht="20.149999999999999" customHeight="1" thickBot="1" x14ac:dyDescent="0.3">
      <c r="A43" s="144" t="s">
        <v>1</v>
      </c>
      <c r="B43" s="151" t="s">
        <v>12</v>
      </c>
      <c r="C43" s="509" t="s">
        <v>198</v>
      </c>
      <c r="D43" s="510"/>
      <c r="E43" s="511"/>
    </row>
    <row r="44" spans="1:8" ht="20.149999999999999" customHeight="1" thickBot="1" x14ac:dyDescent="0.3">
      <c r="A44" s="163"/>
      <c r="B44" s="286"/>
      <c r="C44" s="36">
        <f>+$C$5</f>
        <v>2018</v>
      </c>
      <c r="D44" s="36">
        <f>+$D$5</f>
        <v>2019</v>
      </c>
      <c r="E44" s="16" t="s">
        <v>188</v>
      </c>
    </row>
    <row r="45" spans="1:8" ht="20.149999999999999" customHeight="1" x14ac:dyDescent="0.25">
      <c r="A45" s="49" t="s">
        <v>6</v>
      </c>
      <c r="B45" s="17" t="s">
        <v>59</v>
      </c>
      <c r="C45" s="291">
        <v>0.85099999999999998</v>
      </c>
      <c r="D45" s="293">
        <v>0.85</v>
      </c>
      <c r="E45" s="267">
        <f>+(D45-C45)*100</f>
        <v>-0.10000000000000009</v>
      </c>
      <c r="F45" s="289"/>
      <c r="G45" s="290"/>
    </row>
    <row r="46" spans="1:8" ht="20.149999999999999" customHeight="1" x14ac:dyDescent="0.25">
      <c r="A46" s="50" t="s">
        <v>8</v>
      </c>
      <c r="B46" s="17" t="s">
        <v>254</v>
      </c>
      <c r="C46" s="291">
        <v>0.90800000000000003</v>
      </c>
      <c r="D46" s="293">
        <v>0.90800000000000003</v>
      </c>
      <c r="E46" s="267">
        <f t="shared" ref="E46:E79" si="2">+(D46-C46)*100</f>
        <v>0</v>
      </c>
      <c r="F46" s="289"/>
      <c r="G46" s="290"/>
    </row>
    <row r="47" spans="1:8" ht="20.149999999999999" customHeight="1" x14ac:dyDescent="0.25">
      <c r="A47" s="50" t="s">
        <v>14</v>
      </c>
      <c r="B47" s="17" t="s">
        <v>60</v>
      </c>
      <c r="C47" s="291">
        <v>0.88500000000000001</v>
      </c>
      <c r="D47" s="293">
        <v>0.66700000000000004</v>
      </c>
      <c r="E47" s="267">
        <f t="shared" si="2"/>
        <v>-21.799999999999997</v>
      </c>
      <c r="F47" s="289"/>
      <c r="G47" s="290"/>
    </row>
    <row r="48" spans="1:8" ht="20.149999999999999" customHeight="1" x14ac:dyDescent="0.25">
      <c r="A48" s="50" t="s">
        <v>16</v>
      </c>
      <c r="B48" s="17" t="s">
        <v>61</v>
      </c>
      <c r="C48" s="291">
        <v>0.752</v>
      </c>
      <c r="D48" s="293">
        <v>0.73199999999999998</v>
      </c>
      <c r="E48" s="267">
        <f t="shared" si="2"/>
        <v>-2.0000000000000018</v>
      </c>
      <c r="F48" s="289"/>
      <c r="G48" s="290"/>
    </row>
    <row r="49" spans="1:7" ht="20.149999999999999" customHeight="1" x14ac:dyDescent="0.25">
      <c r="A49" s="50" t="s">
        <v>18</v>
      </c>
      <c r="B49" s="17" t="s">
        <v>62</v>
      </c>
      <c r="C49" s="291">
        <v>0.59099999999999997</v>
      </c>
      <c r="D49" s="293">
        <v>0.58899999999999997</v>
      </c>
      <c r="E49" s="267">
        <f t="shared" si="2"/>
        <v>-0.20000000000000018</v>
      </c>
      <c r="F49" s="289"/>
      <c r="G49" s="290"/>
    </row>
    <row r="50" spans="1:7" ht="20.149999999999999" customHeight="1" x14ac:dyDescent="0.25">
      <c r="A50" s="50" t="s">
        <v>20</v>
      </c>
      <c r="B50" s="17" t="s">
        <v>63</v>
      </c>
      <c r="C50" s="291">
        <v>0.67400000000000004</v>
      </c>
      <c r="D50" s="293">
        <v>0.76200000000000001</v>
      </c>
      <c r="E50" s="267">
        <f t="shared" si="2"/>
        <v>8.7999999999999972</v>
      </c>
      <c r="F50" s="289"/>
      <c r="G50" s="290"/>
    </row>
    <row r="51" spans="1:7" ht="20.149999999999999" customHeight="1" x14ac:dyDescent="0.25">
      <c r="A51" s="50" t="s">
        <v>22</v>
      </c>
      <c r="B51" s="17" t="s">
        <v>64</v>
      </c>
      <c r="C51" s="291">
        <v>0.97399999999999998</v>
      </c>
      <c r="D51" s="293">
        <v>0.96599999999999997</v>
      </c>
      <c r="E51" s="267">
        <f t="shared" si="2"/>
        <v>-0.80000000000000071</v>
      </c>
      <c r="F51" s="289"/>
      <c r="G51" s="290"/>
    </row>
    <row r="52" spans="1:7" ht="20.149999999999999" customHeight="1" x14ac:dyDescent="0.25">
      <c r="A52" s="50" t="s">
        <v>24</v>
      </c>
      <c r="B52" s="17" t="s">
        <v>65</v>
      </c>
      <c r="C52" s="291">
        <v>0.193</v>
      </c>
      <c r="D52" s="293">
        <v>1</v>
      </c>
      <c r="E52" s="267">
        <f t="shared" si="2"/>
        <v>80.699999999999989</v>
      </c>
      <c r="F52" s="289"/>
      <c r="G52" s="290"/>
    </row>
    <row r="53" spans="1:7" ht="20.149999999999999" customHeight="1" x14ac:dyDescent="0.25">
      <c r="A53" s="50" t="s">
        <v>26</v>
      </c>
      <c r="B53" s="17" t="s">
        <v>66</v>
      </c>
      <c r="C53" s="291">
        <v>0.92400000000000004</v>
      </c>
      <c r="D53" s="293">
        <v>0.93600000000000005</v>
      </c>
      <c r="E53" s="267">
        <f t="shared" si="2"/>
        <v>1.2000000000000011</v>
      </c>
      <c r="F53" s="289"/>
      <c r="G53" s="290"/>
    </row>
    <row r="54" spans="1:7" ht="20.149999999999999" customHeight="1" x14ac:dyDescent="0.25">
      <c r="A54" s="50" t="s">
        <v>28</v>
      </c>
      <c r="B54" s="17" t="s">
        <v>67</v>
      </c>
      <c r="C54" s="291">
        <v>0.223</v>
      </c>
      <c r="D54" s="293">
        <v>0.307</v>
      </c>
      <c r="E54" s="267">
        <f t="shared" si="2"/>
        <v>8.3999999999999986</v>
      </c>
      <c r="F54" s="289"/>
      <c r="G54" s="290"/>
    </row>
    <row r="55" spans="1:7" ht="20.149999999999999" customHeight="1" x14ac:dyDescent="0.25">
      <c r="A55" s="50" t="s">
        <v>29</v>
      </c>
      <c r="B55" s="17" t="s">
        <v>68</v>
      </c>
      <c r="C55" s="291">
        <v>0.91700000000000004</v>
      </c>
      <c r="D55" s="293">
        <v>0.91100000000000003</v>
      </c>
      <c r="E55" s="267">
        <f t="shared" si="2"/>
        <v>-0.60000000000000053</v>
      </c>
      <c r="F55" s="289"/>
      <c r="G55" s="290"/>
    </row>
    <row r="56" spans="1:7" ht="20.149999999999999" customHeight="1" x14ac:dyDescent="0.25">
      <c r="A56" s="50" t="s">
        <v>31</v>
      </c>
      <c r="B56" s="17" t="s">
        <v>69</v>
      </c>
      <c r="C56" s="291">
        <v>0.504</v>
      </c>
      <c r="D56" s="293">
        <v>0.48599999999999999</v>
      </c>
      <c r="E56" s="267">
        <f t="shared" si="2"/>
        <v>-1.8000000000000016</v>
      </c>
      <c r="F56" s="289"/>
      <c r="G56" s="290"/>
    </row>
    <row r="57" spans="1:7" ht="20.149999999999999" customHeight="1" x14ac:dyDescent="0.25">
      <c r="A57" s="50" t="s">
        <v>33</v>
      </c>
      <c r="B57" s="17" t="s">
        <v>70</v>
      </c>
      <c r="C57" s="291">
        <v>0.76300000000000001</v>
      </c>
      <c r="D57" s="293">
        <v>0.76700000000000002</v>
      </c>
      <c r="E57" s="267">
        <f t="shared" si="2"/>
        <v>0.40000000000000036</v>
      </c>
      <c r="F57" s="289"/>
      <c r="G57" s="290"/>
    </row>
    <row r="58" spans="1:7" ht="20.149999999999999" customHeight="1" x14ac:dyDescent="0.25">
      <c r="A58" s="50" t="s">
        <v>35</v>
      </c>
      <c r="B58" s="17" t="s">
        <v>71</v>
      </c>
      <c r="C58" s="291">
        <v>0.69199999999999995</v>
      </c>
      <c r="D58" s="293">
        <v>0.73699999999999999</v>
      </c>
      <c r="E58" s="267">
        <f t="shared" si="2"/>
        <v>4.5000000000000036</v>
      </c>
      <c r="F58" s="289"/>
      <c r="G58" s="290"/>
    </row>
    <row r="59" spans="1:7" ht="20.149999999999999" customHeight="1" x14ac:dyDescent="0.25">
      <c r="A59" s="50" t="s">
        <v>37</v>
      </c>
      <c r="B59" s="17" t="s">
        <v>72</v>
      </c>
      <c r="C59" s="291">
        <v>0.55700000000000005</v>
      </c>
      <c r="D59" s="293">
        <v>0.54200000000000004</v>
      </c>
      <c r="E59" s="267">
        <f t="shared" si="2"/>
        <v>-1.5000000000000013</v>
      </c>
      <c r="F59" s="289"/>
      <c r="G59" s="290"/>
    </row>
    <row r="60" spans="1:7" ht="20.149999999999999" customHeight="1" x14ac:dyDescent="0.25">
      <c r="A60" s="50" t="s">
        <v>39</v>
      </c>
      <c r="B60" s="17" t="s">
        <v>73</v>
      </c>
      <c r="C60" s="291">
        <v>0.34499999999999997</v>
      </c>
      <c r="D60" s="293">
        <v>0.36199999999999999</v>
      </c>
      <c r="E60" s="267">
        <f t="shared" si="2"/>
        <v>1.7000000000000015</v>
      </c>
      <c r="F60" s="289"/>
      <c r="G60" s="290"/>
    </row>
    <row r="61" spans="1:7" ht="20.149999999999999" customHeight="1" x14ac:dyDescent="0.25">
      <c r="A61" s="50" t="s">
        <v>40</v>
      </c>
      <c r="B61" s="17" t="s">
        <v>74</v>
      </c>
      <c r="C61" s="291">
        <v>0.65200000000000002</v>
      </c>
      <c r="D61" s="293">
        <v>0.26700000000000002</v>
      </c>
      <c r="E61" s="267">
        <f t="shared" si="2"/>
        <v>-38.5</v>
      </c>
      <c r="F61" s="289"/>
      <c r="G61" s="290"/>
    </row>
    <row r="62" spans="1:7" ht="20.149999999999999" customHeight="1" x14ac:dyDescent="0.25">
      <c r="A62" s="50" t="s">
        <v>42</v>
      </c>
      <c r="B62" s="17" t="s">
        <v>75</v>
      </c>
      <c r="C62" s="291">
        <v>0.80700000000000005</v>
      </c>
      <c r="D62" s="293">
        <v>0.81299999999999994</v>
      </c>
      <c r="E62" s="267">
        <f t="shared" si="2"/>
        <v>0.59999999999998943</v>
      </c>
      <c r="F62" s="289"/>
      <c r="G62" s="290"/>
    </row>
    <row r="63" spans="1:7" ht="20.149999999999999" customHeight="1" x14ac:dyDescent="0.25">
      <c r="A63" s="50" t="s">
        <v>44</v>
      </c>
      <c r="B63" s="17" t="s">
        <v>76</v>
      </c>
      <c r="C63" s="291">
        <v>1</v>
      </c>
      <c r="D63" s="293">
        <v>1</v>
      </c>
      <c r="E63" s="267">
        <f t="shared" si="2"/>
        <v>0</v>
      </c>
      <c r="F63" s="289"/>
      <c r="G63" s="290"/>
    </row>
    <row r="64" spans="1:7" ht="20.149999999999999" customHeight="1" x14ac:dyDescent="0.25">
      <c r="A64" s="50" t="s">
        <v>46</v>
      </c>
      <c r="B64" s="17" t="s">
        <v>77</v>
      </c>
      <c r="C64" s="291">
        <v>0.40899999999999997</v>
      </c>
      <c r="D64" s="293">
        <v>0.41199999999999998</v>
      </c>
      <c r="E64" s="267">
        <f t="shared" si="2"/>
        <v>0.30000000000000027</v>
      </c>
      <c r="F64" s="289"/>
      <c r="G64" s="290"/>
    </row>
    <row r="65" spans="1:7" ht="20.149999999999999" customHeight="1" x14ac:dyDescent="0.25">
      <c r="A65" s="50" t="s">
        <v>48</v>
      </c>
      <c r="B65" s="17" t="s">
        <v>78</v>
      </c>
      <c r="C65" s="291">
        <v>0.47799999999999998</v>
      </c>
      <c r="D65" s="293">
        <v>0.376</v>
      </c>
      <c r="E65" s="267">
        <f t="shared" si="2"/>
        <v>-10.199999999999998</v>
      </c>
      <c r="F65" s="289"/>
      <c r="G65" s="290"/>
    </row>
    <row r="66" spans="1:7" ht="20.149999999999999" customHeight="1" x14ac:dyDescent="0.25">
      <c r="A66" s="50" t="s">
        <v>50</v>
      </c>
      <c r="B66" s="17" t="s">
        <v>79</v>
      </c>
      <c r="C66" s="291">
        <v>0.29199999999999998</v>
      </c>
      <c r="D66" s="293">
        <v>0.222</v>
      </c>
      <c r="E66" s="267">
        <f t="shared" si="2"/>
        <v>-6.9999999999999982</v>
      </c>
      <c r="F66" s="289"/>
      <c r="G66" s="290"/>
    </row>
    <row r="67" spans="1:7" ht="20.149999999999999" customHeight="1" x14ac:dyDescent="0.25">
      <c r="A67" s="50" t="s">
        <v>52</v>
      </c>
      <c r="B67" s="17" t="s">
        <v>80</v>
      </c>
      <c r="C67" s="291">
        <v>0.95199999999999996</v>
      </c>
      <c r="D67" s="293">
        <v>0.94399999999999995</v>
      </c>
      <c r="E67" s="267">
        <f t="shared" si="2"/>
        <v>-0.80000000000000071</v>
      </c>
      <c r="F67" s="289"/>
      <c r="G67" s="290"/>
    </row>
    <row r="68" spans="1:7" ht="20.149999999999999" customHeight="1" x14ac:dyDescent="0.25">
      <c r="A68" s="50" t="s">
        <v>54</v>
      </c>
      <c r="B68" s="17" t="s">
        <v>81</v>
      </c>
      <c r="C68" s="291">
        <v>0.95199999999999996</v>
      </c>
      <c r="D68" s="293">
        <v>0.94199999999999995</v>
      </c>
      <c r="E68" s="267">
        <f t="shared" si="2"/>
        <v>-1.0000000000000009</v>
      </c>
      <c r="F68" s="289"/>
      <c r="G68" s="290"/>
    </row>
    <row r="69" spans="1:7" ht="20.149999999999999" customHeight="1" x14ac:dyDescent="0.25">
      <c r="A69" s="50" t="s">
        <v>56</v>
      </c>
      <c r="B69" s="17" t="s">
        <v>82</v>
      </c>
      <c r="C69" s="291">
        <v>0.114</v>
      </c>
      <c r="D69" s="293">
        <v>0.161</v>
      </c>
      <c r="E69" s="267">
        <f t="shared" si="2"/>
        <v>4.7</v>
      </c>
      <c r="F69" s="289"/>
      <c r="G69" s="290"/>
    </row>
    <row r="70" spans="1:7" ht="20.149999999999999" customHeight="1" x14ac:dyDescent="0.25">
      <c r="A70" s="50" t="s">
        <v>83</v>
      </c>
      <c r="B70" s="17" t="s">
        <v>84</v>
      </c>
      <c r="C70" s="291">
        <v>0.997</v>
      </c>
      <c r="D70" s="293">
        <v>0.998</v>
      </c>
      <c r="E70" s="267">
        <f t="shared" si="2"/>
        <v>0.10000000000000009</v>
      </c>
      <c r="F70" s="289"/>
      <c r="G70" s="290"/>
    </row>
    <row r="71" spans="1:7" ht="20.149999999999999" customHeight="1" x14ac:dyDescent="0.25">
      <c r="A71" s="50" t="s">
        <v>85</v>
      </c>
      <c r="B71" s="17" t="s">
        <v>86</v>
      </c>
      <c r="C71" s="291">
        <v>0.90300000000000002</v>
      </c>
      <c r="D71" s="293">
        <v>1.093</v>
      </c>
      <c r="E71" s="267">
        <f t="shared" si="2"/>
        <v>18.999999999999993</v>
      </c>
      <c r="F71" s="289"/>
      <c r="G71" s="290"/>
    </row>
    <row r="72" spans="1:7" ht="20.149999999999999" customHeight="1" x14ac:dyDescent="0.25">
      <c r="A72" s="50" t="s">
        <v>87</v>
      </c>
      <c r="B72" s="17" t="s">
        <v>88</v>
      </c>
      <c r="C72" s="291">
        <v>0.98599999999999999</v>
      </c>
      <c r="D72" s="293">
        <v>0.98599999999999999</v>
      </c>
      <c r="E72" s="267">
        <f t="shared" si="2"/>
        <v>0</v>
      </c>
      <c r="F72" s="289"/>
      <c r="G72" s="290"/>
    </row>
    <row r="73" spans="1:7" ht="20.149999999999999" customHeight="1" x14ac:dyDescent="0.25">
      <c r="A73" s="50" t="s">
        <v>89</v>
      </c>
      <c r="B73" s="17" t="s">
        <v>90</v>
      </c>
      <c r="C73" s="291">
        <v>0.42599999999999999</v>
      </c>
      <c r="D73" s="293">
        <v>0.438</v>
      </c>
      <c r="E73" s="267">
        <f t="shared" si="2"/>
        <v>1.2000000000000011</v>
      </c>
      <c r="F73" s="289"/>
      <c r="G73" s="290"/>
    </row>
    <row r="74" spans="1:7" ht="20.149999999999999" customHeight="1" x14ac:dyDescent="0.25">
      <c r="A74" s="50" t="s">
        <v>91</v>
      </c>
      <c r="B74" s="17" t="s">
        <v>92</v>
      </c>
      <c r="C74" s="291">
        <v>0.41599999999999998</v>
      </c>
      <c r="D74" s="293">
        <v>0.505</v>
      </c>
      <c r="E74" s="267">
        <f t="shared" si="2"/>
        <v>8.9000000000000021</v>
      </c>
      <c r="F74" s="289"/>
      <c r="G74" s="290"/>
    </row>
    <row r="75" spans="1:7" ht="20.149999999999999" customHeight="1" x14ac:dyDescent="0.25">
      <c r="A75" s="50" t="s">
        <v>93</v>
      </c>
      <c r="B75" s="17" t="s">
        <v>94</v>
      </c>
      <c r="C75" s="291">
        <v>0.53900000000000003</v>
      </c>
      <c r="D75" s="293">
        <v>0.54200000000000004</v>
      </c>
      <c r="E75" s="267">
        <f t="shared" si="2"/>
        <v>0.30000000000000027</v>
      </c>
      <c r="F75" s="289"/>
      <c r="G75" s="290"/>
    </row>
    <row r="76" spans="1:7" ht="20.149999999999999" customHeight="1" x14ac:dyDescent="0.25">
      <c r="A76" s="50" t="s">
        <v>95</v>
      </c>
      <c r="B76" s="17" t="s">
        <v>96</v>
      </c>
      <c r="C76" s="291">
        <v>0.95</v>
      </c>
      <c r="D76" s="293">
        <v>0.95299999999999996</v>
      </c>
      <c r="E76" s="267">
        <f t="shared" si="2"/>
        <v>0.30000000000000027</v>
      </c>
      <c r="F76" s="289"/>
      <c r="G76" s="290"/>
    </row>
    <row r="77" spans="1:7" ht="20.149999999999999" customHeight="1" x14ac:dyDescent="0.25">
      <c r="A77" s="50" t="s">
        <v>97</v>
      </c>
      <c r="B77" s="17" t="s">
        <v>98</v>
      </c>
      <c r="C77" s="291">
        <v>0.56100000000000005</v>
      </c>
      <c r="D77" s="293">
        <v>0.89700000000000002</v>
      </c>
      <c r="E77" s="267">
        <f t="shared" si="2"/>
        <v>33.599999999999994</v>
      </c>
      <c r="F77" s="289"/>
      <c r="G77" s="290"/>
    </row>
    <row r="78" spans="1:7" ht="20.149999999999999" customHeight="1" thickBot="1" x14ac:dyDescent="0.3">
      <c r="A78" s="50" t="s">
        <v>99</v>
      </c>
      <c r="B78" s="17" t="s">
        <v>100</v>
      </c>
      <c r="C78" s="291">
        <v>1</v>
      </c>
      <c r="D78" s="293">
        <v>1</v>
      </c>
      <c r="E78" s="267">
        <f t="shared" si="2"/>
        <v>0</v>
      </c>
      <c r="F78" s="289"/>
      <c r="G78" s="290"/>
    </row>
    <row r="79" spans="1:7" ht="20.149999999999999" customHeight="1" thickBot="1" x14ac:dyDescent="0.3">
      <c r="A79" s="27"/>
      <c r="B79" s="135" t="s">
        <v>10</v>
      </c>
      <c r="C79" s="230">
        <v>0.82799999999999996</v>
      </c>
      <c r="D79" s="230">
        <v>0.82099999999999995</v>
      </c>
      <c r="E79" s="268">
        <f t="shared" si="2"/>
        <v>-0.70000000000000062</v>
      </c>
      <c r="F79" s="289"/>
      <c r="G79" s="290"/>
    </row>
    <row r="80" spans="1:7" ht="20.149999999999999" customHeight="1" x14ac:dyDescent="0.25"/>
    <row r="81" spans="1:7" ht="20.149999999999999" customHeight="1" x14ac:dyDescent="0.25">
      <c r="A81" s="155" t="s">
        <v>201</v>
      </c>
      <c r="B81" s="155"/>
      <c r="C81" s="295"/>
      <c r="D81" s="295"/>
      <c r="E81" s="295"/>
    </row>
    <row r="82" spans="1:7" ht="20.149999999999999" customHeight="1" thickBot="1" x14ac:dyDescent="0.3">
      <c r="A82" s="153"/>
      <c r="B82" s="153"/>
      <c r="C82" s="285"/>
      <c r="D82" s="285"/>
      <c r="E82" s="285"/>
    </row>
    <row r="83" spans="1:7" ht="20.149999999999999" customHeight="1" thickBot="1" x14ac:dyDescent="0.3">
      <c r="A83" s="144" t="s">
        <v>1</v>
      </c>
      <c r="B83" s="151" t="s">
        <v>2</v>
      </c>
      <c r="C83" s="509" t="s">
        <v>201</v>
      </c>
      <c r="D83" s="510"/>
      <c r="E83" s="511"/>
    </row>
    <row r="84" spans="1:7" ht="20.149999999999999" customHeight="1" thickBot="1" x14ac:dyDescent="0.3">
      <c r="A84" s="163"/>
      <c r="B84" s="286"/>
      <c r="C84" s="36">
        <f>+$C$5</f>
        <v>2018</v>
      </c>
      <c r="D84" s="36">
        <f>+$D$5</f>
        <v>2019</v>
      </c>
      <c r="E84" s="287" t="s">
        <v>188</v>
      </c>
    </row>
    <row r="85" spans="1:7" ht="20.149999999999999" customHeight="1" x14ac:dyDescent="0.25">
      <c r="A85" s="169" t="s">
        <v>6</v>
      </c>
      <c r="B85" s="161" t="s">
        <v>7</v>
      </c>
      <c r="C85" s="291">
        <f>+C118</f>
        <v>0.99199999999999999</v>
      </c>
      <c r="D85" s="291">
        <f>+D118</f>
        <v>0.98799999999999999</v>
      </c>
      <c r="E85" s="267">
        <f t="shared" ref="E85:E87" si="3">+(D85-C85)*100</f>
        <v>-0.40000000000000036</v>
      </c>
      <c r="F85" s="289"/>
      <c r="G85" s="290"/>
    </row>
    <row r="86" spans="1:7" ht="20.149999999999999" customHeight="1" thickBot="1" x14ac:dyDescent="0.3">
      <c r="A86" s="172" t="s">
        <v>8</v>
      </c>
      <c r="B86" s="158" t="s">
        <v>9</v>
      </c>
      <c r="C86" s="291">
        <f>+C158</f>
        <v>0.83499999999999996</v>
      </c>
      <c r="D86" s="291">
        <f>+D158</f>
        <v>0.83699999999999997</v>
      </c>
      <c r="E86" s="267">
        <f t="shared" si="3"/>
        <v>0.20000000000000018</v>
      </c>
      <c r="F86" s="289"/>
      <c r="G86" s="290"/>
    </row>
    <row r="87" spans="1:7" ht="20.149999999999999" customHeight="1" thickBot="1" x14ac:dyDescent="0.3">
      <c r="A87" s="110"/>
      <c r="B87" s="292" t="s">
        <v>10</v>
      </c>
      <c r="C87" s="230">
        <v>0.91600000000000004</v>
      </c>
      <c r="D87" s="230">
        <v>0.90600000000000003</v>
      </c>
      <c r="E87" s="268">
        <f t="shared" si="3"/>
        <v>-1.0000000000000009</v>
      </c>
      <c r="F87" s="289"/>
      <c r="G87" s="290"/>
    </row>
    <row r="88" spans="1:7" ht="20.149999999999999" customHeight="1" x14ac:dyDescent="0.25">
      <c r="G88" s="290"/>
    </row>
    <row r="89" spans="1:7" ht="20.149999999999999" customHeight="1" x14ac:dyDescent="0.25">
      <c r="A89" s="155" t="s">
        <v>202</v>
      </c>
      <c r="B89" s="155"/>
      <c r="C89" s="295"/>
      <c r="D89" s="295"/>
      <c r="E89" s="295"/>
      <c r="G89" s="290"/>
    </row>
    <row r="90" spans="1:7" ht="20.149999999999999" customHeight="1" thickBot="1" x14ac:dyDescent="0.3">
      <c r="A90" s="153"/>
      <c r="B90" s="153"/>
      <c r="C90" s="285"/>
      <c r="D90" s="285"/>
      <c r="E90" s="285"/>
      <c r="G90" s="290"/>
    </row>
    <row r="91" spans="1:7" ht="20.149999999999999" customHeight="1" thickBot="1" x14ac:dyDescent="0.3">
      <c r="A91" s="144" t="s">
        <v>1</v>
      </c>
      <c r="B91" s="151" t="s">
        <v>12</v>
      </c>
      <c r="C91" s="509" t="s">
        <v>201</v>
      </c>
      <c r="D91" s="510"/>
      <c r="E91" s="511"/>
      <c r="G91" s="290"/>
    </row>
    <row r="92" spans="1:7" ht="19" customHeight="1" thickBot="1" x14ac:dyDescent="0.3">
      <c r="A92" s="163"/>
      <c r="B92" s="286"/>
      <c r="C92" s="36">
        <f>+$C$5</f>
        <v>2018</v>
      </c>
      <c r="D92" s="36">
        <f>+$D$5</f>
        <v>2019</v>
      </c>
      <c r="E92" s="16" t="s">
        <v>188</v>
      </c>
      <c r="G92" s="290"/>
    </row>
    <row r="93" spans="1:7" ht="20.149999999999999" customHeight="1" x14ac:dyDescent="0.25">
      <c r="A93" s="49" t="s">
        <v>6</v>
      </c>
      <c r="B93" s="17" t="s">
        <v>13</v>
      </c>
      <c r="C93" s="296">
        <v>1</v>
      </c>
      <c r="D93" s="293">
        <v>1</v>
      </c>
      <c r="E93" s="267">
        <f>+(D93-C93)*100</f>
        <v>0</v>
      </c>
      <c r="F93" s="289"/>
      <c r="G93" s="290"/>
    </row>
    <row r="94" spans="1:7" ht="20.149999999999999" customHeight="1" x14ac:dyDescent="0.25">
      <c r="A94" s="50" t="s">
        <v>8</v>
      </c>
      <c r="B94" s="17" t="s">
        <v>250</v>
      </c>
      <c r="C94" s="293">
        <v>0.98699999999999999</v>
      </c>
      <c r="D94" s="293">
        <v>0.97499999999999998</v>
      </c>
      <c r="E94" s="267">
        <f t="shared" ref="E94:E118" si="4">+(D94-C94)*100</f>
        <v>-1.2000000000000011</v>
      </c>
      <c r="F94" s="289"/>
      <c r="G94" s="290"/>
    </row>
    <row r="95" spans="1:7" ht="20.149999999999999" customHeight="1" x14ac:dyDescent="0.25">
      <c r="A95" s="50" t="s">
        <v>14</v>
      </c>
      <c r="B95" s="17" t="s">
        <v>15</v>
      </c>
      <c r="C95" s="293">
        <v>0.99199999999999999</v>
      </c>
      <c r="D95" s="293">
        <v>0.996</v>
      </c>
      <c r="E95" s="267">
        <f t="shared" si="4"/>
        <v>0.40000000000000036</v>
      </c>
      <c r="F95" s="289"/>
      <c r="G95" s="290"/>
    </row>
    <row r="96" spans="1:7" ht="20.149999999999999" customHeight="1" x14ac:dyDescent="0.25">
      <c r="A96" s="50" t="s">
        <v>16</v>
      </c>
      <c r="B96" s="17" t="s">
        <v>17</v>
      </c>
      <c r="C96" s="293">
        <v>0.99299999999999999</v>
      </c>
      <c r="D96" s="293">
        <v>0.98199999999999998</v>
      </c>
      <c r="E96" s="267">
        <f t="shared" si="4"/>
        <v>-1.100000000000001</v>
      </c>
      <c r="F96" s="289"/>
      <c r="G96" s="290"/>
    </row>
    <row r="97" spans="1:7" ht="20.149999999999999" customHeight="1" x14ac:dyDescent="0.25">
      <c r="A97" s="50" t="s">
        <v>18</v>
      </c>
      <c r="B97" s="17" t="s">
        <v>19</v>
      </c>
      <c r="C97" s="293">
        <v>0.98799999999999999</v>
      </c>
      <c r="D97" s="293">
        <v>1</v>
      </c>
      <c r="E97" s="267">
        <f t="shared" si="4"/>
        <v>1.2000000000000011</v>
      </c>
      <c r="F97" s="289"/>
      <c r="G97" s="290"/>
    </row>
    <row r="98" spans="1:7" ht="20.149999999999999" customHeight="1" x14ac:dyDescent="0.25">
      <c r="A98" s="50" t="s">
        <v>20</v>
      </c>
      <c r="B98" s="17" t="s">
        <v>21</v>
      </c>
      <c r="C98" s="293">
        <v>0.98699999999999999</v>
      </c>
      <c r="D98" s="293">
        <v>0.98499999999999999</v>
      </c>
      <c r="E98" s="267">
        <f t="shared" si="4"/>
        <v>-0.20000000000000018</v>
      </c>
      <c r="F98" s="289"/>
      <c r="G98" s="290"/>
    </row>
    <row r="99" spans="1:7" ht="20.149999999999999" customHeight="1" x14ac:dyDescent="0.25">
      <c r="A99" s="50" t="s">
        <v>22</v>
      </c>
      <c r="B99" s="17" t="s">
        <v>23</v>
      </c>
      <c r="C99" s="293">
        <v>0.99399999999999999</v>
      </c>
      <c r="D99" s="293">
        <v>0.98799999999999999</v>
      </c>
      <c r="E99" s="267">
        <f t="shared" si="4"/>
        <v>-0.60000000000000053</v>
      </c>
      <c r="F99" s="289"/>
      <c r="G99" s="290"/>
    </row>
    <row r="100" spans="1:7" ht="20.149999999999999" customHeight="1" x14ac:dyDescent="0.25">
      <c r="A100" s="50" t="s">
        <v>24</v>
      </c>
      <c r="B100" s="17" t="s">
        <v>25</v>
      </c>
      <c r="C100" s="293">
        <v>1</v>
      </c>
      <c r="D100" s="293">
        <v>1</v>
      </c>
      <c r="E100" s="267">
        <f t="shared" si="4"/>
        <v>0</v>
      </c>
      <c r="F100" s="289"/>
      <c r="G100" s="290"/>
    </row>
    <row r="101" spans="1:7" ht="20.149999999999999" customHeight="1" x14ac:dyDescent="0.25">
      <c r="A101" s="50" t="s">
        <v>26</v>
      </c>
      <c r="B101" s="17" t="s">
        <v>27</v>
      </c>
      <c r="C101" s="293">
        <v>0.89800000000000002</v>
      </c>
      <c r="D101" s="293">
        <v>0.89700000000000002</v>
      </c>
      <c r="E101" s="267">
        <f t="shared" si="4"/>
        <v>-0.10000000000000009</v>
      </c>
      <c r="F101" s="289"/>
      <c r="G101" s="290"/>
    </row>
    <row r="102" spans="1:7" ht="20.149999999999999" customHeight="1" x14ac:dyDescent="0.25">
      <c r="A102" s="50" t="s">
        <v>28</v>
      </c>
      <c r="B102" s="17" t="s">
        <v>253</v>
      </c>
      <c r="C102" s="293">
        <v>0.92900000000000005</v>
      </c>
      <c r="D102" s="293">
        <v>0.92700000000000005</v>
      </c>
      <c r="E102" s="267">
        <f t="shared" si="4"/>
        <v>-0.20000000000000018</v>
      </c>
      <c r="F102" s="289"/>
      <c r="G102" s="290"/>
    </row>
    <row r="103" spans="1:7" ht="20.149999999999999" customHeight="1" x14ac:dyDescent="0.25">
      <c r="A103" s="50" t="s">
        <v>29</v>
      </c>
      <c r="B103" s="17" t="s">
        <v>30</v>
      </c>
      <c r="C103" s="293">
        <v>0.82899999999999996</v>
      </c>
      <c r="D103" s="293">
        <v>0.77400000000000002</v>
      </c>
      <c r="E103" s="267">
        <f t="shared" si="4"/>
        <v>-5.4999999999999938</v>
      </c>
      <c r="F103" s="289"/>
      <c r="G103" s="290"/>
    </row>
    <row r="104" spans="1:7" ht="20.149999999999999" customHeight="1" x14ac:dyDescent="0.25">
      <c r="A104" s="50" t="s">
        <v>31</v>
      </c>
      <c r="B104" s="17" t="s">
        <v>32</v>
      </c>
      <c r="C104" s="293">
        <v>0.98299999999999998</v>
      </c>
      <c r="D104" s="293">
        <v>0.98799999999999999</v>
      </c>
      <c r="E104" s="267">
        <f t="shared" si="4"/>
        <v>0.50000000000000044</v>
      </c>
      <c r="F104" s="289"/>
      <c r="G104" s="290"/>
    </row>
    <row r="105" spans="1:7" ht="20.149999999999999" customHeight="1" x14ac:dyDescent="0.25">
      <c r="A105" s="50" t="s">
        <v>33</v>
      </c>
      <c r="B105" s="17" t="s">
        <v>34</v>
      </c>
      <c r="C105" s="293">
        <v>0.997</v>
      </c>
      <c r="D105" s="293">
        <v>0.98599999999999999</v>
      </c>
      <c r="E105" s="267">
        <f t="shared" si="4"/>
        <v>-1.100000000000001</v>
      </c>
      <c r="F105" s="289"/>
      <c r="G105" s="290"/>
    </row>
    <row r="106" spans="1:7" ht="20.149999999999999" customHeight="1" x14ac:dyDescent="0.25">
      <c r="A106" s="50" t="s">
        <v>35</v>
      </c>
      <c r="B106" s="17" t="s">
        <v>36</v>
      </c>
      <c r="C106" s="293">
        <v>1</v>
      </c>
      <c r="D106" s="293">
        <v>1</v>
      </c>
      <c r="E106" s="267">
        <f t="shared" si="4"/>
        <v>0</v>
      </c>
      <c r="F106" s="289"/>
      <c r="G106" s="290"/>
    </row>
    <row r="107" spans="1:7" ht="20.149999999999999" customHeight="1" x14ac:dyDescent="0.25">
      <c r="A107" s="50" t="s">
        <v>37</v>
      </c>
      <c r="B107" s="17" t="s">
        <v>38</v>
      </c>
      <c r="C107" s="293">
        <v>0.996</v>
      </c>
      <c r="D107" s="293">
        <v>0.99199999999999999</v>
      </c>
      <c r="E107" s="267">
        <f t="shared" si="4"/>
        <v>-0.40000000000000036</v>
      </c>
      <c r="F107" s="289"/>
      <c r="G107" s="290"/>
    </row>
    <row r="108" spans="1:7" ht="20.149999999999999" customHeight="1" x14ac:dyDescent="0.25">
      <c r="A108" s="50" t="s">
        <v>39</v>
      </c>
      <c r="B108" s="17" t="s">
        <v>252</v>
      </c>
      <c r="C108" s="293">
        <v>1</v>
      </c>
      <c r="D108" s="293">
        <v>1</v>
      </c>
      <c r="E108" s="267">
        <f t="shared" si="4"/>
        <v>0</v>
      </c>
      <c r="F108" s="289"/>
      <c r="G108" s="290"/>
    </row>
    <row r="109" spans="1:7" ht="20.149999999999999" customHeight="1" x14ac:dyDescent="0.25">
      <c r="A109" s="50" t="s">
        <v>40</v>
      </c>
      <c r="B109" s="17" t="s">
        <v>41</v>
      </c>
      <c r="C109" s="293">
        <v>1</v>
      </c>
      <c r="D109" s="293">
        <v>1</v>
      </c>
      <c r="E109" s="267">
        <f t="shared" si="4"/>
        <v>0</v>
      </c>
      <c r="F109" s="289"/>
      <c r="G109" s="290"/>
    </row>
    <row r="110" spans="1:7" ht="20.149999999999999" customHeight="1" x14ac:dyDescent="0.25">
      <c r="A110" s="50" t="s">
        <v>42</v>
      </c>
      <c r="B110" s="17" t="s">
        <v>43</v>
      </c>
      <c r="C110" s="293">
        <v>1</v>
      </c>
      <c r="D110" s="293">
        <v>1</v>
      </c>
      <c r="E110" s="267">
        <f t="shared" si="4"/>
        <v>0</v>
      </c>
      <c r="F110" s="289"/>
      <c r="G110" s="290"/>
    </row>
    <row r="111" spans="1:7" ht="20.149999999999999" customHeight="1" x14ac:dyDescent="0.25">
      <c r="A111" s="50" t="s">
        <v>44</v>
      </c>
      <c r="B111" s="17" t="s">
        <v>45</v>
      </c>
      <c r="C111" s="293">
        <v>0.998</v>
      </c>
      <c r="D111" s="293">
        <v>0.99099999999999999</v>
      </c>
      <c r="E111" s="267">
        <f t="shared" si="4"/>
        <v>-0.70000000000000062</v>
      </c>
      <c r="F111" s="289"/>
      <c r="G111" s="290"/>
    </row>
    <row r="112" spans="1:7" ht="20.149999999999999" customHeight="1" x14ac:dyDescent="0.25">
      <c r="A112" s="50" t="s">
        <v>46</v>
      </c>
      <c r="B112" s="17" t="s">
        <v>47</v>
      </c>
      <c r="C112" s="293">
        <v>0.98699999999999999</v>
      </c>
      <c r="D112" s="293">
        <v>0.96499999999999997</v>
      </c>
      <c r="E112" s="267">
        <f t="shared" si="4"/>
        <v>-2.200000000000002</v>
      </c>
      <c r="F112" s="289"/>
      <c r="G112" s="290"/>
    </row>
    <row r="113" spans="1:7" ht="20.149999999999999" customHeight="1" x14ac:dyDescent="0.25">
      <c r="A113" s="50" t="s">
        <v>48</v>
      </c>
      <c r="B113" s="17" t="s">
        <v>49</v>
      </c>
      <c r="C113" s="293">
        <v>0.998</v>
      </c>
      <c r="D113" s="293">
        <v>0.98699999999999999</v>
      </c>
      <c r="E113" s="267">
        <f t="shared" si="4"/>
        <v>-1.100000000000001</v>
      </c>
      <c r="F113" s="289"/>
      <c r="G113" s="290"/>
    </row>
    <row r="114" spans="1:7" ht="20.149999999999999" customHeight="1" x14ac:dyDescent="0.25">
      <c r="A114" s="50" t="s">
        <v>50</v>
      </c>
      <c r="B114" s="17" t="s">
        <v>51</v>
      </c>
      <c r="C114" s="293">
        <v>0.997</v>
      </c>
      <c r="D114" s="293">
        <v>0.998</v>
      </c>
      <c r="E114" s="267">
        <f t="shared" si="4"/>
        <v>0.10000000000000009</v>
      </c>
      <c r="F114" s="289"/>
      <c r="G114" s="290"/>
    </row>
    <row r="115" spans="1:7" ht="20.149999999999999" customHeight="1" x14ac:dyDescent="0.25">
      <c r="A115" s="50" t="s">
        <v>52</v>
      </c>
      <c r="B115" s="17" t="s">
        <v>53</v>
      </c>
      <c r="C115" s="293">
        <v>0.95299999999999996</v>
      </c>
      <c r="D115" s="293">
        <v>0.96199999999999997</v>
      </c>
      <c r="E115" s="267">
        <f t="shared" si="4"/>
        <v>0.9000000000000008</v>
      </c>
      <c r="F115" s="289"/>
      <c r="G115" s="290"/>
    </row>
    <row r="116" spans="1:7" ht="20.149999999999999" customHeight="1" x14ac:dyDescent="0.25">
      <c r="A116" s="50" t="s">
        <v>54</v>
      </c>
      <c r="B116" s="17" t="s">
        <v>55</v>
      </c>
      <c r="C116" s="293">
        <v>1</v>
      </c>
      <c r="D116" s="293">
        <v>1</v>
      </c>
      <c r="E116" s="267">
        <f t="shared" si="4"/>
        <v>0</v>
      </c>
      <c r="F116" s="289"/>
      <c r="G116" s="290"/>
    </row>
    <row r="117" spans="1:7" ht="20.149999999999999" customHeight="1" thickBot="1" x14ac:dyDescent="0.3">
      <c r="A117" s="50" t="s">
        <v>56</v>
      </c>
      <c r="B117" s="17" t="s">
        <v>57</v>
      </c>
      <c r="C117" s="293">
        <v>0.995</v>
      </c>
      <c r="D117" s="293">
        <v>0.96699999999999997</v>
      </c>
      <c r="E117" s="267">
        <f t="shared" si="4"/>
        <v>-2.8000000000000025</v>
      </c>
      <c r="F117" s="289"/>
      <c r="G117" s="290"/>
    </row>
    <row r="118" spans="1:7" ht="20.149999999999999" customHeight="1" thickBot="1" x14ac:dyDescent="0.3">
      <c r="A118" s="134"/>
      <c r="B118" s="135" t="s">
        <v>10</v>
      </c>
      <c r="C118" s="230">
        <v>0.99199999999999999</v>
      </c>
      <c r="D118" s="230">
        <v>0.98799999999999999</v>
      </c>
      <c r="E118" s="268">
        <f t="shared" si="4"/>
        <v>-0.40000000000000036</v>
      </c>
      <c r="F118" s="289"/>
      <c r="G118" s="290"/>
    </row>
    <row r="119" spans="1:7" ht="20.149999999999999" customHeight="1" x14ac:dyDescent="0.25">
      <c r="G119" s="290"/>
    </row>
    <row r="120" spans="1:7" ht="20.149999999999999" customHeight="1" x14ac:dyDescent="0.25">
      <c r="A120" s="155" t="s">
        <v>203</v>
      </c>
      <c r="B120" s="155"/>
      <c r="C120" s="295"/>
      <c r="D120" s="295"/>
      <c r="E120" s="295"/>
      <c r="G120" s="290"/>
    </row>
    <row r="121" spans="1:7" ht="13.5" thickBot="1" x14ac:dyDescent="0.3">
      <c r="A121" s="153"/>
      <c r="B121" s="153"/>
      <c r="C121" s="285"/>
      <c r="D121" s="285"/>
      <c r="E121" s="285"/>
      <c r="G121" s="290"/>
    </row>
    <row r="122" spans="1:7" ht="41.25" customHeight="1" thickBot="1" x14ac:dyDescent="0.3">
      <c r="A122" s="144" t="s">
        <v>1</v>
      </c>
      <c r="B122" s="151" t="s">
        <v>12</v>
      </c>
      <c r="C122" s="509" t="s">
        <v>201</v>
      </c>
      <c r="D122" s="510"/>
      <c r="E122" s="511"/>
      <c r="G122" s="290"/>
    </row>
    <row r="123" spans="1:7" ht="20.149999999999999" customHeight="1" thickBot="1" x14ac:dyDescent="0.3">
      <c r="A123" s="163"/>
      <c r="B123" s="286"/>
      <c r="C123" s="36">
        <f>+$C$5</f>
        <v>2018</v>
      </c>
      <c r="D123" s="36">
        <f>+$D$5</f>
        <v>2019</v>
      </c>
      <c r="E123" s="16" t="s">
        <v>188</v>
      </c>
      <c r="G123" s="290"/>
    </row>
    <row r="124" spans="1:7" ht="20.149999999999999" customHeight="1" x14ac:dyDescent="0.25">
      <c r="A124" s="49" t="s">
        <v>6</v>
      </c>
      <c r="B124" s="17" t="s">
        <v>59</v>
      </c>
      <c r="C124" s="293">
        <v>0.9</v>
      </c>
      <c r="D124" s="293">
        <v>0.82699999999999996</v>
      </c>
      <c r="E124" s="267">
        <f>+(D124-C124)*100</f>
        <v>-7.300000000000006</v>
      </c>
      <c r="F124" s="289"/>
      <c r="G124" s="290"/>
    </row>
    <row r="125" spans="1:7" ht="20.149999999999999" customHeight="1" x14ac:dyDescent="0.25">
      <c r="A125" s="50" t="s">
        <v>8</v>
      </c>
      <c r="B125" s="17" t="s">
        <v>254</v>
      </c>
      <c r="C125" s="293">
        <v>0.82399999999999995</v>
      </c>
      <c r="D125" s="293">
        <v>0.93799999999999994</v>
      </c>
      <c r="E125" s="267">
        <f t="shared" ref="E125:E158" si="5">+(D125-C125)*100</f>
        <v>11.399999999999999</v>
      </c>
      <c r="F125" s="289"/>
      <c r="G125" s="290"/>
    </row>
    <row r="126" spans="1:7" ht="20.149999999999999" customHeight="1" x14ac:dyDescent="0.25">
      <c r="A126" s="50" t="s">
        <v>14</v>
      </c>
      <c r="B126" s="17" t="s">
        <v>60</v>
      </c>
      <c r="C126" s="293">
        <v>0.80200000000000005</v>
      </c>
      <c r="D126" s="293">
        <v>0.73899999999999999</v>
      </c>
      <c r="E126" s="267">
        <f t="shared" si="5"/>
        <v>-6.300000000000006</v>
      </c>
      <c r="F126" s="289"/>
      <c r="G126" s="290"/>
    </row>
    <row r="127" spans="1:7" ht="20.149999999999999" customHeight="1" x14ac:dyDescent="0.25">
      <c r="A127" s="50" t="s">
        <v>16</v>
      </c>
      <c r="B127" s="17" t="s">
        <v>61</v>
      </c>
      <c r="C127" s="293">
        <v>0.75800000000000001</v>
      </c>
      <c r="D127" s="293">
        <v>0.76800000000000002</v>
      </c>
      <c r="E127" s="267">
        <f t="shared" si="5"/>
        <v>1.0000000000000009</v>
      </c>
      <c r="F127" s="289"/>
      <c r="G127" s="290"/>
    </row>
    <row r="128" spans="1:7" ht="20.149999999999999" customHeight="1" x14ac:dyDescent="0.25">
      <c r="A128" s="50" t="s">
        <v>18</v>
      </c>
      <c r="B128" s="17" t="s">
        <v>62</v>
      </c>
      <c r="C128" s="293">
        <v>0.69599999999999995</v>
      </c>
      <c r="D128" s="293">
        <v>0.59799999999999998</v>
      </c>
      <c r="E128" s="267">
        <f t="shared" si="5"/>
        <v>-9.7999999999999972</v>
      </c>
      <c r="F128" s="289"/>
      <c r="G128" s="290"/>
    </row>
    <row r="129" spans="1:7" ht="20.149999999999999" customHeight="1" x14ac:dyDescent="0.25">
      <c r="A129" s="50" t="s">
        <v>20</v>
      </c>
      <c r="B129" s="17" t="s">
        <v>63</v>
      </c>
      <c r="C129" s="293">
        <v>0.433</v>
      </c>
      <c r="D129" s="293">
        <v>0.60099999999999998</v>
      </c>
      <c r="E129" s="267">
        <f t="shared" si="5"/>
        <v>16.799999999999997</v>
      </c>
      <c r="F129" s="289"/>
      <c r="G129" s="290"/>
    </row>
    <row r="130" spans="1:7" ht="20.149999999999999" customHeight="1" x14ac:dyDescent="0.25">
      <c r="A130" s="50" t="s">
        <v>22</v>
      </c>
      <c r="B130" s="17" t="s">
        <v>64</v>
      </c>
      <c r="C130" s="293">
        <v>1</v>
      </c>
      <c r="D130" s="293">
        <v>1</v>
      </c>
      <c r="E130" s="267">
        <f t="shared" si="5"/>
        <v>0</v>
      </c>
      <c r="F130" s="289"/>
      <c r="G130" s="290"/>
    </row>
    <row r="131" spans="1:7" ht="20.149999999999999" customHeight="1" x14ac:dyDescent="0.25">
      <c r="A131" s="50" t="s">
        <v>24</v>
      </c>
      <c r="B131" s="17" t="s">
        <v>65</v>
      </c>
      <c r="C131" s="293">
        <v>0.45800000000000002</v>
      </c>
      <c r="D131" s="293">
        <v>1</v>
      </c>
      <c r="E131" s="267">
        <f t="shared" si="5"/>
        <v>54.2</v>
      </c>
      <c r="F131" s="289"/>
      <c r="G131" s="290"/>
    </row>
    <row r="132" spans="1:7" ht="20.149999999999999" customHeight="1" x14ac:dyDescent="0.25">
      <c r="A132" s="50" t="s">
        <v>26</v>
      </c>
      <c r="B132" s="17" t="s">
        <v>66</v>
      </c>
      <c r="C132" s="293">
        <v>0.85699999999999998</v>
      </c>
      <c r="D132" s="293">
        <v>0.90600000000000003</v>
      </c>
      <c r="E132" s="267">
        <f t="shared" si="5"/>
        <v>4.9000000000000039</v>
      </c>
      <c r="F132" s="289"/>
      <c r="G132" s="290"/>
    </row>
    <row r="133" spans="1:7" ht="20.149999999999999" customHeight="1" x14ac:dyDescent="0.25">
      <c r="A133" s="50" t="s">
        <v>28</v>
      </c>
      <c r="B133" s="17" t="s">
        <v>67</v>
      </c>
      <c r="C133" s="293">
        <v>0.217</v>
      </c>
      <c r="D133" s="293">
        <v>0.23400000000000001</v>
      </c>
      <c r="E133" s="267">
        <f t="shared" si="5"/>
        <v>1.7000000000000015</v>
      </c>
      <c r="F133" s="289"/>
      <c r="G133" s="290"/>
    </row>
    <row r="134" spans="1:7" ht="20.149999999999999" customHeight="1" x14ac:dyDescent="0.25">
      <c r="A134" s="50" t="s">
        <v>29</v>
      </c>
      <c r="B134" s="17" t="s">
        <v>68</v>
      </c>
      <c r="C134" s="293">
        <v>0.93700000000000006</v>
      </c>
      <c r="D134" s="293">
        <v>0.92800000000000005</v>
      </c>
      <c r="E134" s="267">
        <f t="shared" si="5"/>
        <v>-0.9000000000000008</v>
      </c>
      <c r="F134" s="289"/>
      <c r="G134" s="290"/>
    </row>
    <row r="135" spans="1:7" ht="20.149999999999999" customHeight="1" x14ac:dyDescent="0.25">
      <c r="A135" s="50" t="s">
        <v>31</v>
      </c>
      <c r="B135" s="17" t="s">
        <v>69</v>
      </c>
      <c r="C135" s="293">
        <v>0.501</v>
      </c>
      <c r="D135" s="293">
        <v>0.439</v>
      </c>
      <c r="E135" s="267">
        <f t="shared" si="5"/>
        <v>-6.2</v>
      </c>
      <c r="F135" s="289"/>
      <c r="G135" s="290"/>
    </row>
    <row r="136" spans="1:7" ht="20.149999999999999" customHeight="1" x14ac:dyDescent="0.25">
      <c r="A136" s="50" t="s">
        <v>33</v>
      </c>
      <c r="B136" s="17" t="s">
        <v>70</v>
      </c>
      <c r="C136" s="293">
        <v>0.79500000000000004</v>
      </c>
      <c r="D136" s="293">
        <v>0.89900000000000002</v>
      </c>
      <c r="E136" s="267">
        <f t="shared" si="5"/>
        <v>10.399999999999999</v>
      </c>
      <c r="F136" s="289"/>
      <c r="G136" s="290"/>
    </row>
    <row r="137" spans="1:7" ht="20.149999999999999" customHeight="1" x14ac:dyDescent="0.25">
      <c r="A137" s="50" t="s">
        <v>35</v>
      </c>
      <c r="B137" s="17" t="s">
        <v>71</v>
      </c>
      <c r="C137" s="293">
        <v>0.69899999999999995</v>
      </c>
      <c r="D137" s="293">
        <v>0.71299999999999997</v>
      </c>
      <c r="E137" s="267">
        <f t="shared" si="5"/>
        <v>1.4000000000000012</v>
      </c>
      <c r="F137" s="289"/>
      <c r="G137" s="290"/>
    </row>
    <row r="138" spans="1:7" ht="19.5" customHeight="1" x14ac:dyDescent="0.25">
      <c r="A138" s="50" t="s">
        <v>37</v>
      </c>
      <c r="B138" s="17" t="s">
        <v>72</v>
      </c>
      <c r="C138" s="293">
        <v>0.629</v>
      </c>
      <c r="D138" s="293">
        <v>0.53500000000000003</v>
      </c>
      <c r="E138" s="267">
        <f t="shared" si="5"/>
        <v>-9.3999999999999968</v>
      </c>
      <c r="F138" s="289"/>
      <c r="G138" s="290"/>
    </row>
    <row r="139" spans="1:7" ht="20.149999999999999" customHeight="1" x14ac:dyDescent="0.25">
      <c r="A139" s="50" t="s">
        <v>39</v>
      </c>
      <c r="B139" s="17" t="s">
        <v>73</v>
      </c>
      <c r="C139" s="293">
        <v>0.40899999999999997</v>
      </c>
      <c r="D139" s="293">
        <v>0.39700000000000002</v>
      </c>
      <c r="E139" s="267">
        <f t="shared" si="5"/>
        <v>-1.1999999999999955</v>
      </c>
      <c r="F139" s="289"/>
      <c r="G139" s="290"/>
    </row>
    <row r="140" spans="1:7" ht="20.149999999999999" customHeight="1" x14ac:dyDescent="0.25">
      <c r="A140" s="50" t="s">
        <v>40</v>
      </c>
      <c r="B140" s="17" t="s">
        <v>74</v>
      </c>
      <c r="C140" s="293">
        <v>0.999</v>
      </c>
      <c r="D140" s="293">
        <v>0.88800000000000001</v>
      </c>
      <c r="E140" s="267">
        <f t="shared" si="5"/>
        <v>-11.099999999999998</v>
      </c>
      <c r="F140" s="289"/>
      <c r="G140" s="290"/>
    </row>
    <row r="141" spans="1:7" ht="20.149999999999999" customHeight="1" x14ac:dyDescent="0.25">
      <c r="A141" s="50" t="s">
        <v>42</v>
      </c>
      <c r="B141" s="17" t="s">
        <v>75</v>
      </c>
      <c r="C141" s="293">
        <v>0.23200000000000001</v>
      </c>
      <c r="D141" s="293">
        <v>0.28199999999999997</v>
      </c>
      <c r="E141" s="267">
        <f t="shared" si="5"/>
        <v>4.9999999999999964</v>
      </c>
      <c r="F141" s="289"/>
      <c r="G141" s="290"/>
    </row>
    <row r="142" spans="1:7" ht="20.149999999999999" customHeight="1" x14ac:dyDescent="0.25">
      <c r="A142" s="50" t="s">
        <v>44</v>
      </c>
      <c r="B142" s="17" t="s">
        <v>76</v>
      </c>
      <c r="C142" s="293">
        <v>0.61299999999999999</v>
      </c>
      <c r="D142" s="293">
        <v>0.20100000000000001</v>
      </c>
      <c r="E142" s="267">
        <f t="shared" si="5"/>
        <v>-41.199999999999996</v>
      </c>
      <c r="F142" s="289"/>
      <c r="G142" s="290"/>
    </row>
    <row r="143" spans="1:7" ht="20.149999999999999" customHeight="1" x14ac:dyDescent="0.25">
      <c r="A143" s="50" t="s">
        <v>46</v>
      </c>
      <c r="B143" s="17" t="s">
        <v>77</v>
      </c>
      <c r="C143" s="293">
        <v>0.81499999999999995</v>
      </c>
      <c r="D143" s="293">
        <v>0.73499999999999999</v>
      </c>
      <c r="E143" s="267">
        <f t="shared" si="5"/>
        <v>-7.9999999999999964</v>
      </c>
      <c r="F143" s="289"/>
      <c r="G143" s="290"/>
    </row>
    <row r="144" spans="1:7" ht="20.149999999999999" customHeight="1" x14ac:dyDescent="0.25">
      <c r="A144" s="50" t="s">
        <v>48</v>
      </c>
      <c r="B144" s="17" t="s">
        <v>78</v>
      </c>
      <c r="C144" s="293">
        <v>0.60699999999999998</v>
      </c>
      <c r="D144" s="293">
        <v>0.51500000000000001</v>
      </c>
      <c r="E144" s="267">
        <f t="shared" si="5"/>
        <v>-9.1999999999999975</v>
      </c>
      <c r="F144" s="289"/>
      <c r="G144" s="290"/>
    </row>
    <row r="145" spans="1:7" ht="20.149999999999999" customHeight="1" x14ac:dyDescent="0.25">
      <c r="A145" s="50" t="s">
        <v>50</v>
      </c>
      <c r="B145" s="17" t="s">
        <v>79</v>
      </c>
      <c r="C145" s="293">
        <v>0.49099999999999999</v>
      </c>
      <c r="D145" s="293">
        <v>0.34200000000000003</v>
      </c>
      <c r="E145" s="267">
        <f t="shared" si="5"/>
        <v>-14.899999999999997</v>
      </c>
      <c r="F145" s="289"/>
      <c r="G145" s="290"/>
    </row>
    <row r="146" spans="1:7" ht="20.149999999999999" customHeight="1" x14ac:dyDescent="0.25">
      <c r="A146" s="50" t="s">
        <v>52</v>
      </c>
      <c r="B146" s="17" t="s">
        <v>80</v>
      </c>
      <c r="C146" s="293">
        <v>0.97899999999999998</v>
      </c>
      <c r="D146" s="293">
        <v>0.95199999999999996</v>
      </c>
      <c r="E146" s="267">
        <f t="shared" si="5"/>
        <v>-2.7000000000000024</v>
      </c>
      <c r="F146" s="289"/>
      <c r="G146" s="290"/>
    </row>
    <row r="147" spans="1:7" ht="20.149999999999999" customHeight="1" x14ac:dyDescent="0.25">
      <c r="A147" s="50" t="s">
        <v>54</v>
      </c>
      <c r="B147" s="17" t="s">
        <v>81</v>
      </c>
      <c r="C147" s="293">
        <v>0.96499999999999997</v>
      </c>
      <c r="D147" s="293">
        <v>0.96499999999999997</v>
      </c>
      <c r="E147" s="267">
        <f t="shared" si="5"/>
        <v>0</v>
      </c>
      <c r="F147" s="289"/>
      <c r="G147" s="290"/>
    </row>
    <row r="148" spans="1:7" ht="20.149999999999999" customHeight="1" x14ac:dyDescent="0.25">
      <c r="A148" s="50" t="s">
        <v>56</v>
      </c>
      <c r="B148" s="17" t="s">
        <v>82</v>
      </c>
      <c r="C148" s="297">
        <v>0.14000000000000001</v>
      </c>
      <c r="D148" s="293">
        <v>0.125</v>
      </c>
      <c r="E148" s="267">
        <f t="shared" si="5"/>
        <v>-1.5000000000000013</v>
      </c>
      <c r="F148" s="289"/>
      <c r="G148" s="290"/>
    </row>
    <row r="149" spans="1:7" ht="20.149999999999999" customHeight="1" x14ac:dyDescent="0.25">
      <c r="A149" s="50" t="s">
        <v>83</v>
      </c>
      <c r="B149" s="17" t="s">
        <v>84</v>
      </c>
      <c r="C149" s="297">
        <v>1</v>
      </c>
      <c r="D149" s="293">
        <v>0.998</v>
      </c>
      <c r="E149" s="267">
        <f t="shared" si="5"/>
        <v>-0.20000000000000018</v>
      </c>
      <c r="F149" s="289"/>
      <c r="G149" s="290"/>
    </row>
    <row r="150" spans="1:7" ht="20.149999999999999" customHeight="1" x14ac:dyDescent="0.25">
      <c r="A150" s="50" t="s">
        <v>85</v>
      </c>
      <c r="B150" s="17" t="s">
        <v>86</v>
      </c>
      <c r="C150" s="297">
        <v>0.91600000000000004</v>
      </c>
      <c r="D150" s="293">
        <v>0.93799999999999994</v>
      </c>
      <c r="E150" s="267">
        <f t="shared" si="5"/>
        <v>2.1999999999999909</v>
      </c>
      <c r="F150" s="289"/>
      <c r="G150" s="290"/>
    </row>
    <row r="151" spans="1:7" ht="20.149999999999999" customHeight="1" x14ac:dyDescent="0.25">
      <c r="A151" s="50" t="s">
        <v>87</v>
      </c>
      <c r="B151" s="17" t="s">
        <v>88</v>
      </c>
      <c r="C151" s="297">
        <v>0.98699999999999999</v>
      </c>
      <c r="D151" s="293">
        <v>0.98699999999999999</v>
      </c>
      <c r="E151" s="267">
        <f t="shared" si="5"/>
        <v>0</v>
      </c>
      <c r="F151" s="289"/>
      <c r="G151" s="290"/>
    </row>
    <row r="152" spans="1:7" ht="20.149999999999999" customHeight="1" x14ac:dyDescent="0.25">
      <c r="A152" s="50" t="s">
        <v>89</v>
      </c>
      <c r="B152" s="17" t="s">
        <v>90</v>
      </c>
      <c r="C152" s="297">
        <v>0.51100000000000001</v>
      </c>
      <c r="D152" s="293">
        <v>0.51300000000000001</v>
      </c>
      <c r="E152" s="267">
        <f t="shared" si="5"/>
        <v>0.20000000000000018</v>
      </c>
      <c r="F152" s="289"/>
      <c r="G152" s="290"/>
    </row>
    <row r="153" spans="1:7" ht="20.149999999999999" customHeight="1" x14ac:dyDescent="0.25">
      <c r="A153" s="50" t="s">
        <v>91</v>
      </c>
      <c r="B153" s="17" t="s">
        <v>92</v>
      </c>
      <c r="C153" s="293">
        <v>0.375</v>
      </c>
      <c r="D153" s="293">
        <v>0.41599999999999998</v>
      </c>
      <c r="E153" s="267">
        <f t="shared" si="5"/>
        <v>4.0999999999999979</v>
      </c>
      <c r="F153" s="289"/>
      <c r="G153" s="290"/>
    </row>
    <row r="154" spans="1:7" ht="20.149999999999999" customHeight="1" x14ac:dyDescent="0.25">
      <c r="A154" s="50" t="s">
        <v>93</v>
      </c>
      <c r="B154" s="17" t="s">
        <v>94</v>
      </c>
      <c r="C154" s="293">
        <v>0.55100000000000005</v>
      </c>
      <c r="D154" s="293">
        <v>0.54400000000000004</v>
      </c>
      <c r="E154" s="267">
        <f t="shared" si="5"/>
        <v>-0.70000000000000062</v>
      </c>
      <c r="F154" s="289"/>
      <c r="G154" s="290"/>
    </row>
    <row r="155" spans="1:7" ht="20.149999999999999" customHeight="1" x14ac:dyDescent="0.25">
      <c r="A155" s="50" t="s">
        <v>95</v>
      </c>
      <c r="B155" s="17" t="s">
        <v>96</v>
      </c>
      <c r="C155" s="293">
        <v>0.94799999999999995</v>
      </c>
      <c r="D155" s="293">
        <v>0.95799999999999996</v>
      </c>
      <c r="E155" s="267">
        <f t="shared" si="5"/>
        <v>1.0000000000000009</v>
      </c>
      <c r="F155" s="289"/>
      <c r="G155" s="290"/>
    </row>
    <row r="156" spans="1:7" ht="20.149999999999999" customHeight="1" x14ac:dyDescent="0.25">
      <c r="A156" s="50" t="s">
        <v>97</v>
      </c>
      <c r="B156" s="17" t="s">
        <v>98</v>
      </c>
      <c r="C156" s="293">
        <v>0.52</v>
      </c>
      <c r="D156" s="293">
        <v>0.64900000000000002</v>
      </c>
      <c r="E156" s="267">
        <f t="shared" si="5"/>
        <v>12.9</v>
      </c>
      <c r="F156" s="289"/>
      <c r="G156" s="290"/>
    </row>
    <row r="157" spans="1:7" ht="20.149999999999999" customHeight="1" thickBot="1" x14ac:dyDescent="0.3">
      <c r="A157" s="50" t="s">
        <v>99</v>
      </c>
      <c r="B157" s="17" t="s">
        <v>100</v>
      </c>
      <c r="C157" s="293">
        <v>1</v>
      </c>
      <c r="D157" s="293">
        <v>1</v>
      </c>
      <c r="E157" s="267">
        <f t="shared" si="5"/>
        <v>0</v>
      </c>
      <c r="F157" s="289"/>
      <c r="G157" s="290"/>
    </row>
    <row r="158" spans="1:7" ht="20.149999999999999" customHeight="1" thickBot="1" x14ac:dyDescent="0.3">
      <c r="A158" s="27"/>
      <c r="B158" s="135" t="s">
        <v>10</v>
      </c>
      <c r="C158" s="230">
        <v>0.83499999999999996</v>
      </c>
      <c r="D158" s="230">
        <v>0.83699999999999997</v>
      </c>
      <c r="E158" s="268">
        <f t="shared" si="5"/>
        <v>0.20000000000000018</v>
      </c>
      <c r="F158" s="289"/>
      <c r="G158" s="290"/>
    </row>
    <row r="159" spans="1:7" ht="20.149999999999999" customHeight="1" x14ac:dyDescent="0.25">
      <c r="C159" s="294"/>
      <c r="D159" s="294"/>
      <c r="E159" s="294"/>
    </row>
    <row r="160" spans="1:7" ht="20.149999999999999" customHeight="1" x14ac:dyDescent="0.25"/>
    <row r="161" ht="20.149999999999999" customHeight="1" x14ac:dyDescent="0.25"/>
    <row r="162" ht="20.149999999999999" customHeight="1" x14ac:dyDescent="0.25"/>
    <row r="163" ht="20.149999999999999" customHeight="1" x14ac:dyDescent="0.25"/>
    <row r="164" ht="20.149999999999999" customHeight="1" x14ac:dyDescent="0.25"/>
    <row r="165" ht="20.149999999999999" customHeight="1" x14ac:dyDescent="0.25"/>
    <row r="166" ht="20.149999999999999" customHeight="1" x14ac:dyDescent="0.25"/>
    <row r="167" ht="20.149999999999999" customHeight="1" x14ac:dyDescent="0.25"/>
    <row r="168" ht="20.149999999999999" customHeight="1" x14ac:dyDescent="0.25"/>
    <row r="169" ht="20.149999999999999" customHeight="1" x14ac:dyDescent="0.25"/>
    <row r="170" ht="20.149999999999999" customHeight="1" x14ac:dyDescent="0.25"/>
    <row r="171" ht="20.149999999999999" customHeight="1" x14ac:dyDescent="0.25"/>
    <row r="172" ht="20.149999999999999" customHeight="1" x14ac:dyDescent="0.25"/>
    <row r="173" ht="20.149999999999999" customHeight="1" x14ac:dyDescent="0.25"/>
    <row r="174" ht="20.149999999999999" customHeight="1" x14ac:dyDescent="0.25"/>
    <row r="175" ht="20.149999999999999" customHeight="1" x14ac:dyDescent="0.25"/>
    <row r="176" ht="20.149999999999999" customHeight="1" x14ac:dyDescent="0.25"/>
    <row r="177" ht="20.149999999999999" customHeight="1" x14ac:dyDescent="0.25"/>
    <row r="178" ht="20.149999999999999" customHeight="1" x14ac:dyDescent="0.25"/>
    <row r="179" ht="20.149999999999999" customHeight="1" x14ac:dyDescent="0.25"/>
    <row r="180" ht="20.149999999999999" customHeight="1" x14ac:dyDescent="0.25"/>
    <row r="181" ht="20.149999999999999" customHeight="1" x14ac:dyDescent="0.25"/>
    <row r="182" ht="20.149999999999999" customHeight="1" x14ac:dyDescent="0.25"/>
    <row r="183" ht="20.149999999999999" customHeight="1" x14ac:dyDescent="0.25"/>
    <row r="184" ht="20.149999999999999" customHeight="1" x14ac:dyDescent="0.25"/>
    <row r="185" ht="20.149999999999999" customHeight="1" x14ac:dyDescent="0.25"/>
    <row r="186" ht="20.149999999999999" customHeight="1" x14ac:dyDescent="0.25"/>
    <row r="187" ht="20.149999999999999" customHeight="1" x14ac:dyDescent="0.25"/>
    <row r="188" ht="20.149999999999999" customHeight="1" x14ac:dyDescent="0.25"/>
    <row r="189" ht="20.149999999999999" customHeight="1" x14ac:dyDescent="0.25"/>
    <row r="190" ht="20.149999999999999" customHeight="1" x14ac:dyDescent="0.25"/>
    <row r="191" ht="20.149999999999999" customHeight="1" x14ac:dyDescent="0.25"/>
    <row r="192" ht="20.149999999999999" customHeight="1" x14ac:dyDescent="0.25"/>
    <row r="193" ht="20.149999999999999" customHeight="1" x14ac:dyDescent="0.25"/>
    <row r="194" ht="20.149999999999999" customHeight="1" x14ac:dyDescent="0.25"/>
    <row r="195" ht="20.149999999999999" customHeight="1" x14ac:dyDescent="0.25"/>
    <row r="196" ht="20.149999999999999" customHeight="1" x14ac:dyDescent="0.25"/>
    <row r="197" ht="20.149999999999999" customHeight="1" x14ac:dyDescent="0.25"/>
    <row r="198" ht="20.149999999999999" customHeight="1" x14ac:dyDescent="0.25"/>
    <row r="199" ht="20.149999999999999" customHeight="1" x14ac:dyDescent="0.25"/>
    <row r="200" ht="20.149999999999999" customHeight="1" x14ac:dyDescent="0.25"/>
    <row r="201" ht="20.149999999999999" customHeight="1" x14ac:dyDescent="0.25"/>
    <row r="202" ht="20.149999999999999" customHeight="1" x14ac:dyDescent="0.25"/>
    <row r="203" ht="20.149999999999999" customHeight="1" x14ac:dyDescent="0.25"/>
    <row r="204" ht="20.149999999999999" customHeight="1" x14ac:dyDescent="0.25"/>
    <row r="205" ht="20.149999999999999" customHeight="1" x14ac:dyDescent="0.25"/>
    <row r="206" ht="20.149999999999999" customHeight="1" x14ac:dyDescent="0.25"/>
    <row r="207" ht="20.149999999999999" customHeight="1" x14ac:dyDescent="0.25"/>
    <row r="208" ht="20.149999999999999" customHeight="1" x14ac:dyDescent="0.25"/>
    <row r="209" ht="20.149999999999999" customHeight="1" x14ac:dyDescent="0.25"/>
    <row r="210" ht="20.149999999999999" customHeight="1" x14ac:dyDescent="0.25"/>
    <row r="211" ht="20.149999999999999" customHeight="1" x14ac:dyDescent="0.25"/>
    <row r="212" ht="20.149999999999999" customHeight="1" x14ac:dyDescent="0.25"/>
    <row r="213" ht="20.149999999999999" customHeight="1" x14ac:dyDescent="0.25"/>
    <row r="214" ht="20.149999999999999" customHeight="1" x14ac:dyDescent="0.25"/>
    <row r="215" ht="20.149999999999999" customHeight="1" x14ac:dyDescent="0.25"/>
    <row r="216" ht="20.149999999999999" customHeight="1" x14ac:dyDescent="0.25"/>
    <row r="217" ht="20.149999999999999" customHeight="1" x14ac:dyDescent="0.25"/>
    <row r="218" ht="20.149999999999999" customHeight="1" x14ac:dyDescent="0.25"/>
    <row r="219" ht="20.149999999999999" customHeight="1" x14ac:dyDescent="0.25"/>
    <row r="220" ht="20.149999999999999" customHeight="1" x14ac:dyDescent="0.25"/>
    <row r="221" ht="20.149999999999999" customHeight="1" x14ac:dyDescent="0.25"/>
    <row r="222" ht="20.149999999999999" customHeight="1" x14ac:dyDescent="0.25"/>
    <row r="223" ht="20.149999999999999" customHeight="1" x14ac:dyDescent="0.25"/>
    <row r="224" ht="20.149999999999999" customHeight="1" x14ac:dyDescent="0.25"/>
    <row r="225" ht="20.149999999999999" customHeight="1" x14ac:dyDescent="0.25"/>
    <row r="226" ht="20.149999999999999" customHeight="1" x14ac:dyDescent="0.25"/>
    <row r="227" ht="20.149999999999999" customHeight="1" x14ac:dyDescent="0.25"/>
    <row r="228" ht="20.149999999999999" customHeight="1" x14ac:dyDescent="0.25"/>
    <row r="229" ht="20.149999999999999" customHeight="1" x14ac:dyDescent="0.25"/>
    <row r="230" ht="20.149999999999999" customHeight="1" x14ac:dyDescent="0.25"/>
    <row r="231" ht="20.149999999999999" customHeight="1" x14ac:dyDescent="0.25"/>
    <row r="232" ht="20.149999999999999" customHeight="1" x14ac:dyDescent="0.25"/>
    <row r="233" ht="20.149999999999999" customHeight="1" x14ac:dyDescent="0.25"/>
    <row r="234" ht="20.149999999999999" customHeight="1" x14ac:dyDescent="0.25"/>
    <row r="235" ht="20.149999999999999" customHeight="1" x14ac:dyDescent="0.25"/>
    <row r="236" ht="20.149999999999999" customHeight="1" x14ac:dyDescent="0.25"/>
    <row r="237" ht="20.149999999999999" customHeight="1" x14ac:dyDescent="0.25"/>
    <row r="238" ht="20.149999999999999" customHeight="1" x14ac:dyDescent="0.25"/>
    <row r="239" ht="20.149999999999999" customHeight="1" x14ac:dyDescent="0.25"/>
    <row r="240" ht="20.149999999999999" customHeight="1" x14ac:dyDescent="0.25"/>
    <row r="241" ht="20.149999999999999" customHeight="1" x14ac:dyDescent="0.25"/>
    <row r="242" ht="20.149999999999999" customHeight="1" x14ac:dyDescent="0.25"/>
    <row r="243" ht="20.149999999999999" customHeight="1" x14ac:dyDescent="0.25"/>
    <row r="244" ht="20.149999999999999" customHeight="1" x14ac:dyDescent="0.25"/>
    <row r="245" ht="20.149999999999999" customHeight="1" x14ac:dyDescent="0.25"/>
    <row r="246" ht="20.149999999999999" customHeight="1" x14ac:dyDescent="0.25"/>
    <row r="247" ht="20.149999999999999" customHeight="1" x14ac:dyDescent="0.25"/>
    <row r="248" ht="20.149999999999999" customHeight="1" x14ac:dyDescent="0.25"/>
    <row r="249" ht="20.149999999999999" customHeight="1" x14ac:dyDescent="0.25"/>
    <row r="250" ht="20.149999999999999" customHeight="1" x14ac:dyDescent="0.25"/>
    <row r="251" ht="20.149999999999999" customHeight="1" x14ac:dyDescent="0.25"/>
    <row r="252" ht="20.149999999999999" customHeight="1" x14ac:dyDescent="0.25"/>
    <row r="253" ht="20.149999999999999" customHeight="1" x14ac:dyDescent="0.25"/>
    <row r="254" ht="20.149999999999999" customHeight="1" x14ac:dyDescent="0.25"/>
    <row r="255" ht="20.149999999999999" customHeight="1" x14ac:dyDescent="0.25"/>
    <row r="256" ht="20.149999999999999" customHeight="1" x14ac:dyDescent="0.25"/>
    <row r="257" ht="20.149999999999999" customHeight="1" x14ac:dyDescent="0.25"/>
    <row r="258" ht="20.149999999999999" customHeight="1" x14ac:dyDescent="0.25"/>
    <row r="259" ht="20.149999999999999" customHeight="1" x14ac:dyDescent="0.25"/>
    <row r="260" ht="20.149999999999999" customHeight="1" x14ac:dyDescent="0.25"/>
    <row r="261" ht="20.149999999999999" customHeight="1" x14ac:dyDescent="0.25"/>
    <row r="262" ht="20.149999999999999" customHeight="1" x14ac:dyDescent="0.25"/>
    <row r="263" ht="20.149999999999999" customHeight="1" x14ac:dyDescent="0.25"/>
    <row r="264" ht="20.149999999999999" customHeight="1" x14ac:dyDescent="0.25"/>
    <row r="265" ht="20.149999999999999" customHeight="1" x14ac:dyDescent="0.25"/>
    <row r="266" ht="20.149999999999999" customHeight="1" x14ac:dyDescent="0.25"/>
    <row r="267" ht="20.149999999999999" customHeight="1" x14ac:dyDescent="0.25"/>
    <row r="268" ht="20.149999999999999" customHeight="1" x14ac:dyDescent="0.25"/>
    <row r="269" ht="20.149999999999999" customHeight="1" x14ac:dyDescent="0.25"/>
    <row r="270" ht="20.149999999999999" customHeight="1" x14ac:dyDescent="0.25"/>
    <row r="271" ht="20.149999999999999" customHeight="1" x14ac:dyDescent="0.25"/>
    <row r="272" ht="20.149999999999999" customHeight="1" x14ac:dyDescent="0.25"/>
    <row r="273" ht="20.149999999999999" customHeight="1" x14ac:dyDescent="0.25"/>
    <row r="274" ht="20.149999999999999" customHeight="1" x14ac:dyDescent="0.25"/>
    <row r="275" ht="20.149999999999999" customHeight="1" x14ac:dyDescent="0.25"/>
    <row r="276" ht="20.149999999999999" customHeight="1" x14ac:dyDescent="0.25"/>
    <row r="277" ht="20.149999999999999" customHeight="1" x14ac:dyDescent="0.25"/>
    <row r="278" ht="20.149999999999999" customHeight="1" x14ac:dyDescent="0.25"/>
    <row r="279" ht="20.149999999999999" customHeight="1" x14ac:dyDescent="0.25"/>
    <row r="280" ht="20.149999999999999" customHeight="1" x14ac:dyDescent="0.25"/>
    <row r="281" ht="20.149999999999999" customHeight="1" x14ac:dyDescent="0.25"/>
    <row r="282" ht="20.149999999999999" customHeight="1" x14ac:dyDescent="0.25"/>
    <row r="283" ht="20.149999999999999" customHeight="1" x14ac:dyDescent="0.25"/>
    <row r="284" ht="20.149999999999999" customHeight="1" x14ac:dyDescent="0.25"/>
    <row r="285" ht="20.149999999999999" customHeight="1" x14ac:dyDescent="0.25"/>
    <row r="286" ht="20.149999999999999" customHeight="1" x14ac:dyDescent="0.25"/>
    <row r="287" ht="20.149999999999999" customHeight="1" x14ac:dyDescent="0.25"/>
    <row r="288" ht="20.149999999999999" customHeight="1" x14ac:dyDescent="0.25"/>
    <row r="289" ht="20.149999999999999" customHeight="1" x14ac:dyDescent="0.25"/>
    <row r="290" ht="20.149999999999999" customHeight="1" x14ac:dyDescent="0.25"/>
    <row r="291" ht="20.149999999999999" customHeight="1" x14ac:dyDescent="0.25"/>
    <row r="292" ht="20.149999999999999" customHeight="1" x14ac:dyDescent="0.25"/>
    <row r="293" ht="20.149999999999999" customHeight="1" x14ac:dyDescent="0.25"/>
    <row r="294" ht="20.149999999999999" customHeight="1" x14ac:dyDescent="0.25"/>
    <row r="295" ht="20.149999999999999" customHeight="1" x14ac:dyDescent="0.25"/>
    <row r="296" ht="20.149999999999999" customHeight="1" x14ac:dyDescent="0.25"/>
    <row r="297" ht="20.149999999999999" customHeight="1" x14ac:dyDescent="0.25"/>
    <row r="298" ht="20.149999999999999" customHeight="1" x14ac:dyDescent="0.25"/>
    <row r="299" ht="20.149999999999999" customHeight="1" x14ac:dyDescent="0.25"/>
    <row r="300" ht="20.149999999999999" customHeight="1" x14ac:dyDescent="0.25"/>
    <row r="301" ht="20.149999999999999" customHeight="1" x14ac:dyDescent="0.25"/>
    <row r="302" ht="20.149999999999999" customHeight="1" x14ac:dyDescent="0.25"/>
    <row r="303" ht="20.149999999999999" customHeight="1" x14ac:dyDescent="0.25"/>
    <row r="304" ht="20.149999999999999" customHeight="1" x14ac:dyDescent="0.25"/>
    <row r="305" ht="20.149999999999999" customHeight="1" x14ac:dyDescent="0.25"/>
    <row r="306" ht="20.149999999999999" customHeight="1" x14ac:dyDescent="0.25"/>
    <row r="307" ht="20.149999999999999" customHeight="1" x14ac:dyDescent="0.25"/>
    <row r="308" ht="20.149999999999999" customHeight="1" x14ac:dyDescent="0.25"/>
    <row r="309" ht="20.149999999999999" customHeight="1" x14ac:dyDescent="0.25"/>
    <row r="310" ht="20.149999999999999" customHeight="1" x14ac:dyDescent="0.25"/>
    <row r="311" ht="20.149999999999999" customHeight="1" x14ac:dyDescent="0.25"/>
    <row r="312" ht="20.149999999999999" customHeight="1" x14ac:dyDescent="0.25"/>
    <row r="313" ht="20.149999999999999" customHeight="1" x14ac:dyDescent="0.25"/>
    <row r="314" ht="20.149999999999999" customHeight="1" x14ac:dyDescent="0.25"/>
    <row r="315" ht="20.149999999999999" customHeight="1" x14ac:dyDescent="0.25"/>
    <row r="316" ht="20.149999999999999" customHeight="1" x14ac:dyDescent="0.25"/>
    <row r="317" ht="20.149999999999999" customHeight="1" x14ac:dyDescent="0.25"/>
    <row r="318" ht="20.149999999999999" customHeight="1" x14ac:dyDescent="0.25"/>
    <row r="319" ht="20.149999999999999" customHeight="1" x14ac:dyDescent="0.25"/>
    <row r="320" ht="20.149999999999999" customHeight="1" x14ac:dyDescent="0.25"/>
    <row r="321" ht="20.149999999999999" customHeight="1" x14ac:dyDescent="0.25"/>
    <row r="322" ht="20.149999999999999" customHeight="1" x14ac:dyDescent="0.25"/>
    <row r="323" ht="20.149999999999999" customHeight="1" x14ac:dyDescent="0.25"/>
    <row r="324" ht="20.149999999999999" customHeight="1" x14ac:dyDescent="0.25"/>
    <row r="325" ht="20.149999999999999" customHeight="1" x14ac:dyDescent="0.25"/>
    <row r="326" ht="20.149999999999999" customHeight="1" x14ac:dyDescent="0.25"/>
    <row r="327" ht="20.149999999999999" customHeight="1" x14ac:dyDescent="0.25"/>
    <row r="328" ht="20.149999999999999" customHeight="1" x14ac:dyDescent="0.25"/>
    <row r="329" ht="20.149999999999999" customHeight="1" x14ac:dyDescent="0.25"/>
    <row r="330" ht="20.149999999999999" customHeight="1" x14ac:dyDescent="0.25"/>
    <row r="331" ht="20.149999999999999" customHeight="1" x14ac:dyDescent="0.25"/>
    <row r="332" ht="20.149999999999999" customHeight="1" x14ac:dyDescent="0.25"/>
    <row r="333" ht="20.149999999999999" customHeight="1" x14ac:dyDescent="0.25"/>
    <row r="334" ht="20.149999999999999" customHeight="1" x14ac:dyDescent="0.25"/>
    <row r="335" ht="20.149999999999999" customHeight="1" x14ac:dyDescent="0.25"/>
    <row r="336" ht="20.149999999999999" customHeight="1" x14ac:dyDescent="0.25"/>
    <row r="337" ht="20.149999999999999" customHeight="1" x14ac:dyDescent="0.25"/>
    <row r="338" ht="20.149999999999999" customHeight="1" x14ac:dyDescent="0.25"/>
    <row r="339" ht="20.149999999999999" customHeight="1" x14ac:dyDescent="0.25"/>
    <row r="340" ht="20.149999999999999" customHeight="1" x14ac:dyDescent="0.25"/>
    <row r="341" ht="20.149999999999999" customHeight="1" x14ac:dyDescent="0.25"/>
    <row r="342" ht="20.149999999999999" customHeight="1" x14ac:dyDescent="0.25"/>
    <row r="343" ht="20.149999999999999" customHeight="1" x14ac:dyDescent="0.25"/>
    <row r="344" ht="20.149999999999999" customHeight="1" x14ac:dyDescent="0.25"/>
    <row r="345" ht="20.149999999999999" customHeight="1" x14ac:dyDescent="0.25"/>
    <row r="346" ht="20.149999999999999" customHeight="1" x14ac:dyDescent="0.25"/>
    <row r="347" ht="20.149999999999999" customHeight="1" x14ac:dyDescent="0.25"/>
    <row r="348" ht="20.149999999999999" customHeight="1" x14ac:dyDescent="0.25"/>
    <row r="349" ht="20.149999999999999" customHeight="1" x14ac:dyDescent="0.25"/>
    <row r="350" ht="20.149999999999999" customHeight="1" x14ac:dyDescent="0.25"/>
    <row r="351" ht="20.149999999999999" customHeight="1" x14ac:dyDescent="0.25"/>
    <row r="352" ht="20.149999999999999" customHeight="1" x14ac:dyDescent="0.25"/>
    <row r="353" ht="20.149999999999999" customHeight="1" x14ac:dyDescent="0.25"/>
    <row r="354" ht="20.149999999999999" customHeight="1" x14ac:dyDescent="0.25"/>
    <row r="355" ht="20.149999999999999" customHeight="1" x14ac:dyDescent="0.25"/>
    <row r="356" ht="20.149999999999999" customHeight="1" x14ac:dyDescent="0.25"/>
    <row r="357" ht="20.149999999999999" customHeight="1" x14ac:dyDescent="0.25"/>
    <row r="358" ht="20.149999999999999" customHeight="1" x14ac:dyDescent="0.25"/>
    <row r="359" ht="20.149999999999999" customHeight="1" x14ac:dyDescent="0.25"/>
    <row r="360" ht="20.149999999999999" customHeight="1" x14ac:dyDescent="0.25"/>
    <row r="361" ht="20.149999999999999" customHeight="1" x14ac:dyDescent="0.25"/>
    <row r="362" ht="20.149999999999999" customHeight="1" x14ac:dyDescent="0.25"/>
    <row r="363" ht="20.149999999999999" customHeight="1" x14ac:dyDescent="0.25"/>
    <row r="364" ht="20.149999999999999" customHeight="1" x14ac:dyDescent="0.25"/>
    <row r="365" ht="20.149999999999999" customHeight="1" x14ac:dyDescent="0.25"/>
    <row r="366" ht="20.149999999999999" customHeight="1" x14ac:dyDescent="0.25"/>
    <row r="367" ht="20.149999999999999" customHeight="1" x14ac:dyDescent="0.25"/>
    <row r="368" ht="20.149999999999999" customHeight="1" x14ac:dyDescent="0.25"/>
    <row r="369" ht="20.149999999999999" customHeight="1" x14ac:dyDescent="0.25"/>
    <row r="370" ht="20.149999999999999" customHeight="1" x14ac:dyDescent="0.25"/>
    <row r="371" ht="20.149999999999999" customHeight="1" x14ac:dyDescent="0.25"/>
    <row r="372" ht="20.149999999999999" customHeight="1" x14ac:dyDescent="0.25"/>
    <row r="373" ht="20.149999999999999" customHeight="1" x14ac:dyDescent="0.25"/>
    <row r="374" ht="20.149999999999999" customHeight="1" x14ac:dyDescent="0.25"/>
    <row r="375" ht="20.149999999999999" customHeight="1" x14ac:dyDescent="0.25"/>
    <row r="376" ht="20.149999999999999" customHeight="1" x14ac:dyDescent="0.25"/>
    <row r="377" ht="20.149999999999999" customHeight="1" x14ac:dyDescent="0.25"/>
    <row r="378" ht="20.149999999999999" customHeight="1" x14ac:dyDescent="0.25"/>
    <row r="379" ht="20.149999999999999" customHeight="1" x14ac:dyDescent="0.25"/>
    <row r="380" ht="20.149999999999999" customHeight="1" x14ac:dyDescent="0.25"/>
    <row r="381" ht="20.149999999999999" customHeight="1" x14ac:dyDescent="0.25"/>
    <row r="382" ht="20.149999999999999" customHeight="1" x14ac:dyDescent="0.25"/>
    <row r="383" ht="20.149999999999999" customHeight="1" x14ac:dyDescent="0.25"/>
    <row r="384" ht="20.149999999999999" customHeight="1" x14ac:dyDescent="0.25"/>
    <row r="385" ht="20.149999999999999" customHeight="1" x14ac:dyDescent="0.25"/>
    <row r="386" ht="20.149999999999999" customHeight="1" x14ac:dyDescent="0.25"/>
    <row r="387" ht="20.149999999999999" customHeight="1" x14ac:dyDescent="0.25"/>
    <row r="388" ht="20.149999999999999" customHeight="1" x14ac:dyDescent="0.25"/>
    <row r="389" ht="20.149999999999999" customHeight="1" x14ac:dyDescent="0.25"/>
    <row r="390" ht="20.149999999999999" customHeight="1" x14ac:dyDescent="0.25"/>
    <row r="391" ht="20.149999999999999" customHeight="1" x14ac:dyDescent="0.25"/>
    <row r="392" ht="20.149999999999999" customHeight="1" x14ac:dyDescent="0.25"/>
    <row r="393" ht="20.149999999999999" customHeight="1" x14ac:dyDescent="0.25"/>
    <row r="394" ht="20.149999999999999" customHeight="1" x14ac:dyDescent="0.25"/>
    <row r="395" ht="20.149999999999999" customHeight="1" x14ac:dyDescent="0.25"/>
    <row r="396" ht="20.149999999999999" customHeight="1" x14ac:dyDescent="0.25"/>
    <row r="397" ht="20.149999999999999" customHeight="1" x14ac:dyDescent="0.25"/>
    <row r="398" ht="20.149999999999999" customHeight="1" x14ac:dyDescent="0.25"/>
    <row r="399" ht="20.149999999999999" customHeight="1" x14ac:dyDescent="0.25"/>
    <row r="400" ht="20.149999999999999" customHeight="1" x14ac:dyDescent="0.25"/>
    <row r="401" ht="20.149999999999999" customHeight="1" x14ac:dyDescent="0.25"/>
    <row r="402" ht="20.149999999999999" customHeight="1" x14ac:dyDescent="0.25"/>
    <row r="403" ht="20.149999999999999" customHeight="1" x14ac:dyDescent="0.25"/>
    <row r="404" ht="20.149999999999999" customHeight="1" x14ac:dyDescent="0.25"/>
    <row r="405" ht="20.149999999999999" customHeight="1" x14ac:dyDescent="0.25"/>
    <row r="406" ht="20.149999999999999" customHeight="1" x14ac:dyDescent="0.25"/>
    <row r="407" ht="20.149999999999999" customHeight="1" x14ac:dyDescent="0.25"/>
    <row r="408" ht="20.149999999999999" customHeight="1" x14ac:dyDescent="0.25"/>
    <row r="409" ht="20.149999999999999" customHeight="1" x14ac:dyDescent="0.25"/>
    <row r="410" ht="20.149999999999999" customHeight="1" x14ac:dyDescent="0.25"/>
    <row r="411" ht="20.149999999999999" customHeight="1" x14ac:dyDescent="0.25"/>
    <row r="412" ht="20.149999999999999" customHeight="1" x14ac:dyDescent="0.25"/>
    <row r="413" ht="20.149999999999999" customHeight="1" x14ac:dyDescent="0.25"/>
    <row r="414" ht="20.149999999999999" customHeight="1" x14ac:dyDescent="0.25"/>
    <row r="415" ht="20.149999999999999" customHeight="1" x14ac:dyDescent="0.25"/>
    <row r="416" ht="20.149999999999999" customHeight="1" x14ac:dyDescent="0.25"/>
    <row r="417" ht="20.149999999999999" customHeight="1" x14ac:dyDescent="0.25"/>
    <row r="418" ht="20.149999999999999" customHeight="1" x14ac:dyDescent="0.25"/>
    <row r="419" ht="20.149999999999999" customHeight="1" x14ac:dyDescent="0.25"/>
    <row r="420" ht="20.149999999999999" customHeight="1" x14ac:dyDescent="0.25"/>
    <row r="421" ht="20.149999999999999" customHeight="1" x14ac:dyDescent="0.25"/>
    <row r="422" ht="20.149999999999999" customHeight="1" x14ac:dyDescent="0.25"/>
    <row r="423" ht="20.149999999999999" customHeight="1" x14ac:dyDescent="0.25"/>
    <row r="424" ht="20.149999999999999" customHeight="1" x14ac:dyDescent="0.25"/>
    <row r="425" ht="20.149999999999999" customHeight="1" x14ac:dyDescent="0.25"/>
    <row r="426" ht="20.149999999999999" customHeight="1" x14ac:dyDescent="0.25"/>
    <row r="427" ht="20.149999999999999" customHeight="1" x14ac:dyDescent="0.25"/>
    <row r="428" ht="20.149999999999999" customHeight="1" x14ac:dyDescent="0.25"/>
    <row r="429" ht="20.149999999999999" customHeight="1" x14ac:dyDescent="0.25"/>
    <row r="430" ht="20.149999999999999" customHeight="1" x14ac:dyDescent="0.25"/>
    <row r="431" ht="20.149999999999999" customHeight="1" x14ac:dyDescent="0.25"/>
    <row r="432" ht="20.149999999999999" customHeight="1" x14ac:dyDescent="0.25"/>
    <row r="433" ht="20.149999999999999" customHeight="1" x14ac:dyDescent="0.25"/>
    <row r="434" ht="20.149999999999999" customHeight="1" x14ac:dyDescent="0.25"/>
    <row r="435" ht="20.149999999999999" customHeight="1" x14ac:dyDescent="0.25"/>
    <row r="436" ht="20.149999999999999" customHeight="1" x14ac:dyDescent="0.25"/>
    <row r="437" ht="20.149999999999999" customHeight="1" x14ac:dyDescent="0.25"/>
    <row r="438" ht="20.149999999999999" customHeight="1" x14ac:dyDescent="0.25"/>
    <row r="439" ht="20.149999999999999" customHeight="1" x14ac:dyDescent="0.25"/>
    <row r="440" ht="20.149999999999999" customHeight="1" x14ac:dyDescent="0.25"/>
    <row r="441" ht="20.149999999999999" customHeight="1" x14ac:dyDescent="0.25"/>
    <row r="442" ht="20.149999999999999" customHeight="1" x14ac:dyDescent="0.25"/>
    <row r="443" ht="20.149999999999999" customHeight="1" x14ac:dyDescent="0.25"/>
    <row r="444" ht="20.149999999999999" customHeight="1" x14ac:dyDescent="0.25"/>
    <row r="445" ht="20.149999999999999" customHeight="1" x14ac:dyDescent="0.25"/>
    <row r="446" ht="20.149999999999999" customHeight="1" x14ac:dyDescent="0.25"/>
    <row r="447" ht="20.149999999999999" customHeight="1" x14ac:dyDescent="0.25"/>
    <row r="448" ht="20.149999999999999" customHeight="1" x14ac:dyDescent="0.25"/>
    <row r="449" ht="20.149999999999999" customHeight="1" x14ac:dyDescent="0.25"/>
    <row r="450" ht="20.149999999999999" customHeight="1" x14ac:dyDescent="0.25"/>
    <row r="451" ht="20.149999999999999" customHeight="1" x14ac:dyDescent="0.25"/>
    <row r="452" ht="20.149999999999999" customHeight="1" x14ac:dyDescent="0.25"/>
    <row r="453" ht="20.149999999999999" customHeight="1" x14ac:dyDescent="0.25"/>
  </sheetData>
  <mergeCells count="9">
    <mergeCell ref="C83:E83"/>
    <mergeCell ref="C91:E91"/>
    <mergeCell ref="C122:E122"/>
    <mergeCell ref="A1:E1"/>
    <mergeCell ref="C4:E4"/>
    <mergeCell ref="A10:E10"/>
    <mergeCell ref="C12:E12"/>
    <mergeCell ref="A41:E41"/>
    <mergeCell ref="C43:E43"/>
  </mergeCells>
  <conditionalFormatting sqref="G6:G8 G14:G39 G45:G79 G85:G158">
    <cfRule type="cellIs" dxfId="3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4" fitToHeight="10" orientation="portrait" horizontalDpi="300" verticalDpi="300" r:id="rId1"/>
  <headerFooter alignWithMargins="0"/>
  <rowBreaks count="4" manualBreakCount="4">
    <brk id="39" max="16383" man="1"/>
    <brk id="79" max="4" man="1"/>
    <brk id="118" max="4" man="1"/>
    <brk id="15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21</vt:i4>
      </vt:variant>
    </vt:vector>
  </HeadingPairs>
  <TitlesOfParts>
    <vt:vector size="38" baseType="lpstr">
      <vt:lpstr>Składka</vt:lpstr>
      <vt:lpstr>Odszkodowania</vt:lpstr>
      <vt:lpstr>Wynik techniczny</vt:lpstr>
      <vt:lpstr>Koszty</vt:lpstr>
      <vt:lpstr>Rezerwy</vt:lpstr>
      <vt:lpstr>Lokaty</vt:lpstr>
      <vt:lpstr>Wynik finansowy</vt:lpstr>
      <vt:lpstr>Reaskuracja</vt:lpstr>
      <vt:lpstr>Retencja</vt:lpstr>
      <vt:lpstr>Szkodowość</vt:lpstr>
      <vt:lpstr>Poziom rezerw</vt:lpstr>
      <vt:lpstr>Kapitały własne </vt:lpstr>
      <vt:lpstr>Majątek</vt:lpstr>
      <vt:lpstr>Wskaźnik zespolony</vt:lpstr>
      <vt:lpstr>Struktura rynku</vt:lpstr>
      <vt:lpstr>Rynek 2010-2019</vt:lpstr>
      <vt:lpstr>Struktura 2010-2019</vt:lpstr>
      <vt:lpstr>GWP_LIFE_15</vt:lpstr>
      <vt:lpstr>GWP_LIFE_16</vt:lpstr>
      <vt:lpstr>GWP_NON_15</vt:lpstr>
      <vt:lpstr>GWP_NON_16</vt:lpstr>
      <vt:lpstr>'Kapitały własne '!Obszar_wydruku</vt:lpstr>
      <vt:lpstr>Koszty!Obszar_wydruku</vt:lpstr>
      <vt:lpstr>Lokaty!Obszar_wydruku</vt:lpstr>
      <vt:lpstr>Majątek!Obszar_wydruku</vt:lpstr>
      <vt:lpstr>Odszkodowania!Obszar_wydruku</vt:lpstr>
      <vt:lpstr>'Poziom rezerw'!Obszar_wydruku</vt:lpstr>
      <vt:lpstr>Reaskuracja!Obszar_wydruku</vt:lpstr>
      <vt:lpstr>Retencja!Obszar_wydruku</vt:lpstr>
      <vt:lpstr>Rezerwy!Obszar_wydruku</vt:lpstr>
      <vt:lpstr>'Rynek 2010-2019'!Obszar_wydruku</vt:lpstr>
      <vt:lpstr>Składka!Obszar_wydruku</vt:lpstr>
      <vt:lpstr>'Struktura rynku'!Obszar_wydruku</vt:lpstr>
      <vt:lpstr>'Wskaźnik zespolony'!Obszar_wydruku</vt:lpstr>
      <vt:lpstr>'Wynik finansowy'!Obszar_wydruku</vt:lpstr>
      <vt:lpstr>'Wynik techniczny'!Obszar_wydruku</vt:lpstr>
      <vt:lpstr>SKLADKA_LIFE</vt:lpstr>
      <vt:lpstr>SKLADKA_NON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Socha</dc:creator>
  <cp:lastModifiedBy>Joanna Cyrul</cp:lastModifiedBy>
  <dcterms:created xsi:type="dcterms:W3CDTF">2020-06-23T11:58:25Z</dcterms:created>
  <dcterms:modified xsi:type="dcterms:W3CDTF">2020-08-21T06:54:27Z</dcterms:modified>
</cp:coreProperties>
</file>