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ziały\Marketing\2009_Marketing_PR\Raport_Roczny\2024\Rafał Socha\"/>
    </mc:Choice>
  </mc:AlternateContent>
  <xr:revisionPtr revIDLastSave="0" documentId="13_ncr:1_{2B920312-2255-4594-B132-B600C84CCD1F}" xr6:coauthVersionLast="47" xr6:coauthVersionMax="47" xr10:uidLastSave="{00000000-0000-0000-0000-000000000000}"/>
  <bookViews>
    <workbookView xWindow="-28920" yWindow="-120" windowWidth="29040" windowHeight="15720" tabRatio="864" xr2:uid="{081B9515-4896-42A0-A734-09B19EB68B7C}"/>
  </bookViews>
  <sheets>
    <sheet name="4.1.1 Składka" sheetId="1" r:id="rId1"/>
    <sheet name="4.1.2 Odszkodowania" sheetId="2" r:id="rId2"/>
    <sheet name="4.1.3 Wynik Techniczny" sheetId="3" r:id="rId3"/>
    <sheet name="4.1.4 Koszty" sheetId="4" r:id="rId4"/>
    <sheet name="4.1.5 Rezerwy" sheetId="5" r:id="rId5"/>
    <sheet name="4.1.6 Lokaty" sheetId="6" r:id="rId6"/>
    <sheet name="4.1.7 Wynik Finansowy" sheetId="7" r:id="rId7"/>
    <sheet name="4.2.1 Reaskuracja" sheetId="8" r:id="rId8"/>
    <sheet name="4.2.2 Retencja" sheetId="9" r:id="rId9"/>
    <sheet name="4.2.3 Szkodowość" sheetId="10" r:id="rId10"/>
    <sheet name="4.2.4 Poziom Rezerw" sheetId="11" r:id="rId11"/>
    <sheet name="4.2.5 Kapitały własne " sheetId="12" r:id="rId12"/>
    <sheet name="4.2.6 Majątek" sheetId="13" r:id="rId13"/>
    <sheet name="4.2.7 Wskaźnik Zespolony" sheetId="14" r:id="rId14"/>
    <sheet name="4.3.1 Struktura rynku" sheetId="15" r:id="rId15"/>
    <sheet name="4.3.2 Struktura 2015-2024" sheetId="17" r:id="rId16"/>
    <sheet name="4.3.3 Rynek 2015-2024" sheetId="16" r:id="rId17"/>
  </sheets>
  <externalReferences>
    <externalReference r:id="rId18"/>
    <externalReference r:id="rId19"/>
    <externalReference r:id="rId20"/>
  </externalReferences>
  <definedNames>
    <definedName name="GWP_LIFE_15" localSheetId="2">#REF!</definedName>
    <definedName name="GWP_LIFE_15" localSheetId="5">#REF!</definedName>
    <definedName name="GWP_LIFE_15" localSheetId="6">#REF!</definedName>
    <definedName name="GWP_LIFE_15" localSheetId="7">#REF!</definedName>
    <definedName name="GWP_LIFE_15" localSheetId="8">#REF!</definedName>
    <definedName name="GWP_LIFE_15" localSheetId="9">#REF!</definedName>
    <definedName name="GWP_LIFE_15" localSheetId="10">#REF!</definedName>
    <definedName name="GWP_LIFE_15" localSheetId="11">#REF!</definedName>
    <definedName name="GWP_LIFE_15" localSheetId="12">#REF!</definedName>
    <definedName name="GWP_LIFE_15" localSheetId="13">#REF!</definedName>
    <definedName name="GWP_LIFE_15" localSheetId="14">#REF!</definedName>
    <definedName name="GWP_LIFE_15" localSheetId="15">[1]Składka!$C$14:$C$33</definedName>
    <definedName name="GWP_LIFE_15" localSheetId="16">[2]Składka!$C$14:$C$33</definedName>
    <definedName name="GWP_LIFE_15">'4.1.1 Składka'!$C$14:$C$33</definedName>
    <definedName name="GWP_LIFE_16" localSheetId="2">#REF!</definedName>
    <definedName name="GWP_LIFE_16" localSheetId="5">#REF!</definedName>
    <definedName name="GWP_LIFE_16" localSheetId="6">#REF!</definedName>
    <definedName name="GWP_LIFE_16" localSheetId="7">#REF!</definedName>
    <definedName name="GWP_LIFE_16" localSheetId="8">#REF!</definedName>
    <definedName name="GWP_LIFE_16" localSheetId="9">#REF!</definedName>
    <definedName name="GWP_LIFE_16" localSheetId="10">#REF!</definedName>
    <definedName name="GWP_LIFE_16" localSheetId="11">#REF!</definedName>
    <definedName name="GWP_LIFE_16" localSheetId="12">#REF!</definedName>
    <definedName name="GWP_LIFE_16" localSheetId="13">#REF!</definedName>
    <definedName name="GWP_LIFE_16" localSheetId="14">#REF!</definedName>
    <definedName name="GWP_LIFE_16" localSheetId="15">[1]Składka!$D$14:$D$33</definedName>
    <definedName name="GWP_LIFE_16" localSheetId="16">[2]Składka!$D$14:$D$33</definedName>
    <definedName name="GWP_LIFE_16">'4.1.1 Składka'!$D$14:$D$33</definedName>
    <definedName name="GWP_NON_15" localSheetId="2">#REF!</definedName>
    <definedName name="GWP_NON_15" localSheetId="9">#REF!</definedName>
    <definedName name="GWP_NON_15">'4.1.1 Składka'!$C$40:$C$66</definedName>
    <definedName name="GWP_NON_16" localSheetId="2">#REF!</definedName>
    <definedName name="GWP_NON_16" localSheetId="9">#REF!</definedName>
    <definedName name="GWP_NON_16">'4.1.1 Składka'!$D$40:$D$66</definedName>
    <definedName name="_xlnm.Print_Area" localSheetId="0">'4.1.1 Składka'!$A$1:$G$181</definedName>
    <definedName name="_xlnm.Print_Area" localSheetId="1">'4.1.2 Odszkodowania'!$A$1:$G$182</definedName>
    <definedName name="_xlnm.Print_Area" localSheetId="2">'4.1.3 Wynik Techniczny'!$A$2:$E$67</definedName>
    <definedName name="_xlnm.Print_Area" localSheetId="3">'4.1.4 Koszty'!$A$1:$N$137</definedName>
    <definedName name="_xlnm.Print_Area" localSheetId="4">'4.1.5 Rezerwy'!$A$2:$E$67</definedName>
    <definedName name="_xlnm.Print_Area" localSheetId="5">'4.1.6 Lokaty'!$A$1:$J$67</definedName>
    <definedName name="_xlnm.Print_Area" localSheetId="6">'4.1.7 Wynik Finansowy'!$A$2:$H$67</definedName>
    <definedName name="_xlnm.Print_Area" localSheetId="7">'4.2.1 Reaskuracja'!$A$1:$H$154</definedName>
    <definedName name="_xlnm.Print_Area" localSheetId="8">'4.2.2 Retencja'!$A$1:$E$134</definedName>
    <definedName name="_xlnm.Print_Area" localSheetId="9">'4.2.3 Szkodowość'!$A$1:$E$134</definedName>
    <definedName name="_xlnm.Print_Area" localSheetId="10">'4.2.4 Poziom Rezerw'!$A$1:$E$68</definedName>
    <definedName name="_xlnm.Print_Area" localSheetId="11">'4.2.5 Kapitały własne '!$A$1:$E$69</definedName>
    <definedName name="_xlnm.Print_Area" localSheetId="12">'4.2.6 Majątek'!$A$1:$E$69</definedName>
    <definedName name="_xlnm.Print_Area" localSheetId="13">'4.2.7 Wskaźnik Zespolony'!$A$1:$E$67</definedName>
    <definedName name="_xlnm.Print_Area" localSheetId="14">'4.3.1 Struktura rynku'!$A$1:$E$68</definedName>
    <definedName name="_xlnm.Print_Area" localSheetId="15">'4.3.2 Struktura 2015-2024'!$A$1:$N$22</definedName>
    <definedName name="_xlnm.Print_Area" localSheetId="16">'4.3.3 Rynek 2015-2024'!$A$1:$L$54</definedName>
    <definedName name="SKLADKA_LIFE" localSheetId="2">#REF!</definedName>
    <definedName name="SKLADKA_LIFE" localSheetId="5">#REF!</definedName>
    <definedName name="SKLADKA_LIFE" localSheetId="6">#REF!</definedName>
    <definedName name="SKLADKA_LIFE" localSheetId="7">#REF!</definedName>
    <definedName name="SKLADKA_LIFE" localSheetId="8">#REF!</definedName>
    <definedName name="SKLADKA_LIFE" localSheetId="9">#REF!</definedName>
    <definedName name="SKLADKA_LIFE" localSheetId="10">#REF!</definedName>
    <definedName name="SKLADKA_LIFE" localSheetId="11">#REF!</definedName>
    <definedName name="SKLADKA_LIFE" localSheetId="12">#REF!</definedName>
    <definedName name="SKLADKA_LIFE" localSheetId="13">#REF!</definedName>
    <definedName name="SKLADKA_LIFE" localSheetId="14">#REF!</definedName>
    <definedName name="SKLADKA_LIFE" localSheetId="15">[1]Składka!$B$14:$B$33</definedName>
    <definedName name="SKLADKA_LIFE" localSheetId="16">[2]Składka!$B$14:$B$33</definedName>
    <definedName name="SKLADKA_LIFE">'4.1.1 Składka'!$B$14:$B$33</definedName>
    <definedName name="SKLADKA_NON" localSheetId="2">#REF!</definedName>
    <definedName name="SKLADKA_NON" localSheetId="9">#REF!</definedName>
    <definedName name="SKLADKA_NON">'4.1.1 Składka'!$B$40:$B$66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7" l="1"/>
  <c r="G24" i="17"/>
  <c r="F44" i="17"/>
  <c r="G44" i="17"/>
  <c r="F45" i="17"/>
  <c r="G45" i="17"/>
  <c r="F46" i="17"/>
  <c r="F32" i="17" s="1"/>
  <c r="G46" i="17"/>
  <c r="G32" i="17" s="1"/>
  <c r="F47" i="17"/>
  <c r="G47" i="17"/>
  <c r="G34" i="17" s="1"/>
  <c r="F48" i="17"/>
  <c r="G48" i="17"/>
  <c r="F49" i="17"/>
  <c r="G49" i="17"/>
  <c r="F50" i="17"/>
  <c r="G50" i="17"/>
  <c r="F51" i="17"/>
  <c r="G51" i="17"/>
  <c r="F52" i="17"/>
  <c r="G52" i="17"/>
  <c r="F53" i="17"/>
  <c r="F33" i="17" s="1"/>
  <c r="G53" i="17"/>
  <c r="G33" i="17" s="1"/>
  <c r="F54" i="17"/>
  <c r="G54" i="17"/>
  <c r="F55" i="17"/>
  <c r="G55" i="17"/>
  <c r="F56" i="17"/>
  <c r="F35" i="17" s="1"/>
  <c r="G56" i="17"/>
  <c r="G35" i="17" s="1"/>
  <c r="F57" i="17"/>
  <c r="G57" i="17"/>
  <c r="F58" i="17"/>
  <c r="G58" i="17"/>
  <c r="F59" i="17"/>
  <c r="G59" i="17"/>
  <c r="F60" i="17"/>
  <c r="G60" i="17"/>
  <c r="F61" i="17"/>
  <c r="F37" i="17" s="1"/>
  <c r="G61" i="17"/>
  <c r="G37" i="17" s="1"/>
  <c r="F62" i="17"/>
  <c r="F38" i="17" s="1"/>
  <c r="G62" i="17"/>
  <c r="G38" i="17" s="1"/>
  <c r="F34" i="17" l="1"/>
  <c r="G64" i="17"/>
  <c r="F30" i="17"/>
  <c r="G36" i="17"/>
  <c r="F36" i="17"/>
  <c r="G31" i="17"/>
  <c r="F31" i="17"/>
  <c r="F64" i="17"/>
  <c r="G30" i="17"/>
  <c r="G39" i="17" s="1"/>
  <c r="G40" i="17" s="1"/>
  <c r="F39" i="17" l="1"/>
  <c r="F40" i="17"/>
  <c r="B48" i="16" l="1"/>
  <c r="I39" i="16"/>
  <c r="H39" i="16"/>
  <c r="G39" i="16"/>
  <c r="F39" i="16"/>
  <c r="E39" i="16"/>
  <c r="D39" i="16"/>
  <c r="C39" i="16"/>
  <c r="L35" i="16"/>
  <c r="L39" i="16" s="1"/>
  <c r="K35" i="16"/>
  <c r="K39" i="16" s="1"/>
  <c r="J35" i="16"/>
  <c r="J39" i="16" s="1"/>
  <c r="I35" i="16"/>
  <c r="H35" i="16"/>
  <c r="G35" i="16"/>
  <c r="F35" i="16"/>
  <c r="E35" i="16"/>
  <c r="D35" i="16"/>
  <c r="C35" i="16"/>
  <c r="L32" i="16"/>
  <c r="K32" i="16"/>
  <c r="J32" i="16"/>
  <c r="I32" i="16"/>
  <c r="H32" i="16"/>
  <c r="G32" i="16"/>
  <c r="F32" i="16"/>
  <c r="E32" i="16"/>
  <c r="D32" i="16"/>
  <c r="C32" i="16"/>
  <c r="L27" i="16"/>
  <c r="K27" i="16"/>
  <c r="J27" i="16"/>
  <c r="I27" i="16"/>
  <c r="H27" i="16"/>
  <c r="G27" i="16"/>
  <c r="F27" i="16"/>
  <c r="E27" i="16"/>
  <c r="D27" i="16"/>
  <c r="C27" i="16"/>
  <c r="L22" i="16"/>
  <c r="K22" i="16"/>
  <c r="J22" i="16"/>
  <c r="I22" i="16"/>
  <c r="H22" i="16"/>
  <c r="G22" i="16"/>
  <c r="F22" i="16"/>
  <c r="E22" i="16"/>
  <c r="D22" i="16"/>
  <c r="C22" i="16"/>
  <c r="L14" i="16"/>
  <c r="K14" i="16"/>
  <c r="J14" i="16"/>
  <c r="I14" i="16"/>
  <c r="H14" i="16"/>
  <c r="G14" i="16"/>
  <c r="F14" i="16"/>
  <c r="E14" i="16"/>
  <c r="D14" i="16"/>
  <c r="C14" i="16"/>
  <c r="L9" i="16"/>
  <c r="K9" i="16"/>
  <c r="J9" i="16"/>
  <c r="I9" i="16"/>
  <c r="H9" i="16"/>
  <c r="G9" i="16"/>
  <c r="F9" i="16"/>
  <c r="E9" i="16"/>
  <c r="D9" i="16"/>
  <c r="C9" i="16"/>
  <c r="E8" i="16"/>
  <c r="E7" i="16"/>
  <c r="E6" i="15" l="1"/>
  <c r="E7" i="15"/>
  <c r="E8" i="15"/>
  <c r="E9" i="15"/>
  <c r="B10" i="15"/>
  <c r="E10" i="15"/>
  <c r="C15" i="15"/>
  <c r="D15" i="15"/>
  <c r="E15" i="15"/>
  <c r="E16" i="15"/>
  <c r="E17" i="15"/>
  <c r="E18" i="15"/>
  <c r="E19" i="15"/>
  <c r="E20" i="15"/>
  <c r="E21" i="15"/>
  <c r="E22" i="15"/>
  <c r="C23" i="15"/>
  <c r="D23" i="15"/>
  <c r="E23" i="15"/>
  <c r="C27" i="15"/>
  <c r="C42" i="15" s="1"/>
  <c r="C57" i="15" s="1"/>
  <c r="D27" i="15"/>
  <c r="D42" i="15" s="1"/>
  <c r="D57" i="15" s="1"/>
  <c r="E28" i="15"/>
  <c r="E29" i="15"/>
  <c r="E30" i="15"/>
  <c r="E31" i="15"/>
  <c r="E32" i="15"/>
  <c r="E33" i="15"/>
  <c r="E34" i="15"/>
  <c r="E35" i="15"/>
  <c r="E36" i="15"/>
  <c r="E37" i="15"/>
  <c r="E38" i="15"/>
  <c r="E43" i="15"/>
  <c r="E44" i="15"/>
  <c r="E45" i="15"/>
  <c r="E46" i="15"/>
  <c r="E47" i="15"/>
  <c r="E48" i="15"/>
  <c r="E49" i="15"/>
  <c r="E50" i="15"/>
  <c r="E51" i="15"/>
  <c r="E52" i="15"/>
  <c r="E53" i="15"/>
  <c r="E58" i="15"/>
  <c r="E59" i="15"/>
  <c r="E60" i="15"/>
  <c r="E61" i="15"/>
  <c r="E62" i="15"/>
  <c r="E63" i="15"/>
  <c r="E64" i="15"/>
  <c r="E65" i="15"/>
  <c r="E66" i="15"/>
  <c r="E67" i="15"/>
  <c r="E68" i="15"/>
  <c r="E6" i="14" l="1"/>
  <c r="E7" i="14"/>
  <c r="E8" i="14"/>
  <c r="C13" i="14"/>
  <c r="D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C39" i="14"/>
  <c r="D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C6" i="13" l="1"/>
  <c r="D6" i="13"/>
  <c r="E6" i="13" s="1"/>
  <c r="C7" i="13"/>
  <c r="D7" i="13"/>
  <c r="E7" i="13"/>
  <c r="E8" i="13"/>
  <c r="C13" i="13"/>
  <c r="D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C39" i="13"/>
  <c r="D39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C6" i="12" l="1"/>
  <c r="D6" i="12"/>
  <c r="E6" i="12"/>
  <c r="C7" i="12"/>
  <c r="D7" i="12"/>
  <c r="E7" i="12"/>
  <c r="E8" i="12"/>
  <c r="C13" i="12"/>
  <c r="D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C39" i="12"/>
  <c r="D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C6" i="11" l="1"/>
  <c r="D6" i="11"/>
  <c r="E6" i="11" s="1"/>
  <c r="C7" i="11"/>
  <c r="E7" i="11" s="1"/>
  <c r="D7" i="11"/>
  <c r="E8" i="11"/>
  <c r="C13" i="11"/>
  <c r="D13" i="11"/>
  <c r="E14" i="11"/>
  <c r="E15" i="11"/>
  <c r="E17" i="11"/>
  <c r="E18" i="11"/>
  <c r="E19" i="11"/>
  <c r="E20" i="11"/>
  <c r="E21" i="11"/>
  <c r="E22" i="11"/>
  <c r="E23" i="11"/>
  <c r="E24" i="11"/>
  <c r="E26" i="11"/>
  <c r="E27" i="11"/>
  <c r="E28" i="11"/>
  <c r="E29" i="11"/>
  <c r="E30" i="11"/>
  <c r="E31" i="11"/>
  <c r="E32" i="11"/>
  <c r="E33" i="11"/>
  <c r="E34" i="11"/>
  <c r="C39" i="11"/>
  <c r="D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134" i="10" l="1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D106" i="10"/>
  <c r="C106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D80" i="10"/>
  <c r="C80" i="10"/>
  <c r="E75" i="10"/>
  <c r="E74" i="10"/>
  <c r="E73" i="10"/>
  <c r="D72" i="10"/>
  <c r="C72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D39" i="10"/>
  <c r="C39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D13" i="10"/>
  <c r="C13" i="10"/>
  <c r="E8" i="10"/>
  <c r="E7" i="10"/>
  <c r="D7" i="10"/>
  <c r="C7" i="10"/>
  <c r="D6" i="10"/>
  <c r="C6" i="10"/>
  <c r="E6" i="10" s="1"/>
  <c r="E134" i="9" l="1"/>
  <c r="E133" i="9"/>
  <c r="E132" i="9"/>
  <c r="E131" i="9"/>
  <c r="E130" i="9"/>
  <c r="E129" i="9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D106" i="9"/>
  <c r="C106" i="9"/>
  <c r="E101" i="9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E83" i="9"/>
  <c r="E82" i="9"/>
  <c r="E81" i="9"/>
  <c r="D80" i="9"/>
  <c r="C80" i="9"/>
  <c r="E75" i="9"/>
  <c r="D74" i="9"/>
  <c r="C74" i="9"/>
  <c r="D73" i="9"/>
  <c r="E73" i="9" s="1"/>
  <c r="C73" i="9"/>
  <c r="D72" i="9"/>
  <c r="C72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D39" i="9"/>
  <c r="C39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D13" i="9"/>
  <c r="C13" i="9"/>
  <c r="E8" i="9"/>
  <c r="D7" i="9"/>
  <c r="E7" i="9" s="1"/>
  <c r="C7" i="9"/>
  <c r="D6" i="9"/>
  <c r="C6" i="9"/>
  <c r="E6" i="9" s="1"/>
  <c r="E74" i="9" l="1"/>
  <c r="H154" i="8"/>
  <c r="D154" i="8"/>
  <c r="C154" i="8"/>
  <c r="E154" i="8" s="1"/>
  <c r="H153" i="8"/>
  <c r="E153" i="8"/>
  <c r="H152" i="8"/>
  <c r="E152" i="8"/>
  <c r="G151" i="8"/>
  <c r="F151" i="8"/>
  <c r="E151" i="8"/>
  <c r="D151" i="8"/>
  <c r="C151" i="8"/>
  <c r="H145" i="8"/>
  <c r="E145" i="8"/>
  <c r="D145" i="8"/>
  <c r="C145" i="8"/>
  <c r="H144" i="8"/>
  <c r="E144" i="8"/>
  <c r="H143" i="8"/>
  <c r="E143" i="8"/>
  <c r="G142" i="8"/>
  <c r="F142" i="8"/>
  <c r="E142" i="8"/>
  <c r="D142" i="8"/>
  <c r="C142" i="8"/>
  <c r="H137" i="8"/>
  <c r="D137" i="8"/>
  <c r="C137" i="8"/>
  <c r="C75" i="8" s="1"/>
  <c r="H136" i="8"/>
  <c r="E136" i="8"/>
  <c r="H135" i="8"/>
  <c r="E135" i="8"/>
  <c r="H134" i="8"/>
  <c r="E134" i="8"/>
  <c r="H133" i="8"/>
  <c r="E133" i="8"/>
  <c r="H132" i="8"/>
  <c r="E132" i="8"/>
  <c r="H131" i="8"/>
  <c r="E131" i="8"/>
  <c r="H130" i="8"/>
  <c r="E130" i="8"/>
  <c r="H129" i="8"/>
  <c r="E129" i="8"/>
  <c r="H128" i="8"/>
  <c r="E128" i="8"/>
  <c r="H127" i="8"/>
  <c r="E127" i="8"/>
  <c r="H126" i="8"/>
  <c r="E126" i="8"/>
  <c r="H125" i="8"/>
  <c r="E125" i="8"/>
  <c r="H124" i="8"/>
  <c r="E124" i="8"/>
  <c r="H123" i="8"/>
  <c r="E123" i="8"/>
  <c r="H122" i="8"/>
  <c r="E122" i="8"/>
  <c r="H121" i="8"/>
  <c r="E121" i="8"/>
  <c r="H120" i="8"/>
  <c r="E120" i="8"/>
  <c r="H119" i="8"/>
  <c r="E119" i="8"/>
  <c r="H118" i="8"/>
  <c r="E118" i="8"/>
  <c r="H117" i="8"/>
  <c r="E117" i="8"/>
  <c r="H116" i="8"/>
  <c r="E116" i="8"/>
  <c r="H115" i="8"/>
  <c r="E115" i="8"/>
  <c r="H114" i="8"/>
  <c r="E114" i="8"/>
  <c r="H113" i="8"/>
  <c r="E113" i="8"/>
  <c r="H112" i="8"/>
  <c r="E112" i="8"/>
  <c r="H111" i="8"/>
  <c r="E111" i="8"/>
  <c r="H110" i="8"/>
  <c r="E110" i="8"/>
  <c r="G109" i="8"/>
  <c r="F109" i="8"/>
  <c r="E109" i="8"/>
  <c r="D109" i="8"/>
  <c r="C109" i="8"/>
  <c r="H103" i="8"/>
  <c r="D103" i="8"/>
  <c r="E103" i="8" s="1"/>
  <c r="C103" i="8"/>
  <c r="H102" i="8"/>
  <c r="E102" i="8"/>
  <c r="H101" i="8"/>
  <c r="E101" i="8"/>
  <c r="H100" i="8"/>
  <c r="E100" i="8"/>
  <c r="H99" i="8"/>
  <c r="E99" i="8"/>
  <c r="H98" i="8"/>
  <c r="E98" i="8"/>
  <c r="H97" i="8"/>
  <c r="E97" i="8"/>
  <c r="H96" i="8"/>
  <c r="E96" i="8"/>
  <c r="H95" i="8"/>
  <c r="E95" i="8"/>
  <c r="H94" i="8"/>
  <c r="E94" i="8"/>
  <c r="H93" i="8"/>
  <c r="E93" i="8"/>
  <c r="H92" i="8"/>
  <c r="E92" i="8"/>
  <c r="H91" i="8"/>
  <c r="E91" i="8"/>
  <c r="H90" i="8"/>
  <c r="E90" i="8"/>
  <c r="H89" i="8"/>
  <c r="E89" i="8"/>
  <c r="H88" i="8"/>
  <c r="E88" i="8"/>
  <c r="H87" i="8"/>
  <c r="E87" i="8"/>
  <c r="H86" i="8"/>
  <c r="E86" i="8"/>
  <c r="H85" i="8"/>
  <c r="E85" i="8"/>
  <c r="H84" i="8"/>
  <c r="E84" i="8"/>
  <c r="H83" i="8"/>
  <c r="E83" i="8"/>
  <c r="G82" i="8"/>
  <c r="F82" i="8"/>
  <c r="E82" i="8"/>
  <c r="D82" i="8"/>
  <c r="C82" i="8"/>
  <c r="H76" i="8"/>
  <c r="H75" i="8"/>
  <c r="H74" i="8"/>
  <c r="C74" i="8"/>
  <c r="G73" i="8"/>
  <c r="F73" i="8"/>
  <c r="E73" i="8"/>
  <c r="D73" i="8"/>
  <c r="C73" i="8"/>
  <c r="H67" i="8"/>
  <c r="D67" i="8"/>
  <c r="D7" i="8" s="1"/>
  <c r="C67" i="8"/>
  <c r="E67" i="8" s="1"/>
  <c r="H66" i="8"/>
  <c r="E66" i="8"/>
  <c r="H65" i="8"/>
  <c r="E65" i="8"/>
  <c r="H64" i="8"/>
  <c r="E64" i="8"/>
  <c r="H63" i="8"/>
  <c r="E63" i="8"/>
  <c r="H62" i="8"/>
  <c r="E62" i="8"/>
  <c r="H61" i="8"/>
  <c r="E61" i="8"/>
  <c r="H60" i="8"/>
  <c r="E60" i="8"/>
  <c r="H59" i="8"/>
  <c r="E59" i="8"/>
  <c r="H58" i="8"/>
  <c r="E58" i="8"/>
  <c r="H57" i="8"/>
  <c r="E57" i="8"/>
  <c r="H56" i="8"/>
  <c r="E56" i="8"/>
  <c r="H55" i="8"/>
  <c r="E55" i="8"/>
  <c r="H54" i="8"/>
  <c r="E54" i="8"/>
  <c r="H53" i="8"/>
  <c r="E53" i="8"/>
  <c r="H52" i="8"/>
  <c r="E52" i="8"/>
  <c r="H51" i="8"/>
  <c r="E51" i="8"/>
  <c r="H50" i="8"/>
  <c r="E50" i="8"/>
  <c r="H49" i="8"/>
  <c r="E49" i="8"/>
  <c r="H48" i="8"/>
  <c r="E48" i="8"/>
  <c r="H47" i="8"/>
  <c r="E47" i="8"/>
  <c r="H46" i="8"/>
  <c r="E46" i="8"/>
  <c r="H45" i="8"/>
  <c r="E45" i="8"/>
  <c r="H44" i="8"/>
  <c r="E44" i="8"/>
  <c r="H43" i="8"/>
  <c r="E43" i="8"/>
  <c r="H42" i="8"/>
  <c r="E42" i="8"/>
  <c r="H41" i="8"/>
  <c r="E41" i="8"/>
  <c r="H40" i="8"/>
  <c r="E40" i="8"/>
  <c r="G39" i="8"/>
  <c r="F39" i="8"/>
  <c r="E39" i="8"/>
  <c r="D39" i="8"/>
  <c r="C39" i="8"/>
  <c r="H34" i="8"/>
  <c r="D34" i="8"/>
  <c r="D6" i="8" s="1"/>
  <c r="C34" i="8"/>
  <c r="C6" i="8" s="1"/>
  <c r="H33" i="8"/>
  <c r="E33" i="8"/>
  <c r="H32" i="8"/>
  <c r="E32" i="8"/>
  <c r="H31" i="8"/>
  <c r="E31" i="8"/>
  <c r="H30" i="8"/>
  <c r="E30" i="8"/>
  <c r="H29" i="8"/>
  <c r="E29" i="8"/>
  <c r="H28" i="8"/>
  <c r="E28" i="8"/>
  <c r="H27" i="8"/>
  <c r="E27" i="8"/>
  <c r="H26" i="8"/>
  <c r="E26" i="8"/>
  <c r="H25" i="8"/>
  <c r="E25" i="8"/>
  <c r="H24" i="8"/>
  <c r="E24" i="8"/>
  <c r="H23" i="8"/>
  <c r="E23" i="8"/>
  <c r="H22" i="8"/>
  <c r="E22" i="8"/>
  <c r="H21" i="8"/>
  <c r="E21" i="8"/>
  <c r="H20" i="8"/>
  <c r="E20" i="8"/>
  <c r="H19" i="8"/>
  <c r="E19" i="8"/>
  <c r="H18" i="8"/>
  <c r="E18" i="8"/>
  <c r="H17" i="8"/>
  <c r="E17" i="8"/>
  <c r="H16" i="8"/>
  <c r="E16" i="8"/>
  <c r="H15" i="8"/>
  <c r="E15" i="8"/>
  <c r="H14" i="8"/>
  <c r="E14" i="8"/>
  <c r="G13" i="8"/>
  <c r="F13" i="8"/>
  <c r="E13" i="8"/>
  <c r="D13" i="8"/>
  <c r="C13" i="8"/>
  <c r="H8" i="8"/>
  <c r="H7" i="8"/>
  <c r="H6" i="8"/>
  <c r="G67" i="7"/>
  <c r="F67" i="7"/>
  <c r="H67" i="7" s="1"/>
  <c r="C67" i="7"/>
  <c r="E67" i="7" s="1"/>
  <c r="H66" i="7"/>
  <c r="E66" i="7"/>
  <c r="H65" i="7"/>
  <c r="E65" i="7"/>
  <c r="H64" i="7"/>
  <c r="E64" i="7"/>
  <c r="H63" i="7"/>
  <c r="E63" i="7"/>
  <c r="H62" i="7"/>
  <c r="E62" i="7"/>
  <c r="H61" i="7"/>
  <c r="E61" i="7"/>
  <c r="H60" i="7"/>
  <c r="E60" i="7"/>
  <c r="H59" i="7"/>
  <c r="E59" i="7"/>
  <c r="H58" i="7"/>
  <c r="E58" i="7"/>
  <c r="H57" i="7"/>
  <c r="E57" i="7"/>
  <c r="H56" i="7"/>
  <c r="E56" i="7"/>
  <c r="H55" i="7"/>
  <c r="E55" i="7"/>
  <c r="H54" i="7"/>
  <c r="E54" i="7"/>
  <c r="H53" i="7"/>
  <c r="E53" i="7"/>
  <c r="H52" i="7"/>
  <c r="E52" i="7"/>
  <c r="H51" i="7"/>
  <c r="E51" i="7"/>
  <c r="H50" i="7"/>
  <c r="E50" i="7"/>
  <c r="H49" i="7"/>
  <c r="E49" i="7"/>
  <c r="H48" i="7"/>
  <c r="E48" i="7"/>
  <c r="H47" i="7"/>
  <c r="E47" i="7"/>
  <c r="H46" i="7"/>
  <c r="E46" i="7"/>
  <c r="H45" i="7"/>
  <c r="E45" i="7"/>
  <c r="H44" i="7"/>
  <c r="E44" i="7"/>
  <c r="H43" i="7"/>
  <c r="E43" i="7"/>
  <c r="H42" i="7"/>
  <c r="E42" i="7"/>
  <c r="H41" i="7"/>
  <c r="E41" i="7"/>
  <c r="H40" i="7"/>
  <c r="E40" i="7"/>
  <c r="E39" i="7"/>
  <c r="D39" i="7"/>
  <c r="G34" i="7"/>
  <c r="G6" i="7" s="1"/>
  <c r="G8" i="7" s="1"/>
  <c r="F34" i="7"/>
  <c r="F6" i="7" s="1"/>
  <c r="D34" i="7"/>
  <c r="D6" i="7" s="1"/>
  <c r="D8" i="7" s="1"/>
  <c r="C34" i="7"/>
  <c r="H33" i="7"/>
  <c r="E33" i="7"/>
  <c r="H32" i="7"/>
  <c r="E32" i="7"/>
  <c r="H31" i="7"/>
  <c r="E31" i="7"/>
  <c r="H30" i="7"/>
  <c r="E30" i="7"/>
  <c r="H29" i="7"/>
  <c r="E29" i="7"/>
  <c r="H28" i="7"/>
  <c r="E28" i="7"/>
  <c r="H27" i="7"/>
  <c r="E27" i="7"/>
  <c r="H26" i="7"/>
  <c r="E26" i="7"/>
  <c r="H25" i="7"/>
  <c r="E25" i="7"/>
  <c r="H24" i="7"/>
  <c r="E24" i="7"/>
  <c r="H23" i="7"/>
  <c r="E23" i="7"/>
  <c r="H22" i="7"/>
  <c r="E22" i="7"/>
  <c r="H21" i="7"/>
  <c r="E21" i="7"/>
  <c r="H20" i="7"/>
  <c r="E20" i="7"/>
  <c r="H19" i="7"/>
  <c r="E19" i="7"/>
  <c r="H18" i="7"/>
  <c r="E18" i="7"/>
  <c r="H17" i="7"/>
  <c r="E17" i="7"/>
  <c r="H16" i="7"/>
  <c r="E16" i="7"/>
  <c r="H15" i="7"/>
  <c r="E15" i="7"/>
  <c r="H14" i="7"/>
  <c r="E14" i="7"/>
  <c r="H13" i="7"/>
  <c r="H39" i="7" s="1"/>
  <c r="G13" i="7"/>
  <c r="G39" i="7" s="1"/>
  <c r="F13" i="7"/>
  <c r="F39" i="7" s="1"/>
  <c r="E13" i="7"/>
  <c r="D13" i="7"/>
  <c r="C13" i="7"/>
  <c r="C39" i="7" s="1"/>
  <c r="C8" i="7"/>
  <c r="E8" i="7" s="1"/>
  <c r="G7" i="7"/>
  <c r="D7" i="7"/>
  <c r="C7" i="7"/>
  <c r="E7" i="7" s="1"/>
  <c r="C6" i="7"/>
  <c r="G67" i="6"/>
  <c r="G7" i="6" s="1"/>
  <c r="F67" i="6"/>
  <c r="H67" i="6" s="1"/>
  <c r="D67" i="6"/>
  <c r="C67" i="6"/>
  <c r="E67" i="6" s="1"/>
  <c r="H66" i="6"/>
  <c r="E66" i="6"/>
  <c r="H65" i="6"/>
  <c r="E65" i="6"/>
  <c r="H64" i="6"/>
  <c r="E64" i="6"/>
  <c r="H63" i="6"/>
  <c r="E63" i="6"/>
  <c r="H62" i="6"/>
  <c r="E62" i="6"/>
  <c r="H61" i="6"/>
  <c r="E61" i="6"/>
  <c r="H60" i="6"/>
  <c r="E60" i="6"/>
  <c r="H59" i="6"/>
  <c r="E59" i="6"/>
  <c r="H58" i="6"/>
  <c r="E58" i="6"/>
  <c r="H57" i="6"/>
  <c r="E57" i="6"/>
  <c r="H56" i="6"/>
  <c r="E56" i="6"/>
  <c r="H55" i="6"/>
  <c r="E55" i="6"/>
  <c r="H54" i="6"/>
  <c r="E54" i="6"/>
  <c r="H53" i="6"/>
  <c r="E53" i="6"/>
  <c r="H52" i="6"/>
  <c r="E52" i="6"/>
  <c r="H51" i="6"/>
  <c r="E51" i="6"/>
  <c r="H50" i="6"/>
  <c r="E50" i="6"/>
  <c r="H49" i="6"/>
  <c r="E49" i="6"/>
  <c r="H48" i="6"/>
  <c r="E48" i="6"/>
  <c r="H47" i="6"/>
  <c r="E47" i="6"/>
  <c r="H46" i="6"/>
  <c r="E46" i="6"/>
  <c r="H45" i="6"/>
  <c r="E45" i="6"/>
  <c r="H44" i="6"/>
  <c r="E44" i="6"/>
  <c r="H43" i="6"/>
  <c r="E43" i="6"/>
  <c r="H42" i="6"/>
  <c r="E42" i="6"/>
  <c r="H41" i="6"/>
  <c r="E41" i="6"/>
  <c r="H40" i="6"/>
  <c r="E40" i="6"/>
  <c r="E39" i="6"/>
  <c r="D39" i="6"/>
  <c r="C39" i="6"/>
  <c r="G34" i="6"/>
  <c r="G6" i="6" s="1"/>
  <c r="F34" i="6"/>
  <c r="F6" i="6" s="1"/>
  <c r="D34" i="6"/>
  <c r="D6" i="6" s="1"/>
  <c r="C34" i="6"/>
  <c r="E34" i="6" s="1"/>
  <c r="H33" i="6"/>
  <c r="E33" i="6"/>
  <c r="H32" i="6"/>
  <c r="E32" i="6"/>
  <c r="H31" i="6"/>
  <c r="E31" i="6"/>
  <c r="H30" i="6"/>
  <c r="E30" i="6"/>
  <c r="H29" i="6"/>
  <c r="E29" i="6"/>
  <c r="H28" i="6"/>
  <c r="E28" i="6"/>
  <c r="H27" i="6"/>
  <c r="E27" i="6"/>
  <c r="H26" i="6"/>
  <c r="E26" i="6"/>
  <c r="H25" i="6"/>
  <c r="E25" i="6"/>
  <c r="H24" i="6"/>
  <c r="E24" i="6"/>
  <c r="H23" i="6"/>
  <c r="E23" i="6"/>
  <c r="H22" i="6"/>
  <c r="E22" i="6"/>
  <c r="H21" i="6"/>
  <c r="E21" i="6"/>
  <c r="H20" i="6"/>
  <c r="E20" i="6"/>
  <c r="H19" i="6"/>
  <c r="E19" i="6"/>
  <c r="H18" i="6"/>
  <c r="E18" i="6"/>
  <c r="H17" i="6"/>
  <c r="E17" i="6"/>
  <c r="H16" i="6"/>
  <c r="E16" i="6"/>
  <c r="H15" i="6"/>
  <c r="E15" i="6"/>
  <c r="H14" i="6"/>
  <c r="E14" i="6"/>
  <c r="E13" i="6"/>
  <c r="D13" i="6"/>
  <c r="C13" i="6"/>
  <c r="J8" i="6"/>
  <c r="I8" i="6"/>
  <c r="J7" i="6"/>
  <c r="I7" i="6"/>
  <c r="D7" i="6"/>
  <c r="J6" i="6"/>
  <c r="I6" i="6"/>
  <c r="H5" i="6"/>
  <c r="H39" i="6" s="1"/>
  <c r="G5" i="6"/>
  <c r="G13" i="6" s="1"/>
  <c r="F5" i="6"/>
  <c r="I5" i="6" s="1"/>
  <c r="D67" i="5"/>
  <c r="C67" i="5"/>
  <c r="C7" i="5" s="1"/>
  <c r="E7" i="5" s="1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D34" i="5"/>
  <c r="D6" i="5" s="1"/>
  <c r="C34" i="5"/>
  <c r="C6" i="5" s="1"/>
  <c r="C8" i="5" s="1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D7" i="5"/>
  <c r="E5" i="5"/>
  <c r="E13" i="5" s="1"/>
  <c r="E39" i="5" s="1"/>
  <c r="S136" i="4"/>
  <c r="R136" i="4"/>
  <c r="J136" i="4"/>
  <c r="I136" i="4"/>
  <c r="H136" i="4"/>
  <c r="G136" i="4"/>
  <c r="D136" i="4"/>
  <c r="F136" i="4" s="1"/>
  <c r="C136" i="4"/>
  <c r="E136" i="4" s="1"/>
  <c r="S135" i="4"/>
  <c r="R135" i="4"/>
  <c r="J135" i="4"/>
  <c r="H135" i="4"/>
  <c r="G135" i="4"/>
  <c r="I135" i="4" s="1"/>
  <c r="F135" i="4"/>
  <c r="E135" i="4"/>
  <c r="D135" i="4"/>
  <c r="C135" i="4"/>
  <c r="S134" i="4"/>
  <c r="R134" i="4"/>
  <c r="J134" i="4"/>
  <c r="H134" i="4"/>
  <c r="G134" i="4"/>
  <c r="I134" i="4" s="1"/>
  <c r="F134" i="4"/>
  <c r="D134" i="4"/>
  <c r="C134" i="4"/>
  <c r="E134" i="4" s="1"/>
  <c r="S133" i="4"/>
  <c r="F133" i="4" s="1"/>
  <c r="R133" i="4"/>
  <c r="I133" i="4" s="1"/>
  <c r="H133" i="4"/>
  <c r="G133" i="4"/>
  <c r="D133" i="4"/>
  <c r="C133" i="4"/>
  <c r="E133" i="4" s="1"/>
  <c r="S132" i="4"/>
  <c r="F132" i="4" s="1"/>
  <c r="R132" i="4"/>
  <c r="H132" i="4"/>
  <c r="J132" i="4" s="1"/>
  <c r="G132" i="4"/>
  <c r="I132" i="4" s="1"/>
  <c r="E132" i="4"/>
  <c r="D132" i="4"/>
  <c r="C132" i="4"/>
  <c r="S131" i="4"/>
  <c r="R131" i="4"/>
  <c r="I131" i="4"/>
  <c r="H131" i="4"/>
  <c r="J131" i="4" s="1"/>
  <c r="G131" i="4"/>
  <c r="D131" i="4"/>
  <c r="F131" i="4" s="1"/>
  <c r="C131" i="4"/>
  <c r="E131" i="4" s="1"/>
  <c r="S130" i="4"/>
  <c r="R130" i="4"/>
  <c r="E130" i="4" s="1"/>
  <c r="H130" i="4"/>
  <c r="J130" i="4" s="1"/>
  <c r="G130" i="4"/>
  <c r="I130" i="4" s="1"/>
  <c r="D130" i="4"/>
  <c r="F130" i="4" s="1"/>
  <c r="C130" i="4"/>
  <c r="S129" i="4"/>
  <c r="R129" i="4"/>
  <c r="J129" i="4"/>
  <c r="I129" i="4"/>
  <c r="H129" i="4"/>
  <c r="G129" i="4"/>
  <c r="D129" i="4"/>
  <c r="F129" i="4" s="1"/>
  <c r="C129" i="4"/>
  <c r="E129" i="4" s="1"/>
  <c r="S128" i="4"/>
  <c r="R128" i="4"/>
  <c r="J128" i="4"/>
  <c r="H128" i="4"/>
  <c r="G128" i="4"/>
  <c r="I128" i="4" s="1"/>
  <c r="F128" i="4"/>
  <c r="E128" i="4"/>
  <c r="D128" i="4"/>
  <c r="C128" i="4"/>
  <c r="S127" i="4"/>
  <c r="R127" i="4"/>
  <c r="J127" i="4"/>
  <c r="H127" i="4"/>
  <c r="G127" i="4"/>
  <c r="I127" i="4" s="1"/>
  <c r="F127" i="4"/>
  <c r="D127" i="4"/>
  <c r="C127" i="4"/>
  <c r="E127" i="4" s="1"/>
  <c r="S126" i="4"/>
  <c r="F126" i="4" s="1"/>
  <c r="R126" i="4"/>
  <c r="I126" i="4" s="1"/>
  <c r="H126" i="4"/>
  <c r="G126" i="4"/>
  <c r="D126" i="4"/>
  <c r="C126" i="4"/>
  <c r="E126" i="4" s="1"/>
  <c r="S125" i="4"/>
  <c r="F125" i="4" s="1"/>
  <c r="R125" i="4"/>
  <c r="H125" i="4"/>
  <c r="J125" i="4" s="1"/>
  <c r="G125" i="4"/>
  <c r="I125" i="4" s="1"/>
  <c r="E125" i="4"/>
  <c r="D125" i="4"/>
  <c r="C125" i="4"/>
  <c r="S124" i="4"/>
  <c r="R124" i="4"/>
  <c r="I124" i="4"/>
  <c r="H124" i="4"/>
  <c r="J124" i="4" s="1"/>
  <c r="G124" i="4"/>
  <c r="D124" i="4"/>
  <c r="F124" i="4" s="1"/>
  <c r="C124" i="4"/>
  <c r="E124" i="4" s="1"/>
  <c r="S123" i="4"/>
  <c r="R123" i="4"/>
  <c r="E123" i="4" s="1"/>
  <c r="H123" i="4"/>
  <c r="J123" i="4" s="1"/>
  <c r="G123" i="4"/>
  <c r="I123" i="4" s="1"/>
  <c r="D123" i="4"/>
  <c r="F123" i="4" s="1"/>
  <c r="C123" i="4"/>
  <c r="S122" i="4"/>
  <c r="R122" i="4"/>
  <c r="J122" i="4"/>
  <c r="I122" i="4"/>
  <c r="H122" i="4"/>
  <c r="G122" i="4"/>
  <c r="D122" i="4"/>
  <c r="F122" i="4" s="1"/>
  <c r="C122" i="4"/>
  <c r="E122" i="4" s="1"/>
  <c r="S121" i="4"/>
  <c r="R121" i="4"/>
  <c r="J121" i="4"/>
  <c r="H121" i="4"/>
  <c r="G121" i="4"/>
  <c r="I121" i="4" s="1"/>
  <c r="F121" i="4"/>
  <c r="E121" i="4"/>
  <c r="D121" i="4"/>
  <c r="C121" i="4"/>
  <c r="S120" i="4"/>
  <c r="R120" i="4"/>
  <c r="J120" i="4"/>
  <c r="H120" i="4"/>
  <c r="G120" i="4"/>
  <c r="I120" i="4" s="1"/>
  <c r="F120" i="4"/>
  <c r="D120" i="4"/>
  <c r="C120" i="4"/>
  <c r="E120" i="4" s="1"/>
  <c r="S119" i="4"/>
  <c r="F119" i="4" s="1"/>
  <c r="R119" i="4"/>
  <c r="I119" i="4" s="1"/>
  <c r="H119" i="4"/>
  <c r="G119" i="4"/>
  <c r="D119" i="4"/>
  <c r="C119" i="4"/>
  <c r="E119" i="4" s="1"/>
  <c r="S118" i="4"/>
  <c r="F118" i="4" s="1"/>
  <c r="R118" i="4"/>
  <c r="H118" i="4"/>
  <c r="J118" i="4" s="1"/>
  <c r="G118" i="4"/>
  <c r="I118" i="4" s="1"/>
  <c r="E118" i="4"/>
  <c r="D118" i="4"/>
  <c r="C118" i="4"/>
  <c r="S117" i="4"/>
  <c r="R117" i="4"/>
  <c r="I117" i="4"/>
  <c r="H117" i="4"/>
  <c r="J117" i="4" s="1"/>
  <c r="G117" i="4"/>
  <c r="D117" i="4"/>
  <c r="F117" i="4" s="1"/>
  <c r="C117" i="4"/>
  <c r="E117" i="4" s="1"/>
  <c r="S116" i="4"/>
  <c r="R116" i="4"/>
  <c r="E116" i="4" s="1"/>
  <c r="H116" i="4"/>
  <c r="J116" i="4" s="1"/>
  <c r="G116" i="4"/>
  <c r="I116" i="4" s="1"/>
  <c r="D116" i="4"/>
  <c r="F116" i="4" s="1"/>
  <c r="C116" i="4"/>
  <c r="S115" i="4"/>
  <c r="R115" i="4"/>
  <c r="J115" i="4"/>
  <c r="I115" i="4"/>
  <c r="H115" i="4"/>
  <c r="G115" i="4"/>
  <c r="D115" i="4"/>
  <c r="F115" i="4" s="1"/>
  <c r="C115" i="4"/>
  <c r="E115" i="4" s="1"/>
  <c r="S114" i="4"/>
  <c r="R114" i="4"/>
  <c r="J114" i="4"/>
  <c r="H114" i="4"/>
  <c r="G114" i="4"/>
  <c r="I114" i="4" s="1"/>
  <c r="F114" i="4"/>
  <c r="E114" i="4"/>
  <c r="D114" i="4"/>
  <c r="C114" i="4"/>
  <c r="S113" i="4"/>
  <c r="R113" i="4"/>
  <c r="J113" i="4"/>
  <c r="H113" i="4"/>
  <c r="G113" i="4"/>
  <c r="I113" i="4" s="1"/>
  <c r="F113" i="4"/>
  <c r="D113" i="4"/>
  <c r="C113" i="4"/>
  <c r="E113" i="4" s="1"/>
  <c r="S112" i="4"/>
  <c r="F112" i="4" s="1"/>
  <c r="R112" i="4"/>
  <c r="R137" i="4" s="1"/>
  <c r="R138" i="4" s="1"/>
  <c r="H112" i="4"/>
  <c r="G112" i="4"/>
  <c r="D112" i="4"/>
  <c r="C112" i="4"/>
  <c r="E112" i="4" s="1"/>
  <c r="S111" i="4"/>
  <c r="F111" i="4" s="1"/>
  <c r="R111" i="4"/>
  <c r="H111" i="4"/>
  <c r="H137" i="4" s="1"/>
  <c r="G111" i="4"/>
  <c r="I111" i="4" s="1"/>
  <c r="E111" i="4"/>
  <c r="D111" i="4"/>
  <c r="C111" i="4"/>
  <c r="S110" i="4"/>
  <c r="S137" i="4" s="1"/>
  <c r="S138" i="4" s="1"/>
  <c r="R110" i="4"/>
  <c r="I110" i="4"/>
  <c r="H110" i="4"/>
  <c r="J110" i="4" s="1"/>
  <c r="G110" i="4"/>
  <c r="G137" i="4" s="1"/>
  <c r="D110" i="4"/>
  <c r="D137" i="4" s="1"/>
  <c r="C110" i="4"/>
  <c r="C137" i="4" s="1"/>
  <c r="S102" i="4"/>
  <c r="F102" i="4" s="1"/>
  <c r="R102" i="4"/>
  <c r="I102" i="4" s="1"/>
  <c r="H102" i="4"/>
  <c r="G102" i="4"/>
  <c r="D102" i="4"/>
  <c r="C102" i="4"/>
  <c r="E102" i="4" s="1"/>
  <c r="S101" i="4"/>
  <c r="F101" i="4" s="1"/>
  <c r="R101" i="4"/>
  <c r="H101" i="4"/>
  <c r="J101" i="4" s="1"/>
  <c r="G101" i="4"/>
  <c r="I101" i="4" s="1"/>
  <c r="E101" i="4"/>
  <c r="D101" i="4"/>
  <c r="C101" i="4"/>
  <c r="S100" i="4"/>
  <c r="R100" i="4"/>
  <c r="I100" i="4"/>
  <c r="H100" i="4"/>
  <c r="J100" i="4" s="1"/>
  <c r="G100" i="4"/>
  <c r="D100" i="4"/>
  <c r="F100" i="4" s="1"/>
  <c r="C100" i="4"/>
  <c r="E100" i="4" s="1"/>
  <c r="S99" i="4"/>
  <c r="R99" i="4"/>
  <c r="I99" i="4" s="1"/>
  <c r="H99" i="4"/>
  <c r="J99" i="4" s="1"/>
  <c r="G99" i="4"/>
  <c r="D99" i="4"/>
  <c r="F99" i="4" s="1"/>
  <c r="C99" i="4"/>
  <c r="S98" i="4"/>
  <c r="R98" i="4"/>
  <c r="E98" i="4" s="1"/>
  <c r="J98" i="4"/>
  <c r="I98" i="4"/>
  <c r="H98" i="4"/>
  <c r="G98" i="4"/>
  <c r="D98" i="4"/>
  <c r="F98" i="4" s="1"/>
  <c r="C98" i="4"/>
  <c r="S97" i="4"/>
  <c r="R97" i="4"/>
  <c r="J97" i="4"/>
  <c r="H97" i="4"/>
  <c r="G97" i="4"/>
  <c r="I97" i="4" s="1"/>
  <c r="F97" i="4"/>
  <c r="E97" i="4"/>
  <c r="D97" i="4"/>
  <c r="C97" i="4"/>
  <c r="S96" i="4"/>
  <c r="R96" i="4"/>
  <c r="J96" i="4"/>
  <c r="H96" i="4"/>
  <c r="G96" i="4"/>
  <c r="I96" i="4" s="1"/>
  <c r="F96" i="4"/>
  <c r="D96" i="4"/>
  <c r="C96" i="4"/>
  <c r="E96" i="4" s="1"/>
  <c r="S95" i="4"/>
  <c r="F95" i="4" s="1"/>
  <c r="R95" i="4"/>
  <c r="I95" i="4" s="1"/>
  <c r="H95" i="4"/>
  <c r="G95" i="4"/>
  <c r="D95" i="4"/>
  <c r="C95" i="4"/>
  <c r="E95" i="4" s="1"/>
  <c r="S94" i="4"/>
  <c r="F94" i="4" s="1"/>
  <c r="R94" i="4"/>
  <c r="H94" i="4"/>
  <c r="J94" i="4" s="1"/>
  <c r="G94" i="4"/>
  <c r="I94" i="4" s="1"/>
  <c r="E94" i="4"/>
  <c r="D94" i="4"/>
  <c r="C94" i="4"/>
  <c r="S93" i="4"/>
  <c r="R93" i="4"/>
  <c r="I93" i="4"/>
  <c r="H93" i="4"/>
  <c r="J93" i="4" s="1"/>
  <c r="G93" i="4"/>
  <c r="D93" i="4"/>
  <c r="F93" i="4" s="1"/>
  <c r="C93" i="4"/>
  <c r="E93" i="4" s="1"/>
  <c r="S92" i="4"/>
  <c r="R92" i="4"/>
  <c r="I92" i="4" s="1"/>
  <c r="H92" i="4"/>
  <c r="J92" i="4" s="1"/>
  <c r="G92" i="4"/>
  <c r="D92" i="4"/>
  <c r="F92" i="4" s="1"/>
  <c r="C92" i="4"/>
  <c r="S91" i="4"/>
  <c r="R91" i="4"/>
  <c r="E91" i="4" s="1"/>
  <c r="J91" i="4"/>
  <c r="I91" i="4"/>
  <c r="H91" i="4"/>
  <c r="G91" i="4"/>
  <c r="D91" i="4"/>
  <c r="F91" i="4" s="1"/>
  <c r="C91" i="4"/>
  <c r="S90" i="4"/>
  <c r="R90" i="4"/>
  <c r="J90" i="4"/>
  <c r="H90" i="4"/>
  <c r="G90" i="4"/>
  <c r="I90" i="4" s="1"/>
  <c r="F90" i="4"/>
  <c r="E90" i="4"/>
  <c r="D90" i="4"/>
  <c r="C90" i="4"/>
  <c r="S89" i="4"/>
  <c r="R89" i="4"/>
  <c r="J89" i="4"/>
  <c r="H89" i="4"/>
  <c r="G89" i="4"/>
  <c r="I89" i="4" s="1"/>
  <c r="F89" i="4"/>
  <c r="D89" i="4"/>
  <c r="C89" i="4"/>
  <c r="E89" i="4" s="1"/>
  <c r="S88" i="4"/>
  <c r="F88" i="4" s="1"/>
  <c r="R88" i="4"/>
  <c r="I88" i="4" s="1"/>
  <c r="H88" i="4"/>
  <c r="G88" i="4"/>
  <c r="D88" i="4"/>
  <c r="C88" i="4"/>
  <c r="E88" i="4" s="1"/>
  <c r="S87" i="4"/>
  <c r="F87" i="4" s="1"/>
  <c r="R87" i="4"/>
  <c r="H87" i="4"/>
  <c r="J87" i="4" s="1"/>
  <c r="G87" i="4"/>
  <c r="I87" i="4" s="1"/>
  <c r="E87" i="4"/>
  <c r="D87" i="4"/>
  <c r="C87" i="4"/>
  <c r="S86" i="4"/>
  <c r="R86" i="4"/>
  <c r="I86" i="4"/>
  <c r="H86" i="4"/>
  <c r="J86" i="4" s="1"/>
  <c r="G86" i="4"/>
  <c r="D86" i="4"/>
  <c r="F86" i="4" s="1"/>
  <c r="C86" i="4"/>
  <c r="E86" i="4" s="1"/>
  <c r="S85" i="4"/>
  <c r="R85" i="4"/>
  <c r="E85" i="4" s="1"/>
  <c r="H85" i="4"/>
  <c r="J85" i="4" s="1"/>
  <c r="G85" i="4"/>
  <c r="I85" i="4" s="1"/>
  <c r="D85" i="4"/>
  <c r="F85" i="4" s="1"/>
  <c r="C85" i="4"/>
  <c r="S84" i="4"/>
  <c r="S103" i="4" s="1"/>
  <c r="R84" i="4"/>
  <c r="J84" i="4"/>
  <c r="I84" i="4"/>
  <c r="H84" i="4"/>
  <c r="G84" i="4"/>
  <c r="D84" i="4"/>
  <c r="F84" i="4" s="1"/>
  <c r="C84" i="4"/>
  <c r="E84" i="4" s="1"/>
  <c r="S83" i="4"/>
  <c r="R83" i="4"/>
  <c r="R103" i="4" s="1"/>
  <c r="J83" i="4"/>
  <c r="H83" i="4"/>
  <c r="H103" i="4" s="1"/>
  <c r="G83" i="4"/>
  <c r="G103" i="4" s="1"/>
  <c r="F83" i="4"/>
  <c r="E83" i="4"/>
  <c r="D83" i="4"/>
  <c r="D103" i="4" s="1"/>
  <c r="C83" i="4"/>
  <c r="C103" i="4" s="1"/>
  <c r="N67" i="4"/>
  <c r="M67" i="4"/>
  <c r="L67" i="4"/>
  <c r="K67" i="4"/>
  <c r="J67" i="4"/>
  <c r="J7" i="4" s="1"/>
  <c r="I67" i="4"/>
  <c r="I7" i="4" s="1"/>
  <c r="G67" i="4"/>
  <c r="F67" i="4"/>
  <c r="N66" i="4"/>
  <c r="K66" i="4"/>
  <c r="H66" i="4"/>
  <c r="D66" i="4"/>
  <c r="E66" i="4" s="1"/>
  <c r="C66" i="4"/>
  <c r="N65" i="4"/>
  <c r="K65" i="4"/>
  <c r="H65" i="4"/>
  <c r="D65" i="4"/>
  <c r="E65" i="4" s="1"/>
  <c r="C65" i="4"/>
  <c r="N64" i="4"/>
  <c r="K64" i="4"/>
  <c r="H64" i="4"/>
  <c r="D64" i="4"/>
  <c r="E64" i="4" s="1"/>
  <c r="C64" i="4"/>
  <c r="N63" i="4"/>
  <c r="K63" i="4"/>
  <c r="H63" i="4"/>
  <c r="D63" i="4"/>
  <c r="C63" i="4"/>
  <c r="E63" i="4" s="1"/>
  <c r="N62" i="4"/>
  <c r="K62" i="4"/>
  <c r="H62" i="4"/>
  <c r="E62" i="4"/>
  <c r="D62" i="4"/>
  <c r="C62" i="4"/>
  <c r="N61" i="4"/>
  <c r="K61" i="4"/>
  <c r="H61" i="4"/>
  <c r="E61" i="4"/>
  <c r="D61" i="4"/>
  <c r="C61" i="4"/>
  <c r="N60" i="4"/>
  <c r="K60" i="4"/>
  <c r="H60" i="4"/>
  <c r="E60" i="4"/>
  <c r="D60" i="4"/>
  <c r="C60" i="4"/>
  <c r="N59" i="4"/>
  <c r="K59" i="4"/>
  <c r="H59" i="4"/>
  <c r="D59" i="4"/>
  <c r="E59" i="4" s="1"/>
  <c r="C59" i="4"/>
  <c r="N58" i="4"/>
  <c r="K58" i="4"/>
  <c r="H58" i="4"/>
  <c r="D58" i="4"/>
  <c r="E58" i="4" s="1"/>
  <c r="C58" i="4"/>
  <c r="N57" i="4"/>
  <c r="K57" i="4"/>
  <c r="H57" i="4"/>
  <c r="D57" i="4"/>
  <c r="E57" i="4" s="1"/>
  <c r="C57" i="4"/>
  <c r="N56" i="4"/>
  <c r="K56" i="4"/>
  <c r="H56" i="4"/>
  <c r="D56" i="4"/>
  <c r="C56" i="4"/>
  <c r="E56" i="4" s="1"/>
  <c r="N55" i="4"/>
  <c r="K55" i="4"/>
  <c r="H55" i="4"/>
  <c r="E55" i="4"/>
  <c r="D55" i="4"/>
  <c r="C55" i="4"/>
  <c r="N54" i="4"/>
  <c r="K54" i="4"/>
  <c r="H54" i="4"/>
  <c r="E54" i="4"/>
  <c r="D54" i="4"/>
  <c r="C54" i="4"/>
  <c r="N53" i="4"/>
  <c r="K53" i="4"/>
  <c r="H53" i="4"/>
  <c r="E53" i="4"/>
  <c r="D53" i="4"/>
  <c r="C53" i="4"/>
  <c r="N52" i="4"/>
  <c r="K52" i="4"/>
  <c r="H52" i="4"/>
  <c r="D52" i="4"/>
  <c r="E52" i="4" s="1"/>
  <c r="C52" i="4"/>
  <c r="N51" i="4"/>
  <c r="K51" i="4"/>
  <c r="H51" i="4"/>
  <c r="D51" i="4"/>
  <c r="E51" i="4" s="1"/>
  <c r="C51" i="4"/>
  <c r="N50" i="4"/>
  <c r="K50" i="4"/>
  <c r="H50" i="4"/>
  <c r="D50" i="4"/>
  <c r="E50" i="4" s="1"/>
  <c r="C50" i="4"/>
  <c r="N49" i="4"/>
  <c r="K49" i="4"/>
  <c r="H49" i="4"/>
  <c r="D49" i="4"/>
  <c r="C49" i="4"/>
  <c r="E49" i="4" s="1"/>
  <c r="N48" i="4"/>
  <c r="K48" i="4"/>
  <c r="H48" i="4"/>
  <c r="E48" i="4"/>
  <c r="D48" i="4"/>
  <c r="C48" i="4"/>
  <c r="N47" i="4"/>
  <c r="K47" i="4"/>
  <c r="H47" i="4"/>
  <c r="E47" i="4"/>
  <c r="D47" i="4"/>
  <c r="C47" i="4"/>
  <c r="N46" i="4"/>
  <c r="K46" i="4"/>
  <c r="H46" i="4"/>
  <c r="E46" i="4"/>
  <c r="D46" i="4"/>
  <c r="C46" i="4"/>
  <c r="N45" i="4"/>
  <c r="K45" i="4"/>
  <c r="H45" i="4"/>
  <c r="D45" i="4"/>
  <c r="C45" i="4"/>
  <c r="E45" i="4" s="1"/>
  <c r="N44" i="4"/>
  <c r="K44" i="4"/>
  <c r="H44" i="4"/>
  <c r="D44" i="4"/>
  <c r="E44" i="4" s="1"/>
  <c r="C44" i="4"/>
  <c r="N43" i="4"/>
  <c r="K43" i="4"/>
  <c r="H43" i="4"/>
  <c r="D43" i="4"/>
  <c r="E43" i="4" s="1"/>
  <c r="C43" i="4"/>
  <c r="N42" i="4"/>
  <c r="K42" i="4"/>
  <c r="H42" i="4"/>
  <c r="D42" i="4"/>
  <c r="C42" i="4"/>
  <c r="E42" i="4" s="1"/>
  <c r="N41" i="4"/>
  <c r="K41" i="4"/>
  <c r="H41" i="4"/>
  <c r="E41" i="4"/>
  <c r="D41" i="4"/>
  <c r="C41" i="4"/>
  <c r="N40" i="4"/>
  <c r="K40" i="4"/>
  <c r="H40" i="4"/>
  <c r="E40" i="4"/>
  <c r="D40" i="4"/>
  <c r="D67" i="4" s="1"/>
  <c r="D7" i="4" s="1"/>
  <c r="C40" i="4"/>
  <c r="K39" i="4"/>
  <c r="M34" i="4"/>
  <c r="L34" i="4"/>
  <c r="N34" i="4" s="1"/>
  <c r="K34" i="4"/>
  <c r="J34" i="4"/>
  <c r="I34" i="4"/>
  <c r="G34" i="4"/>
  <c r="F34" i="4"/>
  <c r="H34" i="4" s="1"/>
  <c r="N33" i="4"/>
  <c r="K33" i="4"/>
  <c r="H33" i="4"/>
  <c r="D33" i="4"/>
  <c r="E33" i="4" s="1"/>
  <c r="C33" i="4"/>
  <c r="N32" i="4"/>
  <c r="K32" i="4"/>
  <c r="H32" i="4"/>
  <c r="D32" i="4"/>
  <c r="E32" i="4" s="1"/>
  <c r="C32" i="4"/>
  <c r="N31" i="4"/>
  <c r="K31" i="4"/>
  <c r="H31" i="4"/>
  <c r="D31" i="4"/>
  <c r="C31" i="4"/>
  <c r="E31" i="4" s="1"/>
  <c r="N30" i="4"/>
  <c r="K30" i="4"/>
  <c r="H30" i="4"/>
  <c r="E30" i="4"/>
  <c r="D30" i="4"/>
  <c r="C30" i="4"/>
  <c r="N29" i="4"/>
  <c r="K29" i="4"/>
  <c r="H29" i="4"/>
  <c r="E29" i="4"/>
  <c r="D29" i="4"/>
  <c r="C29" i="4"/>
  <c r="N28" i="4"/>
  <c r="K28" i="4"/>
  <c r="H28" i="4"/>
  <c r="E28" i="4"/>
  <c r="D28" i="4"/>
  <c r="C28" i="4"/>
  <c r="N27" i="4"/>
  <c r="K27" i="4"/>
  <c r="H27" i="4"/>
  <c r="D27" i="4"/>
  <c r="C27" i="4"/>
  <c r="E27" i="4" s="1"/>
  <c r="N26" i="4"/>
  <c r="K26" i="4"/>
  <c r="H26" i="4"/>
  <c r="D26" i="4"/>
  <c r="E26" i="4" s="1"/>
  <c r="C26" i="4"/>
  <c r="N25" i="4"/>
  <c r="K25" i="4"/>
  <c r="H25" i="4"/>
  <c r="D25" i="4"/>
  <c r="E25" i="4" s="1"/>
  <c r="C25" i="4"/>
  <c r="N24" i="4"/>
  <c r="K24" i="4"/>
  <c r="H24" i="4"/>
  <c r="D24" i="4"/>
  <c r="C24" i="4"/>
  <c r="E24" i="4" s="1"/>
  <c r="N23" i="4"/>
  <c r="K23" i="4"/>
  <c r="H23" i="4"/>
  <c r="E23" i="4"/>
  <c r="D23" i="4"/>
  <c r="C23" i="4"/>
  <c r="N22" i="4"/>
  <c r="K22" i="4"/>
  <c r="H22" i="4"/>
  <c r="D22" i="4"/>
  <c r="E22" i="4" s="1"/>
  <c r="C22" i="4"/>
  <c r="N21" i="4"/>
  <c r="K21" i="4"/>
  <c r="H21" i="4"/>
  <c r="E21" i="4"/>
  <c r="D21" i="4"/>
  <c r="C21" i="4"/>
  <c r="N20" i="4"/>
  <c r="K20" i="4"/>
  <c r="H20" i="4"/>
  <c r="D20" i="4"/>
  <c r="C20" i="4"/>
  <c r="E20" i="4" s="1"/>
  <c r="N19" i="4"/>
  <c r="K19" i="4"/>
  <c r="H19" i="4"/>
  <c r="D19" i="4"/>
  <c r="E19" i="4" s="1"/>
  <c r="C19" i="4"/>
  <c r="N18" i="4"/>
  <c r="K18" i="4"/>
  <c r="H18" i="4"/>
  <c r="D18" i="4"/>
  <c r="E18" i="4" s="1"/>
  <c r="C18" i="4"/>
  <c r="N17" i="4"/>
  <c r="K17" i="4"/>
  <c r="H17" i="4"/>
  <c r="D17" i="4"/>
  <c r="C17" i="4"/>
  <c r="E17" i="4" s="1"/>
  <c r="N16" i="4"/>
  <c r="K16" i="4"/>
  <c r="H16" i="4"/>
  <c r="E16" i="4"/>
  <c r="D16" i="4"/>
  <c r="C16" i="4"/>
  <c r="N15" i="4"/>
  <c r="K15" i="4"/>
  <c r="H15" i="4"/>
  <c r="D15" i="4"/>
  <c r="E15" i="4" s="1"/>
  <c r="C15" i="4"/>
  <c r="N14" i="4"/>
  <c r="K14" i="4"/>
  <c r="H14" i="4"/>
  <c r="E14" i="4"/>
  <c r="D14" i="4"/>
  <c r="D34" i="4" s="1"/>
  <c r="D6" i="4" s="1"/>
  <c r="C14" i="4"/>
  <c r="C34" i="4" s="1"/>
  <c r="H13" i="4"/>
  <c r="E13" i="4"/>
  <c r="M7" i="4"/>
  <c r="N7" i="4" s="1"/>
  <c r="L7" i="4"/>
  <c r="M6" i="4"/>
  <c r="K6" i="4"/>
  <c r="J6" i="4"/>
  <c r="I6" i="4"/>
  <c r="I8" i="4" s="1"/>
  <c r="G6" i="4"/>
  <c r="F6" i="4"/>
  <c r="H6" i="4" s="1"/>
  <c r="K5" i="4"/>
  <c r="K13" i="4" s="1"/>
  <c r="H5" i="4"/>
  <c r="H39" i="4" s="1"/>
  <c r="E5" i="4"/>
  <c r="E39" i="4" s="1"/>
  <c r="D67" i="3"/>
  <c r="C67" i="3"/>
  <c r="E67" i="3" s="1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D34" i="3"/>
  <c r="D6" i="3" s="1"/>
  <c r="C34" i="3"/>
  <c r="C6" i="3" s="1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D7" i="3"/>
  <c r="D5" i="3"/>
  <c r="D5" i="4" s="1"/>
  <c r="D182" i="2"/>
  <c r="E182" i="2" s="1"/>
  <c r="C182" i="2"/>
  <c r="C121" i="2" s="1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D154" i="2"/>
  <c r="D148" i="2"/>
  <c r="D120" i="2" s="1"/>
  <c r="C148" i="2"/>
  <c r="C120" i="2" s="1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D127" i="2"/>
  <c r="C127" i="2"/>
  <c r="D121" i="2"/>
  <c r="E121" i="2" s="1"/>
  <c r="E119" i="2"/>
  <c r="D113" i="2"/>
  <c r="G100" i="2" s="1"/>
  <c r="C113" i="2"/>
  <c r="F105" i="2" s="1"/>
  <c r="E110" i="2"/>
  <c r="E109" i="2"/>
  <c r="E108" i="2"/>
  <c r="E107" i="2"/>
  <c r="E106" i="2"/>
  <c r="E105" i="2"/>
  <c r="E104" i="2"/>
  <c r="E103" i="2"/>
  <c r="E102" i="2"/>
  <c r="G101" i="2"/>
  <c r="E101" i="2"/>
  <c r="E100" i="2"/>
  <c r="E99" i="2"/>
  <c r="E98" i="2"/>
  <c r="E97" i="2"/>
  <c r="E96" i="2"/>
  <c r="E95" i="2"/>
  <c r="E94" i="2"/>
  <c r="E93" i="2"/>
  <c r="F92" i="2"/>
  <c r="E92" i="2"/>
  <c r="G90" i="2"/>
  <c r="E90" i="2"/>
  <c r="D90" i="2"/>
  <c r="D83" i="2"/>
  <c r="G79" i="2" s="1"/>
  <c r="C83" i="2"/>
  <c r="F79" i="2" s="1"/>
  <c r="G80" i="2"/>
  <c r="E80" i="2"/>
  <c r="E79" i="2"/>
  <c r="E78" i="2"/>
  <c r="E77" i="2"/>
  <c r="E76" i="2"/>
  <c r="E75" i="2"/>
  <c r="E73" i="2"/>
  <c r="E67" i="2"/>
  <c r="D67" i="2"/>
  <c r="C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D39" i="2"/>
  <c r="C39" i="2"/>
  <c r="E34" i="2"/>
  <c r="D34" i="2"/>
  <c r="C34" i="2"/>
  <c r="C6" i="2" s="1"/>
  <c r="C8" i="2" s="1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D13" i="2"/>
  <c r="D8" i="2"/>
  <c r="E8" i="2" s="1"/>
  <c r="D7" i="2"/>
  <c r="E7" i="2" s="1"/>
  <c r="C7" i="2"/>
  <c r="D6" i="2"/>
  <c r="E6" i="2" s="1"/>
  <c r="D5" i="2"/>
  <c r="D119" i="2" s="1"/>
  <c r="C5" i="2"/>
  <c r="C5" i="3" s="1"/>
  <c r="E181" i="1"/>
  <c r="D181" i="1"/>
  <c r="D121" i="1" s="1"/>
  <c r="E121" i="1" s="1"/>
  <c r="C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D153" i="1"/>
  <c r="C153" i="1"/>
  <c r="C152" i="1"/>
  <c r="D148" i="1"/>
  <c r="D120" i="1" s="1"/>
  <c r="C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D127" i="1"/>
  <c r="C127" i="1"/>
  <c r="C126" i="1"/>
  <c r="C122" i="1"/>
  <c r="C121" i="1"/>
  <c r="C120" i="1"/>
  <c r="E119" i="1"/>
  <c r="D119" i="1"/>
  <c r="C119" i="1"/>
  <c r="E113" i="1"/>
  <c r="D113" i="1"/>
  <c r="G101" i="1" s="1"/>
  <c r="C113" i="1"/>
  <c r="F110" i="1" s="1"/>
  <c r="G110" i="1"/>
  <c r="E110" i="1"/>
  <c r="G109" i="1"/>
  <c r="F109" i="1"/>
  <c r="E109" i="1"/>
  <c r="G108" i="1"/>
  <c r="F108" i="1"/>
  <c r="E108" i="1"/>
  <c r="G107" i="1"/>
  <c r="F107" i="1"/>
  <c r="E107" i="1"/>
  <c r="G106" i="1"/>
  <c r="F106" i="1"/>
  <c r="E106" i="1"/>
  <c r="E105" i="1"/>
  <c r="G104" i="1"/>
  <c r="F104" i="1"/>
  <c r="E104" i="1"/>
  <c r="G103" i="1"/>
  <c r="F103" i="1"/>
  <c r="E103" i="1"/>
  <c r="G102" i="1"/>
  <c r="F102" i="1"/>
  <c r="E102" i="1"/>
  <c r="F101" i="1"/>
  <c r="E101" i="1"/>
  <c r="F100" i="1"/>
  <c r="E100" i="1"/>
  <c r="G99" i="1"/>
  <c r="F99" i="1"/>
  <c r="E99" i="1"/>
  <c r="G98" i="1"/>
  <c r="F98" i="1"/>
  <c r="E98" i="1"/>
  <c r="G97" i="1"/>
  <c r="F97" i="1"/>
  <c r="E97" i="1"/>
  <c r="G96" i="1"/>
  <c r="F96" i="1"/>
  <c r="E96" i="1"/>
  <c r="G95" i="1"/>
  <c r="F95" i="1"/>
  <c r="E95" i="1"/>
  <c r="G94" i="1"/>
  <c r="F94" i="1"/>
  <c r="E94" i="1"/>
  <c r="G93" i="1"/>
  <c r="F93" i="1"/>
  <c r="E93" i="1"/>
  <c r="G92" i="1"/>
  <c r="F92" i="1"/>
  <c r="E92" i="1"/>
  <c r="E90" i="1"/>
  <c r="D90" i="1"/>
  <c r="G90" i="1" s="1"/>
  <c r="C90" i="1"/>
  <c r="F90" i="1" s="1"/>
  <c r="D83" i="1"/>
  <c r="G80" i="1" s="1"/>
  <c r="C83" i="1"/>
  <c r="F75" i="1" s="1"/>
  <c r="F83" i="1" s="1"/>
  <c r="F80" i="1"/>
  <c r="E80" i="1"/>
  <c r="F79" i="1"/>
  <c r="E79" i="1"/>
  <c r="F78" i="1"/>
  <c r="E78" i="1"/>
  <c r="G77" i="1"/>
  <c r="F77" i="1"/>
  <c r="E77" i="1"/>
  <c r="G76" i="1"/>
  <c r="F76" i="1"/>
  <c r="E76" i="1"/>
  <c r="E75" i="1"/>
  <c r="G73" i="1"/>
  <c r="E73" i="1"/>
  <c r="D73" i="1"/>
  <c r="C73" i="1"/>
  <c r="F73" i="1" s="1"/>
  <c r="D67" i="1"/>
  <c r="C67" i="1"/>
  <c r="C7" i="1" s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D39" i="1"/>
  <c r="C39" i="1"/>
  <c r="D34" i="1"/>
  <c r="C34" i="1"/>
  <c r="E34" i="1" s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D13" i="1"/>
  <c r="C13" i="1"/>
  <c r="D6" i="1"/>
  <c r="C6" i="1"/>
  <c r="C8" i="1" s="1"/>
  <c r="C76" i="8" l="1"/>
  <c r="D8" i="8"/>
  <c r="C7" i="8"/>
  <c r="E7" i="8" s="1"/>
  <c r="E34" i="8"/>
  <c r="D8" i="6"/>
  <c r="C6" i="6"/>
  <c r="E6" i="6" s="1"/>
  <c r="J5" i="6"/>
  <c r="F13" i="6"/>
  <c r="H13" i="6"/>
  <c r="E6" i="8"/>
  <c r="E137" i="8"/>
  <c r="D74" i="8"/>
  <c r="D75" i="8"/>
  <c r="E75" i="8" s="1"/>
  <c r="E6" i="4"/>
  <c r="D8" i="4"/>
  <c r="R34" i="4"/>
  <c r="D39" i="4"/>
  <c r="D13" i="4"/>
  <c r="D5" i="5"/>
  <c r="D13" i="5" s="1"/>
  <c r="D39" i="5" s="1"/>
  <c r="D73" i="4"/>
  <c r="G5" i="4"/>
  <c r="G74" i="4"/>
  <c r="G76" i="4" s="1"/>
  <c r="I103" i="4"/>
  <c r="I74" i="4" s="1"/>
  <c r="H74" i="4"/>
  <c r="H76" i="4" s="1"/>
  <c r="J103" i="4"/>
  <c r="J74" i="4" s="1"/>
  <c r="E137" i="4"/>
  <c r="E75" i="4" s="1"/>
  <c r="C75" i="4"/>
  <c r="C74" i="4"/>
  <c r="C76" i="4" s="1"/>
  <c r="E103" i="4"/>
  <c r="E74" i="4" s="1"/>
  <c r="D8" i="1"/>
  <c r="E8" i="1" s="1"/>
  <c r="D75" i="4"/>
  <c r="F137" i="4"/>
  <c r="F75" i="4" s="1"/>
  <c r="R67" i="4"/>
  <c r="R104" i="4"/>
  <c r="I137" i="4"/>
  <c r="I75" i="4" s="1"/>
  <c r="G75" i="4"/>
  <c r="H6" i="7"/>
  <c r="F8" i="7"/>
  <c r="H8" i="7" s="1"/>
  <c r="E120" i="1"/>
  <c r="D122" i="1"/>
  <c r="E122" i="1" s="1"/>
  <c r="S104" i="4"/>
  <c r="E6" i="5"/>
  <c r="D8" i="5"/>
  <c r="E8" i="5" s="1"/>
  <c r="C122" i="2"/>
  <c r="H6" i="6"/>
  <c r="G8" i="6"/>
  <c r="J137" i="4"/>
  <c r="J75" i="4" s="1"/>
  <c r="H75" i="4"/>
  <c r="F113" i="1"/>
  <c r="C5" i="4"/>
  <c r="C13" i="3"/>
  <c r="C39" i="3"/>
  <c r="D122" i="2"/>
  <c r="E120" i="2"/>
  <c r="D8" i="3"/>
  <c r="E6" i="3"/>
  <c r="J8" i="4"/>
  <c r="K8" i="4" s="1"/>
  <c r="K7" i="4"/>
  <c r="E6" i="7"/>
  <c r="D74" i="4"/>
  <c r="F103" i="4"/>
  <c r="F74" i="4" s="1"/>
  <c r="E34" i="4"/>
  <c r="C6" i="4"/>
  <c r="F75" i="2"/>
  <c r="F83" i="2" s="1"/>
  <c r="F96" i="2"/>
  <c r="G105" i="2"/>
  <c r="F110" i="2"/>
  <c r="M8" i="4"/>
  <c r="C67" i="4"/>
  <c r="I112" i="4"/>
  <c r="E83" i="1"/>
  <c r="E148" i="1"/>
  <c r="G75" i="2"/>
  <c r="F80" i="2"/>
  <c r="G96" i="2"/>
  <c r="F101" i="2"/>
  <c r="G110" i="2"/>
  <c r="C7" i="3"/>
  <c r="E7" i="3" s="1"/>
  <c r="J88" i="4"/>
  <c r="J95" i="4"/>
  <c r="J102" i="4"/>
  <c r="J112" i="4"/>
  <c r="J119" i="4"/>
  <c r="J126" i="4"/>
  <c r="J133" i="4"/>
  <c r="E34" i="5"/>
  <c r="E34" i="7"/>
  <c r="E67" i="1"/>
  <c r="L6" i="4"/>
  <c r="L8" i="4" s="1"/>
  <c r="H34" i="6"/>
  <c r="E110" i="4"/>
  <c r="H34" i="7"/>
  <c r="C13" i="2"/>
  <c r="E83" i="2"/>
  <c r="F93" i="2"/>
  <c r="G102" i="2"/>
  <c r="F107" i="2"/>
  <c r="C154" i="2"/>
  <c r="H67" i="4"/>
  <c r="F110" i="4"/>
  <c r="J111" i="4"/>
  <c r="F77" i="2"/>
  <c r="G93" i="2"/>
  <c r="F98" i="2"/>
  <c r="G107" i="2"/>
  <c r="D39" i="3"/>
  <c r="I83" i="4"/>
  <c r="E67" i="5"/>
  <c r="C7" i="6"/>
  <c r="E113" i="2"/>
  <c r="N5" i="4"/>
  <c r="F39" i="6"/>
  <c r="F76" i="2"/>
  <c r="G76" i="2"/>
  <c r="G78" i="1"/>
  <c r="G77" i="2"/>
  <c r="F94" i="2"/>
  <c r="E99" i="4"/>
  <c r="G39" i="6"/>
  <c r="F97" i="2"/>
  <c r="F108" i="2"/>
  <c r="G79" i="1"/>
  <c r="G100" i="1"/>
  <c r="G113" i="1" s="1"/>
  <c r="F105" i="1"/>
  <c r="D73" i="2"/>
  <c r="G73" i="2" s="1"/>
  <c r="F78" i="2"/>
  <c r="G94" i="2"/>
  <c r="F99" i="2"/>
  <c r="G108" i="2"/>
  <c r="C119" i="2"/>
  <c r="F7" i="4"/>
  <c r="F8" i="4" s="1"/>
  <c r="F7" i="6"/>
  <c r="G106" i="2"/>
  <c r="F102" i="2"/>
  <c r="E148" i="2"/>
  <c r="G98" i="2"/>
  <c r="E6" i="1"/>
  <c r="C73" i="2"/>
  <c r="F73" i="2" s="1"/>
  <c r="G103" i="2"/>
  <c r="D13" i="3"/>
  <c r="E92" i="4"/>
  <c r="D7" i="1"/>
  <c r="E7" i="1" s="1"/>
  <c r="G105" i="1"/>
  <c r="G78" i="2"/>
  <c r="C90" i="2"/>
  <c r="F90" i="2" s="1"/>
  <c r="G99" i="2"/>
  <c r="F104" i="2"/>
  <c r="G7" i="4"/>
  <c r="E34" i="3"/>
  <c r="F103" i="2"/>
  <c r="G75" i="1"/>
  <c r="F109" i="2"/>
  <c r="F95" i="2"/>
  <c r="F113" i="2" s="1"/>
  <c r="G95" i="2"/>
  <c r="F100" i="2"/>
  <c r="G109" i="2"/>
  <c r="F106" i="2"/>
  <c r="G92" i="2"/>
  <c r="G97" i="2"/>
  <c r="G104" i="2"/>
  <c r="F7" i="7"/>
  <c r="H7" i="7" s="1"/>
  <c r="C8" i="8" l="1"/>
  <c r="E74" i="8"/>
  <c r="D76" i="8"/>
  <c r="E76" i="8" s="1"/>
  <c r="F76" i="4"/>
  <c r="N6" i="4"/>
  <c r="E7" i="6"/>
  <c r="C8" i="6"/>
  <c r="E8" i="6" s="1"/>
  <c r="J5" i="4"/>
  <c r="G39" i="4"/>
  <c r="G13" i="4"/>
  <c r="F5" i="4"/>
  <c r="C13" i="4"/>
  <c r="C39" i="4"/>
  <c r="C5" i="5"/>
  <c r="C13" i="5" s="1"/>
  <c r="C39" i="5" s="1"/>
  <c r="C73" i="4"/>
  <c r="I76" i="4"/>
  <c r="F73" i="4"/>
  <c r="D82" i="4"/>
  <c r="J76" i="4"/>
  <c r="C8" i="3"/>
  <c r="E8" i="3" s="1"/>
  <c r="G83" i="1"/>
  <c r="N13" i="4"/>
  <c r="N39" i="4"/>
  <c r="G83" i="2"/>
  <c r="D76" i="4"/>
  <c r="H7" i="4"/>
  <c r="G8" i="4"/>
  <c r="H8" i="4" s="1"/>
  <c r="E67" i="4"/>
  <c r="C7" i="4"/>
  <c r="E7" i="4" s="1"/>
  <c r="H7" i="6"/>
  <c r="F8" i="6"/>
  <c r="H8" i="6" s="1"/>
  <c r="N8" i="4"/>
  <c r="G113" i="2"/>
  <c r="E122" i="2"/>
  <c r="E76" i="4"/>
  <c r="E8" i="8" l="1"/>
  <c r="F39" i="4"/>
  <c r="I5" i="4"/>
  <c r="F13" i="4"/>
  <c r="J13" i="4"/>
  <c r="M5" i="4"/>
  <c r="J39" i="4"/>
  <c r="F82" i="4"/>
  <c r="F109" i="4" s="1"/>
  <c r="H73" i="4"/>
  <c r="S82" i="4"/>
  <c r="S109" i="4" s="1"/>
  <c r="D109" i="4"/>
  <c r="C8" i="4"/>
  <c r="E8" i="4" s="1"/>
  <c r="C82" i="4"/>
  <c r="E73" i="4"/>
  <c r="E82" i="4" l="1"/>
  <c r="E109" i="4" s="1"/>
  <c r="G73" i="4"/>
  <c r="R82" i="4"/>
  <c r="R109" i="4" s="1"/>
  <c r="C109" i="4"/>
  <c r="H82" i="4"/>
  <c r="H109" i="4" s="1"/>
  <c r="J73" i="4"/>
  <c r="J82" i="4" s="1"/>
  <c r="J109" i="4" s="1"/>
  <c r="M13" i="4"/>
  <c r="M39" i="4"/>
  <c r="I13" i="4"/>
  <c r="L5" i="4"/>
  <c r="I39" i="4"/>
  <c r="L13" i="4" l="1"/>
  <c r="L39" i="4"/>
  <c r="G82" i="4"/>
  <c r="G109" i="4" s="1"/>
  <c r="I73" i="4"/>
  <c r="I82" i="4" s="1"/>
  <c r="I109" i="4" s="1"/>
</calcChain>
</file>

<file path=xl/sharedStrings.xml><?xml version="1.0" encoding="utf-8"?>
<sst xmlns="http://schemas.openxmlformats.org/spreadsheetml/2006/main" count="2749" uniqueCount="295">
  <si>
    <t>Składka przypisana brutto w tys. zł</t>
  </si>
  <si>
    <t>Lp.</t>
  </si>
  <si>
    <t>Dział</t>
  </si>
  <si>
    <t>Składka przypisana brutto</t>
  </si>
  <si>
    <t>Dynamika</t>
  </si>
  <si>
    <t>24/23</t>
  </si>
  <si>
    <t>1.</t>
  </si>
  <si>
    <t>Dział I</t>
  </si>
  <si>
    <t>2.</t>
  </si>
  <si>
    <t>Dział II</t>
  </si>
  <si>
    <t>Ogółem</t>
  </si>
  <si>
    <t>Składka przypisana brutto w tys. zł w Dziale I</t>
  </si>
  <si>
    <t>Nazwa ubezpieczyciela</t>
  </si>
  <si>
    <t>ALLIANZ  ŻYCIE POLSKA SA</t>
  </si>
  <si>
    <t>CA ŻYCIE SA</t>
  </si>
  <si>
    <t>3.</t>
  </si>
  <si>
    <t>CARDIF POLSKA SA</t>
  </si>
  <si>
    <t>4.</t>
  </si>
  <si>
    <t>ERGO HESTIA STUnŻ SA</t>
  </si>
  <si>
    <t>5.</t>
  </si>
  <si>
    <t>EUROPA ŻYCIE SA</t>
  </si>
  <si>
    <t>6.</t>
  </si>
  <si>
    <t>GENERALI ŻYCIE SA</t>
  </si>
  <si>
    <t>7.</t>
  </si>
  <si>
    <t>INTER - ŻYCIE SA</t>
  </si>
  <si>
    <t>8.</t>
  </si>
  <si>
    <t>NATIONALE NEDERLANDEN SA</t>
  </si>
  <si>
    <t>9.</t>
  </si>
  <si>
    <t>OPEN LIFE SA</t>
  </si>
  <si>
    <t>10.</t>
  </si>
  <si>
    <t>PKO ŻYCIE SA</t>
  </si>
  <si>
    <t>11.</t>
  </si>
  <si>
    <t>POCZTOWE ŻYCIE  SA</t>
  </si>
  <si>
    <t>12.</t>
  </si>
  <si>
    <t>PZU ŻYCIE SA</t>
  </si>
  <si>
    <t>13.</t>
  </si>
  <si>
    <t>REJENT LIFE TUW</t>
  </si>
  <si>
    <t>14.</t>
  </si>
  <si>
    <t>SALTUS ŻYCIE SA</t>
  </si>
  <si>
    <t>15.</t>
  </si>
  <si>
    <t>SANTANDER ALLIANZ ŻYCIE SA</t>
  </si>
  <si>
    <t>16.</t>
  </si>
  <si>
    <t>SIGNAL IDUNA ŻYCIE SA</t>
  </si>
  <si>
    <t>17.</t>
  </si>
  <si>
    <t>UNIQA ŻYCIE SA</t>
  </si>
  <si>
    <t>18.</t>
  </si>
  <si>
    <t>UNUM ŻYCIE SA</t>
  </si>
  <si>
    <t>19.</t>
  </si>
  <si>
    <t>VIENNA LIFE SA</t>
  </si>
  <si>
    <t>20.</t>
  </si>
  <si>
    <t>WARTA TUnŻ SA</t>
  </si>
  <si>
    <t>Składka przypisana brutto w tys. zł w Dziale II</t>
  </si>
  <si>
    <t>AGRO TUW</t>
  </si>
  <si>
    <t>ALLIANZ POLSKA SA</t>
  </si>
  <si>
    <t>COMPENSA SA</t>
  </si>
  <si>
    <t>CREDIT AGRICOLE TU SA</t>
  </si>
  <si>
    <t>CUPRUM TUW</t>
  </si>
  <si>
    <t>ERGO HESTIA SA</t>
  </si>
  <si>
    <t>EULER HERMES SA</t>
  </si>
  <si>
    <t>EUROPA SA</t>
  </si>
  <si>
    <t>GENERALI SA</t>
  </si>
  <si>
    <t>INTER POLSKA SA</t>
  </si>
  <si>
    <t>INTERRISK SA</t>
  </si>
  <si>
    <t>KUKE SA</t>
  </si>
  <si>
    <t>LINK4 SA</t>
  </si>
  <si>
    <t>NATIONALE NEDERLANDEN TU SA</t>
  </si>
  <si>
    <t>PARTNER SA</t>
  </si>
  <si>
    <t>PKO TU SA</t>
  </si>
  <si>
    <t>PTR SA</t>
  </si>
  <si>
    <t>PZU SA</t>
  </si>
  <si>
    <t>PZUW TUW</t>
  </si>
  <si>
    <t>SALTUS TUW</t>
  </si>
  <si>
    <t>21.</t>
  </si>
  <si>
    <t>SANTANDER ALLIANZ SA</t>
  </si>
  <si>
    <t>22.</t>
  </si>
  <si>
    <t>SIGNAL IDUNA POLSKA SA</t>
  </si>
  <si>
    <t>23.</t>
  </si>
  <si>
    <t>TUW TUW</t>
  </si>
  <si>
    <t>24.</t>
  </si>
  <si>
    <t>TUZ TUW</t>
  </si>
  <si>
    <t>25.</t>
  </si>
  <si>
    <t>UNIQA SA</t>
  </si>
  <si>
    <t>26.</t>
  </si>
  <si>
    <t>WARTA SA</t>
  </si>
  <si>
    <t>27.</t>
  </si>
  <si>
    <t>ZDROWIE SA</t>
  </si>
  <si>
    <t>Składka przypisana brutto w tys. zł wg grup ryzyka w Dziale I</t>
  </si>
  <si>
    <t>Wyszczególnienie</t>
  </si>
  <si>
    <t>Udział w składce przypisanej brutto ogółem</t>
  </si>
  <si>
    <t>Grupa I Ubezpieczenia na życie</t>
  </si>
  <si>
    <t>Grupa II Ubezpieczenia posagowe, zaopatrzenia dzieci</t>
  </si>
  <si>
    <t>Grupa III Ubezpieczenia na życie, jeżeli są związane z ubezpieczeniowym funduszem kapitałowym</t>
  </si>
  <si>
    <t>Grupa IV Ubezpieczenia rentowe</t>
  </si>
  <si>
    <t>Grupa V Ubezpieczenia wypadkowe, jeśli są uzupełnieniem ubezpieczeń wymienionych w grupach 1-4</t>
  </si>
  <si>
    <t>Reasekuracja czynna</t>
  </si>
  <si>
    <t xml:space="preserve"> Składka przypisana brutto w tys. zł. wg grup ryzyka w Dziale II</t>
  </si>
  <si>
    <t>Grupa I Ubezpieczenia wypadku, w tym wypadku przy pracy i choroby zawodowej</t>
  </si>
  <si>
    <t>Grupa II Ubezpieczenie choroby</t>
  </si>
  <si>
    <t>Grupa III Ubezpieczenie casco pojazdów lądowych, z wyjątkiem pojazdów szynowych</t>
  </si>
  <si>
    <t>Grupa IV Ubezpieczenie casco pojazdów szynowych</t>
  </si>
  <si>
    <t>Grupa V Ubezpieczenie casco statków powietrznych</t>
  </si>
  <si>
    <t>Grupa VI Ubezpieczenie żeglugi morskiej i śródlądowej</t>
  </si>
  <si>
    <t>Grupa VII Ubezpieczenie przedmiotów w transporcie</t>
  </si>
  <si>
    <t>Grupa VIII Ubezpieczenie szkód spowodowanych żywiołami nie ujęte w grupach 3-7</t>
  </si>
  <si>
    <t>Grupa IX Ubezpieczenie pozostałych szkód rzeczowych, nie ujętych w grupach 3-8</t>
  </si>
  <si>
    <t>Grupa X Ubezpieczenie odpowiedzialności cywilnej wynikającej z posiadania i użytkowania pojazdów lądowych</t>
  </si>
  <si>
    <t>Grupa XI Ubezpieczenie odpowiedzialności cywilnej wynikającej z posiadania i użytkowania pojazdów powietrznych</t>
  </si>
  <si>
    <t>Grupa XII Ubezpieczenie odpowiedzialności cywilnej za żeglugę morską i śródlądową</t>
  </si>
  <si>
    <t>Grupa XIII Ubezpieczenie odpowiedzialności cywilnej nie ujętej w grupach 10-12</t>
  </si>
  <si>
    <t>Grupa XIV Ubezpieczenie kredytu</t>
  </si>
  <si>
    <t>Grupa XV Gwarancja ubezpieczeniowa</t>
  </si>
  <si>
    <t>Grupa XVI Ubezpieczenie różnych ryzyk finansowych</t>
  </si>
  <si>
    <t>Grupa XVII Ubezpieczenie ochrony prawnej</t>
  </si>
  <si>
    <t xml:space="preserve">Grupa XVIII Ubezpieczenie świadczenia pomocy na korzyść osób, które popadły w trudności w czasie podróży lub podczas ... </t>
  </si>
  <si>
    <t>Grupa XIX Reasekuracja czynna</t>
  </si>
  <si>
    <t>Składka zarobiona na udziale własnym w tys. zł</t>
  </si>
  <si>
    <t>Składka zarobiona na udziale własnym</t>
  </si>
  <si>
    <t>Składka zarobiona na udziale własnym w tys. zł w Dziale I</t>
  </si>
  <si>
    <t>Składka zarobiona na udziale własnym w tys. zł w Dziale II</t>
  </si>
  <si>
    <t>Odszkodowania i świadczenia wypłacone brutto w tys. zł</t>
  </si>
  <si>
    <t>Odszkodowania i świadczenia wypłacone brutto</t>
  </si>
  <si>
    <t>Suma</t>
  </si>
  <si>
    <t>Odszkodowania i świadczenia wypłacone brutto w tys. zł w Dziale I</t>
  </si>
  <si>
    <t>Odszkodowania i świadczenia wypłacone brutto w tys. zł w Dziale II</t>
  </si>
  <si>
    <t>Odszkodowania i świadczenia wypłacone brutto w tys. zł. wg grup ryzyka w Dziale I .</t>
  </si>
  <si>
    <t>Dynamika w %</t>
  </si>
  <si>
    <t>Udział w odszkodowaniach i świadczeniach brutto ogółem</t>
  </si>
  <si>
    <t xml:space="preserve">Odszkodowania i świadczenia wypłacone brutto w tys. zł. wg grup ryzyka w Dziale II </t>
  </si>
  <si>
    <t xml:space="preserve">Grupa XVIII Ubezpieczenie świadczenia pomocy na korzyść osób które, popadły w trudności w czasie podróży lub podczas ... </t>
  </si>
  <si>
    <t xml:space="preserve">Odszkodowania i świadczenia na udziale własnym w tys. zł </t>
  </si>
  <si>
    <t xml:space="preserve">Odszkodowania i świadczenia wypłacone na udziale własnym </t>
  </si>
  <si>
    <t>Odszkodowania i świadczenia wypłacone na udziale własnym w tys. zł w Dziale I</t>
  </si>
  <si>
    <t>Odszkodowania i świadczenia na udziale własnym w tys. zł w Dziale II</t>
  </si>
  <si>
    <t>Techniczny wynik ubezpieczeń w tys. zł</t>
  </si>
  <si>
    <t>Techniczny wynik ubezpieczeń</t>
  </si>
  <si>
    <t>Techniczny wynik ubezpieczeń w tys. zł w Dziale I</t>
  </si>
  <si>
    <t>Techniczny wynik ubezpieczeń w tys. zł w Dziale II</t>
  </si>
  <si>
    <t>`</t>
  </si>
  <si>
    <t xml:space="preserve">Koszty działalności ubezpieczeniowej w tys. zł </t>
  </si>
  <si>
    <t>Koszty działalności ubezpieczeniowej</t>
  </si>
  <si>
    <t>Koszty akwizycji</t>
  </si>
  <si>
    <t>Koszty administracyjne</t>
  </si>
  <si>
    <t>Otrzymane prowizje</t>
  </si>
  <si>
    <t>Koszty działalności ubezpieczeniowej w tys. zł w Dziale I</t>
  </si>
  <si>
    <t>Koszty działalności ubezpieczeniowej w tys. zł w Dziale II</t>
  </si>
  <si>
    <t>Koszty akwizycji i koszty administracyjne i ich udział w składce przypisanej brutto w tys. zł</t>
  </si>
  <si>
    <t xml:space="preserve">Koszty </t>
  </si>
  <si>
    <t xml:space="preserve">Udział w składce </t>
  </si>
  <si>
    <t>akwizycji</t>
  </si>
  <si>
    <t>przypisanej brutto</t>
  </si>
  <si>
    <t>administracyjne</t>
  </si>
  <si>
    <t>Koszty akwizycji i koszty administracyjne i ich udział w składce przypisanej brutto w tys. zł w Dziale I</t>
  </si>
  <si>
    <t>GWP</t>
  </si>
  <si>
    <t>Koszty akwizycji i koszty administracyjne i ich udział w składce przypisanej brutto w tys. zł w Dziale II</t>
  </si>
  <si>
    <t>Rezerwy techniczno-ubezpieczeniowe brutto w tys. zł</t>
  </si>
  <si>
    <t>Rezerwy techniczno-ubezpieczeniowe brutto</t>
  </si>
  <si>
    <t>Rezerwy techniczno-ubezpieczeniowe brutto w tys. zł w Dziale I</t>
  </si>
  <si>
    <t>Rezerwy techniczno-ubezpieczeniowe brutto w tys. zł w Dziale II</t>
  </si>
  <si>
    <t xml:space="preserve">Lokaty w tys. zł </t>
  </si>
  <si>
    <t>Lokaty</t>
  </si>
  <si>
    <t>Dochody z lokat</t>
  </si>
  <si>
    <t>Rentowność lokat</t>
  </si>
  <si>
    <t>Lokaty w Dziale I w tys. zł</t>
  </si>
  <si>
    <t>Lokaty w Dziale II w tys. Zł</t>
  </si>
  <si>
    <t xml:space="preserve"> </t>
  </si>
  <si>
    <t>Wynik finansowy brutto i netto w tys. zł</t>
  </si>
  <si>
    <t>Wynik finansowy brutto</t>
  </si>
  <si>
    <t>Wynik finansowy netto</t>
  </si>
  <si>
    <t>Wynik finansowy brutto i netto w tys. zł w Dziale I</t>
  </si>
  <si>
    <t>Wynik finansowy brutto i netto w tys. zł w Dziale II</t>
  </si>
  <si>
    <t>Reasekuracja bierna - udział reasekuratorów w składce przypisanej brutto w tys. zł</t>
  </si>
  <si>
    <t>Udział reasekuratorów w składce brutto</t>
  </si>
  <si>
    <t>Udział reasekuratorów w składce brutto (%)</t>
  </si>
  <si>
    <t>Zmiana w p.p.</t>
  </si>
  <si>
    <t>Reasekuracja bierna - udział reasekuratorów w składce przypisanej brutto w tys. zł w Dziale I</t>
  </si>
  <si>
    <t>Reasekuracja bierna - udział reasekuratorów w składce przypisanej brutto w tys. zł w Dziale II</t>
  </si>
  <si>
    <t>Reasekuracja bierna - udział reasekuratorów w odszkodowaniach i świadczeniach brutto w tys. zł</t>
  </si>
  <si>
    <t>Udział reasekuratorów w odszkodowaniach i świadczeniach brutto (%)</t>
  </si>
  <si>
    <t>Reasekuracja bierna - udział reasekuratorów w odszkodowaniach i świadczeniach brutto w tys. zł w Dziale I</t>
  </si>
  <si>
    <t>Udział reasekuratorów w odszkodowaniach i świadczeniach brutto</t>
  </si>
  <si>
    <t>Reasekuracja bierna - udział reasekuratorów w odszkodowaniach i świadczeniach brutto w tys. zł w Dziale II</t>
  </si>
  <si>
    <t>Reasekuracja czynna - składka przypisana brutto w tys. zł</t>
  </si>
  <si>
    <t xml:space="preserve">Składka przypisana brutto </t>
  </si>
  <si>
    <t>Udział reasekuracji czynnej w składce przypisanej brutto (%)</t>
  </si>
  <si>
    <t>Reasekuracja czynna - odszkodowania i świadczenia brutto w tys. zł</t>
  </si>
  <si>
    <t>Odszkodowania i świadczenia brutto z reasekuracji czynnej</t>
  </si>
  <si>
    <t xml:space="preserve">Udział odszkodowań i świadczeń brutto z reasekuracji czynnej w odszkodowaniach i świadczeniach brutto </t>
  </si>
  <si>
    <t>Współczynnik retencji</t>
  </si>
  <si>
    <t>Współczynnik retencji w Dziale I</t>
  </si>
  <si>
    <t>Współczynnik retencji w Dziale II</t>
  </si>
  <si>
    <t>29.</t>
  </si>
  <si>
    <t>Współczynnik zatrzymania odszkodowań</t>
  </si>
  <si>
    <t>Współczynnik zatrzymania odszkodowań w Dziale I</t>
  </si>
  <si>
    <t>Współczynnik zatrzymania odszkodowań w Dziale II</t>
  </si>
  <si>
    <t>Współczynnik szkodowości brutto</t>
  </si>
  <si>
    <t>Współczynnik szkodowości brutto w Dziale I</t>
  </si>
  <si>
    <t>Współczynnik szkodowości brutto w Dziale II</t>
  </si>
  <si>
    <t>Współczynnik szkodowości netto</t>
  </si>
  <si>
    <t xml:space="preserve">Dział </t>
  </si>
  <si>
    <t>Współczynnik szkodowości netto w Dziale I</t>
  </si>
  <si>
    <t>Współczynnik szkodowości netto w Dziale II</t>
  </si>
  <si>
    <t>Poziom rezerw</t>
  </si>
  <si>
    <t>Poziom rezerw techniczno-ubezpieczeniowych na udziale własnym do składki przypisanej na udziale własnym w Dziale II</t>
  </si>
  <si>
    <t>X</t>
  </si>
  <si>
    <t>Poziom rezerw techniczno-ubezpieczeniowych na udziale własnym do składki przypisanej na udziale własnym w Dziale I</t>
  </si>
  <si>
    <t>Poziom rezerw techniczno-ubezpieczeniowych na udziale własnym do składki przypisanej na udziale własnym</t>
  </si>
  <si>
    <t>Rentowność kapitałów własnych</t>
  </si>
  <si>
    <t>Rentowność kapitałów własnych w Dziale II</t>
  </si>
  <si>
    <t>Rentowność kapitałów własnych w Dziale I</t>
  </si>
  <si>
    <t>Rentowność majątku</t>
  </si>
  <si>
    <t>Rentowność majątku w Dziale II</t>
  </si>
  <si>
    <t>Rentowność majątku w Dziale I</t>
  </si>
  <si>
    <t>Wskaźnik zespolony</t>
  </si>
  <si>
    <t>Wskaźnik zespolony w Dziale II</t>
  </si>
  <si>
    <t>Wskaźnik zespolony w Dziale I</t>
  </si>
  <si>
    <t>Pozostałe</t>
  </si>
  <si>
    <t>Zakład ubezpieczeń</t>
  </si>
  <si>
    <t>Struktura Działu II w %</t>
  </si>
  <si>
    <t>Struktura Działu I w %</t>
  </si>
  <si>
    <t>NATIONALE-NEDERLANDEN ŻYCIE SA 1</t>
  </si>
  <si>
    <t>ALLIANZ POLSKA SA 2</t>
  </si>
  <si>
    <t>ALLIANZ ŻYCIE SA 1</t>
  </si>
  <si>
    <t>GENERALI SA 2</t>
  </si>
  <si>
    <t>COMPENSA SA 2</t>
  </si>
  <si>
    <t>UNIQA SA 2</t>
  </si>
  <si>
    <t>ERGO HESTIA SA 2</t>
  </si>
  <si>
    <t>PZU ŻYCIE SA 1</t>
  </si>
  <si>
    <t>WARTA SA 2</t>
  </si>
  <si>
    <t>PZU SA 2</t>
  </si>
  <si>
    <t>Struktura rynku ubezpieczeń w Polsce w %</t>
  </si>
  <si>
    <t>M.A.T.</t>
  </si>
  <si>
    <t>O.C.</t>
  </si>
  <si>
    <t>Finansowe</t>
  </si>
  <si>
    <t>Osobowe</t>
  </si>
  <si>
    <t>Rzeczowe</t>
  </si>
  <si>
    <t>Motoryzacyjne</t>
  </si>
  <si>
    <t>Rodzaj ubezpieczeń</t>
  </si>
  <si>
    <t>Inne ubezpieczenia</t>
  </si>
  <si>
    <t>Ubezpieczenia wypadkowe</t>
  </si>
  <si>
    <t>Ubezpieczenia na życie związane z UFK</t>
  </si>
  <si>
    <t>Ubezpieczenia na życie</t>
  </si>
  <si>
    <t>PODSTAWOWE WSKAŹNIKI OPISUJĄCE ROZWÓJ RYNKU UBEZPIECZEŃ W POLSCE W LATACH 2015-2024</t>
  </si>
  <si>
    <t>Rok</t>
  </si>
  <si>
    <t>liczba zakładów ubezpieczeń</t>
  </si>
  <si>
    <t>kapitały podstawowe (w mln PLN)</t>
  </si>
  <si>
    <t>udział kapitału zagranicznego w kapitałach podstawowych ogółem (w %)</t>
  </si>
  <si>
    <t>składka przypisana brutto (w mln PLN*)</t>
  </si>
  <si>
    <t>odszkodowania i świadczenia wypłacone brutto (w mln PLN*)</t>
  </si>
  <si>
    <r>
      <t xml:space="preserve">składka przypisana brutto </t>
    </r>
    <r>
      <rPr>
        <b/>
        <i/>
        <sz val="10"/>
        <rFont val="Arial"/>
        <family val="2"/>
        <charset val="238"/>
      </rPr>
      <t>per capita</t>
    </r>
    <r>
      <rPr>
        <b/>
        <sz val="10"/>
        <rFont val="Arial"/>
        <family val="2"/>
        <charset val="238"/>
      </rPr>
      <t xml:space="preserve"> (w PLN*) </t>
    </r>
  </si>
  <si>
    <t>lokaty w ujęciu bilansowym (w mln PLN)*</t>
  </si>
  <si>
    <t>Dział I, w tym:</t>
  </si>
  <si>
    <t>lokaty (B)</t>
  </si>
  <si>
    <t>lokaty na rachunek i ryzyko ubezpieczającego (C)</t>
  </si>
  <si>
    <t>*) wielkości w mln PLN podawane są w wartościach realnych z 2024 r. po przeliczeniu o wskaźniki inflacji publikowane przez GUS</t>
  </si>
  <si>
    <t>inflacja 2024 = 3,7%</t>
  </si>
  <si>
    <t>liczba ludności Polski w mln. w latach 2015 - 2024 dane GUS:</t>
  </si>
  <si>
    <t>Lata</t>
  </si>
  <si>
    <t>Liczba ludności w tysiącach</t>
  </si>
  <si>
    <t>s</t>
  </si>
  <si>
    <t>RE</t>
  </si>
  <si>
    <t>Grupa 18</t>
  </si>
  <si>
    <t>Grupa 17</t>
  </si>
  <si>
    <t>Grupa 16</t>
  </si>
  <si>
    <t>Grupa 15</t>
  </si>
  <si>
    <t>Grupa 14</t>
  </si>
  <si>
    <t>Grupa 13</t>
  </si>
  <si>
    <t>Grupa 12</t>
  </si>
  <si>
    <t>Grupa 11</t>
  </si>
  <si>
    <t>Grupa 10</t>
  </si>
  <si>
    <t>Grupa 9</t>
  </si>
  <si>
    <t>Grupa 8</t>
  </si>
  <si>
    <t>Grupa 7</t>
  </si>
  <si>
    <t>Grupa 6</t>
  </si>
  <si>
    <t>Grupa 5</t>
  </si>
  <si>
    <t>Grupa 4</t>
  </si>
  <si>
    <t>Grupa 3</t>
  </si>
  <si>
    <t>Grupa 2</t>
  </si>
  <si>
    <t>Grupa 1</t>
  </si>
  <si>
    <t>reasekuracja czynna</t>
  </si>
  <si>
    <t>pozostałe (gr. XVIII)</t>
  </si>
  <si>
    <t>finansowe (gr. XIV do XVII)</t>
  </si>
  <si>
    <t>OC ogólne (gr. XIII)</t>
  </si>
  <si>
    <t>M.A.T. (gr. IV do VII, XI, XII)</t>
  </si>
  <si>
    <t>OC komunikacyjne (gr. X)</t>
  </si>
  <si>
    <t>auto casco (gr. III)</t>
  </si>
  <si>
    <t>rzeczowe (gr. VIII+IX)</t>
  </si>
  <si>
    <t>pozostałe osobowe (gr. I+II)</t>
  </si>
  <si>
    <t>struktura składki przypisanej brutto wg rodzajów działalności w Dziale II (w %)</t>
  </si>
  <si>
    <t>grupa V</t>
  </si>
  <si>
    <t>grupa IV</t>
  </si>
  <si>
    <t>grupa III</t>
  </si>
  <si>
    <t>grupa II</t>
  </si>
  <si>
    <t>grupa I</t>
  </si>
  <si>
    <t>struktura składki przypisanej brutto wg grup w Dziale I (w %)</t>
  </si>
  <si>
    <t>ZMIANY STRUKTURY UBEZPIECZEŃ W POLSCE W LATACH 2015-2024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</si>
</sst>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0.0%"/>
    <numFmt numFmtId="165" formatCode="#,##0.0000"/>
    <numFmt numFmtId="166" formatCode="#,##0.0000000"/>
    <numFmt numFmtId="167" formatCode="#,##0.000"/>
    <numFmt numFmtId="168" formatCode="#,##0.0"/>
    <numFmt numFmtId="169" formatCode="_-* #,##0.00\ _z_ł_-;\-* #,##0.00\ _z_ł_-;_-* &quot;-&quot;??\ _z_ł_-;_-@_-"/>
    <numFmt numFmtId="170" formatCode="_-* #,##0.0000\ _z_ł_-;\-* #,##0.0000\ _z_ł_-;_-* &quot;-&quot;??\ _z_ł_-;_-@_-"/>
    <numFmt numFmtId="171" formatCode="#,##0_ ;[Red]\-#,##0\ "/>
    <numFmt numFmtId="172" formatCode="_-* #,##0.0\ _z_ł_-;\-* #,##0.0\ _z_ł_-;_-* &quot;-&quot;??\ _z_ł_-;_-@_-"/>
    <numFmt numFmtId="173" formatCode="0.0"/>
    <numFmt numFmtId="174" formatCode="_-* #,##0\ _z_ł_-;\-* #,##0\ _z_ł_-;_-* &quot;-&quot;??\ _z_ł_-;_-@_-"/>
    <numFmt numFmtId="175" formatCode="0.000%"/>
    <numFmt numFmtId="176" formatCode="_-* #,##0.000\ _z_ł_-;\-* #,##0.000\ _z_ł_-;_-* &quot;-&quot;??\ _z_ł_-;_-@_-"/>
    <numFmt numFmtId="177" formatCode="0.000"/>
  </numFmts>
  <fonts count="36" x14ac:knownFonts="1">
    <font>
      <sz val="10"/>
      <name val="Arial"/>
    </font>
    <font>
      <sz val="11"/>
      <color rgb="FF00610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theme="4"/>
      <name val="Arial"/>
      <family val="2"/>
      <charset val="238"/>
    </font>
    <font>
      <i/>
      <sz val="11"/>
      <color theme="4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 CE"/>
      <charset val="238"/>
    </font>
    <font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</font>
    <font>
      <b/>
      <sz val="10"/>
      <color rgb="FFFF0000"/>
      <name val="Arial CE"/>
      <charset val="238"/>
    </font>
    <font>
      <b/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16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2" borderId="0" applyNumberFormat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</cellStyleXfs>
  <cellXfs count="544">
    <xf numFmtId="0" fontId="0" fillId="0" borderId="0" xfId="0"/>
    <xf numFmtId="0" fontId="3" fillId="0" borderId="0" xfId="4" applyFont="1" applyAlignment="1">
      <alignment vertical="center"/>
    </xf>
    <xf numFmtId="164" fontId="3" fillId="0" borderId="0" xfId="4" applyNumberFormat="1" applyFont="1" applyAlignment="1">
      <alignment horizontal="right" vertical="center"/>
    </xf>
    <xf numFmtId="164" fontId="3" fillId="0" borderId="0" xfId="4" applyNumberFormat="1" applyFont="1" applyAlignment="1">
      <alignment vertical="center"/>
    </xf>
    <xf numFmtId="0" fontId="5" fillId="0" borderId="0" xfId="4" applyFont="1" applyAlignment="1">
      <alignment horizontal="centerContinuous" vertical="center"/>
    </xf>
    <xf numFmtId="164" fontId="5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4" applyFont="1" applyAlignment="1">
      <alignment horizontal="centerContinuous" vertical="center"/>
    </xf>
    <xf numFmtId="164" fontId="7" fillId="0" borderId="0" xfId="4" applyNumberFormat="1" applyFont="1" applyAlignment="1">
      <alignment horizontal="right" vertical="center"/>
    </xf>
    <xf numFmtId="164" fontId="7" fillId="0" borderId="0" xfId="4" applyNumberFormat="1" applyFont="1" applyAlignment="1">
      <alignment vertical="center"/>
    </xf>
    <xf numFmtId="0" fontId="3" fillId="0" borderId="1" xfId="4" applyFont="1" applyBorder="1" applyAlignment="1">
      <alignment horizontal="center" vertical="center"/>
    </xf>
    <xf numFmtId="0" fontId="3" fillId="0" borderId="2" xfId="4" applyFont="1" applyBorder="1" applyAlignment="1">
      <alignment horizontal="centerContinuous" vertical="center"/>
    </xf>
    <xf numFmtId="0" fontId="3" fillId="0" borderId="3" xfId="4" applyFont="1" applyBorder="1" applyAlignment="1">
      <alignment horizontal="centerContinuous" vertical="center"/>
    </xf>
    <xf numFmtId="164" fontId="3" fillId="0" borderId="1" xfId="4" applyNumberFormat="1" applyFont="1" applyBorder="1" applyAlignment="1">
      <alignment horizontal="center" vertical="center"/>
    </xf>
    <xf numFmtId="0" fontId="3" fillId="0" borderId="0" xfId="4" applyFont="1" applyAlignment="1">
      <alignment horizontal="centerContinuous" vertical="center"/>
    </xf>
    <xf numFmtId="0" fontId="3" fillId="0" borderId="4" xfId="4" applyFont="1" applyBorder="1" applyAlignment="1">
      <alignment horizontal="center" vertical="center"/>
    </xf>
    <xf numFmtId="49" fontId="3" fillId="0" borderId="5" xfId="4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4" applyFont="1" applyBorder="1" applyAlignment="1">
      <alignment horizontal="left" vertical="center"/>
    </xf>
    <xf numFmtId="3" fontId="3" fillId="0" borderId="1" xfId="4" applyNumberFormat="1" applyFont="1" applyBorder="1" applyAlignment="1">
      <alignment vertical="center"/>
    </xf>
    <xf numFmtId="164" fontId="3" fillId="0" borderId="1" xfId="4" applyNumberFormat="1" applyFont="1" applyBorder="1" applyAlignment="1">
      <alignment horizontal="right" vertical="center"/>
    </xf>
    <xf numFmtId="164" fontId="8" fillId="0" borderId="0" xfId="2" applyNumberFormat="1" applyFont="1" applyAlignment="1">
      <alignment horizontal="centerContinuous" vertical="center"/>
    </xf>
    <xf numFmtId="3" fontId="8" fillId="0" borderId="0" xfId="4" applyNumberFormat="1" applyFont="1" applyAlignment="1">
      <alignment vertical="center"/>
    </xf>
    <xf numFmtId="0" fontId="3" fillId="0" borderId="6" xfId="4" applyFont="1" applyBorder="1" applyAlignment="1">
      <alignment horizontal="center" vertical="center"/>
    </xf>
    <xf numFmtId="0" fontId="3" fillId="0" borderId="6" xfId="4" applyFont="1" applyBorder="1" applyAlignment="1">
      <alignment horizontal="left" vertical="center"/>
    </xf>
    <xf numFmtId="3" fontId="3" fillId="0" borderId="6" xfId="4" applyNumberFormat="1" applyFont="1" applyBorder="1" applyAlignment="1">
      <alignment vertical="center"/>
    </xf>
    <xf numFmtId="164" fontId="3" fillId="0" borderId="7" xfId="4" applyNumberFormat="1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7" fillId="0" borderId="5" xfId="4" applyFont="1" applyBorder="1" applyAlignment="1">
      <alignment vertical="center"/>
    </xf>
    <xf numFmtId="3" fontId="7" fillId="0" borderId="5" xfId="4" applyNumberFormat="1" applyFont="1" applyBorder="1" applyAlignment="1">
      <alignment vertical="center"/>
    </xf>
    <xf numFmtId="164" fontId="7" fillId="0" borderId="5" xfId="4" applyNumberFormat="1" applyFont="1" applyBorder="1" applyAlignment="1">
      <alignment horizontal="right" vertical="center"/>
    </xf>
    <xf numFmtId="3" fontId="3" fillId="0" borderId="0" xfId="4" applyNumberFormat="1" applyFont="1" applyAlignment="1">
      <alignment vertical="center"/>
    </xf>
    <xf numFmtId="0" fontId="3" fillId="0" borderId="0" xfId="4" applyFont="1" applyAlignment="1">
      <alignment horizontal="center" vertical="center"/>
    </xf>
    <xf numFmtId="3" fontId="3" fillId="0" borderId="0" xfId="4" applyNumberFormat="1" applyFont="1" applyAlignment="1">
      <alignment horizontal="right" vertical="center"/>
    </xf>
    <xf numFmtId="0" fontId="3" fillId="0" borderId="8" xfId="4" applyFont="1" applyBorder="1" applyAlignment="1">
      <alignment horizontal="centerContinuous" vertical="center"/>
    </xf>
    <xf numFmtId="0" fontId="3" fillId="0" borderId="9" xfId="4" applyFont="1" applyBorder="1" applyAlignment="1">
      <alignment horizontal="center" vertical="center"/>
    </xf>
    <xf numFmtId="0" fontId="3" fillId="0" borderId="5" xfId="4" quotePrefix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3" fontId="3" fillId="0" borderId="6" xfId="0" applyNumberFormat="1" applyFont="1" applyBorder="1" applyAlignment="1">
      <alignment vertical="center"/>
    </xf>
    <xf numFmtId="4" fontId="8" fillId="0" borderId="0" xfId="2" applyNumberFormat="1" applyFont="1" applyAlignment="1">
      <alignment horizontal="centerContinuous" vertical="center"/>
    </xf>
    <xf numFmtId="3" fontId="3" fillId="0" borderId="0" xfId="0" applyNumberFormat="1" applyFont="1" applyAlignment="1">
      <alignment vertical="center"/>
    </xf>
    <xf numFmtId="0" fontId="7" fillId="0" borderId="11" xfId="4" applyFont="1" applyBorder="1" applyAlignment="1">
      <alignment vertical="center"/>
    </xf>
    <xf numFmtId="165" fontId="8" fillId="0" borderId="0" xfId="4" applyNumberFormat="1" applyFont="1" applyAlignment="1">
      <alignment vertical="center"/>
    </xf>
    <xf numFmtId="4" fontId="8" fillId="0" borderId="0" xfId="4" applyNumberFormat="1" applyFont="1" applyAlignment="1">
      <alignment vertical="center"/>
    </xf>
    <xf numFmtId="165" fontId="8" fillId="0" borderId="0" xfId="4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164" fontId="6" fillId="0" borderId="0" xfId="4" applyNumberFormat="1" applyFont="1" applyAlignment="1">
      <alignment vertical="center"/>
    </xf>
    <xf numFmtId="3" fontId="7" fillId="0" borderId="5" xfId="4" applyNumberFormat="1" applyFont="1" applyBorder="1" applyAlignment="1">
      <alignment horizontal="right" vertical="center"/>
    </xf>
    <xf numFmtId="164" fontId="5" fillId="0" borderId="0" xfId="4" applyNumberFormat="1" applyFont="1" applyAlignment="1">
      <alignment horizontal="centerContinuous" vertical="center"/>
    </xf>
    <xf numFmtId="164" fontId="7" fillId="0" borderId="0" xfId="4" applyNumberFormat="1" applyFont="1" applyAlignment="1">
      <alignment horizontal="centerContinuous" vertical="center"/>
    </xf>
    <xf numFmtId="0" fontId="3" fillId="0" borderId="1" xfId="4" quotePrefix="1" applyFont="1" applyBorder="1" applyAlignment="1">
      <alignment horizontal="center" vertical="center"/>
    </xf>
    <xf numFmtId="0" fontId="3" fillId="0" borderId="2" xfId="4" applyFont="1" applyBorder="1" applyAlignment="1">
      <alignment vertical="center"/>
    </xf>
    <xf numFmtId="0" fontId="3" fillId="0" borderId="1" xfId="4" applyFont="1" applyBorder="1" applyAlignment="1">
      <alignment vertical="center"/>
    </xf>
    <xf numFmtId="0" fontId="3" fillId="0" borderId="7" xfId="4" applyFont="1" applyBorder="1" applyAlignment="1">
      <alignment vertical="center"/>
    </xf>
    <xf numFmtId="164" fontId="3" fillId="0" borderId="6" xfId="4" applyNumberFormat="1" applyFont="1" applyBorder="1" applyAlignment="1">
      <alignment horizontal="right" vertical="center"/>
    </xf>
    <xf numFmtId="164" fontId="7" fillId="0" borderId="6" xfId="4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3" xfId="4" applyFont="1" applyBorder="1" applyAlignment="1">
      <alignment horizontal="left" vertical="center" wrapText="1"/>
    </xf>
    <xf numFmtId="164" fontId="3" fillId="0" borderId="6" xfId="4" applyNumberFormat="1" applyFont="1" applyBorder="1" applyAlignment="1">
      <alignment vertical="center"/>
    </xf>
    <xf numFmtId="0" fontId="3" fillId="0" borderId="0" xfId="4" applyFont="1" applyAlignment="1">
      <alignment horizontal="left" vertical="center" wrapText="1"/>
    </xf>
    <xf numFmtId="0" fontId="3" fillId="0" borderId="0" xfId="4" applyFont="1" applyAlignment="1">
      <alignment horizontal="left" vertical="center"/>
    </xf>
    <xf numFmtId="3" fontId="3" fillId="0" borderId="4" xfId="4" applyNumberFormat="1" applyFont="1" applyBorder="1" applyAlignment="1">
      <alignment vertical="center"/>
    </xf>
    <xf numFmtId="0" fontId="3" fillId="0" borderId="8" xfId="4" applyFont="1" applyBorder="1" applyAlignment="1">
      <alignment vertical="center"/>
    </xf>
    <xf numFmtId="164" fontId="7" fillId="0" borderId="1" xfId="4" applyNumberFormat="1" applyFont="1" applyBorder="1" applyAlignment="1">
      <alignment vertical="center"/>
    </xf>
    <xf numFmtId="0" fontId="7" fillId="0" borderId="6" xfId="4" applyFont="1" applyBorder="1" applyAlignment="1">
      <alignment horizontal="center" vertical="center"/>
    </xf>
    <xf numFmtId="0" fontId="7" fillId="0" borderId="0" xfId="4" applyFont="1" applyAlignment="1">
      <alignment vertical="center"/>
    </xf>
    <xf numFmtId="3" fontId="7" fillId="0" borderId="6" xfId="4" applyNumberFormat="1" applyFont="1" applyBorder="1" applyAlignment="1">
      <alignment vertical="center"/>
    </xf>
    <xf numFmtId="164" fontId="7" fillId="0" borderId="6" xfId="4" applyNumberFormat="1" applyFont="1" applyBorder="1" applyAlignment="1">
      <alignment horizontal="right" vertical="center"/>
    </xf>
    <xf numFmtId="0" fontId="3" fillId="0" borderId="14" xfId="4" applyFont="1" applyBorder="1" applyAlignment="1">
      <alignment vertical="center"/>
    </xf>
    <xf numFmtId="166" fontId="3" fillId="0" borderId="4" xfId="4" applyNumberFormat="1" applyFont="1" applyBorder="1" applyAlignment="1">
      <alignment vertical="center"/>
    </xf>
    <xf numFmtId="3" fontId="3" fillId="0" borderId="12" xfId="4" applyNumberFormat="1" applyFont="1" applyBorder="1" applyAlignment="1">
      <alignment vertical="center"/>
    </xf>
    <xf numFmtId="164" fontId="3" fillId="0" borderId="4" xfId="4" applyNumberFormat="1" applyFont="1" applyBorder="1" applyAlignment="1">
      <alignment horizontal="right" vertical="center"/>
    </xf>
    <xf numFmtId="10" fontId="3" fillId="0" borderId="4" xfId="4" applyNumberFormat="1" applyFont="1" applyBorder="1" applyAlignment="1">
      <alignment vertical="center"/>
    </xf>
    <xf numFmtId="164" fontId="3" fillId="0" borderId="12" xfId="4" applyNumberFormat="1" applyFont="1" applyBorder="1" applyAlignment="1">
      <alignment vertical="center"/>
    </xf>
    <xf numFmtId="164" fontId="6" fillId="0" borderId="0" xfId="4" applyNumberFormat="1" applyFont="1" applyAlignment="1">
      <alignment horizontal="centerContinuous" vertical="center"/>
    </xf>
    <xf numFmtId="3" fontId="9" fillId="0" borderId="0" xfId="4" applyNumberFormat="1" applyFont="1" applyAlignment="1">
      <alignment vertical="center"/>
    </xf>
    <xf numFmtId="0" fontId="3" fillId="0" borderId="3" xfId="4" applyFont="1" applyBorder="1" applyAlignment="1">
      <alignment vertical="center"/>
    </xf>
    <xf numFmtId="1" fontId="3" fillId="0" borderId="1" xfId="4" applyNumberFormat="1" applyFont="1" applyBorder="1" applyAlignment="1">
      <alignment vertical="center"/>
    </xf>
    <xf numFmtId="164" fontId="3" fillId="0" borderId="1" xfId="4" applyNumberFormat="1" applyFont="1" applyBorder="1" applyAlignment="1">
      <alignment vertical="center"/>
    </xf>
    <xf numFmtId="0" fontId="3" fillId="0" borderId="7" xfId="4" applyFont="1" applyBorder="1" applyAlignment="1">
      <alignment horizontal="left" vertical="center" wrapText="1"/>
    </xf>
    <xf numFmtId="164" fontId="8" fillId="0" borderId="0" xfId="2" applyNumberFormat="1" applyFont="1" applyAlignment="1">
      <alignment vertical="center"/>
    </xf>
    <xf numFmtId="164" fontId="3" fillId="0" borderId="0" xfId="0" applyNumberFormat="1" applyFont="1" applyAlignment="1">
      <alignment horizontal="left" vertical="center"/>
    </xf>
    <xf numFmtId="0" fontId="3" fillId="0" borderId="2" xfId="4" applyFont="1" applyBorder="1" applyAlignment="1">
      <alignment horizontal="center" vertical="center"/>
    </xf>
    <xf numFmtId="3" fontId="3" fillId="0" borderId="2" xfId="4" applyNumberFormat="1" applyFont="1" applyBorder="1" applyAlignment="1">
      <alignment vertical="center"/>
    </xf>
    <xf numFmtId="0" fontId="7" fillId="0" borderId="13" xfId="4" applyFont="1" applyBorder="1" applyAlignment="1">
      <alignment vertical="center"/>
    </xf>
    <xf numFmtId="3" fontId="7" fillId="0" borderId="13" xfId="4" applyNumberFormat="1" applyFont="1" applyBorder="1" applyAlignment="1">
      <alignment vertical="center"/>
    </xf>
    <xf numFmtId="166" fontId="3" fillId="0" borderId="0" xfId="4" applyNumberFormat="1" applyFont="1" applyAlignment="1">
      <alignment vertical="center"/>
    </xf>
    <xf numFmtId="0" fontId="3" fillId="0" borderId="4" xfId="4" applyFont="1" applyBorder="1" applyAlignment="1">
      <alignment vertical="center"/>
    </xf>
    <xf numFmtId="0" fontId="3" fillId="0" borderId="9" xfId="4" applyFont="1" applyBorder="1" applyAlignment="1">
      <alignment vertical="center"/>
    </xf>
    <xf numFmtId="3" fontId="3" fillId="0" borderId="9" xfId="4" applyNumberFormat="1" applyFont="1" applyBorder="1" applyAlignment="1">
      <alignment vertical="center"/>
    </xf>
    <xf numFmtId="164" fontId="3" fillId="0" borderId="4" xfId="4" applyNumberFormat="1" applyFont="1" applyBorder="1" applyAlignment="1">
      <alignment vertical="center"/>
    </xf>
    <xf numFmtId="4" fontId="8" fillId="0" borderId="0" xfId="4" applyNumberFormat="1" applyFont="1" applyAlignment="1">
      <alignment horizontal="right" vertical="center"/>
    </xf>
    <xf numFmtId="0" fontId="7" fillId="0" borderId="0" xfId="4" applyFont="1" applyAlignment="1">
      <alignment horizontal="right" vertical="center"/>
    </xf>
    <xf numFmtId="0" fontId="3" fillId="0" borderId="0" xfId="4" applyFont="1" applyAlignment="1">
      <alignment horizontal="right" vertical="center"/>
    </xf>
    <xf numFmtId="0" fontId="3" fillId="0" borderId="5" xfId="4" applyFont="1" applyBorder="1" applyAlignment="1">
      <alignment horizontal="center" vertical="center"/>
    </xf>
    <xf numFmtId="3" fontId="7" fillId="0" borderId="5" xfId="0" applyNumberFormat="1" applyFont="1" applyBorder="1" applyAlignment="1">
      <alignment vertical="center"/>
    </xf>
    <xf numFmtId="0" fontId="7" fillId="0" borderId="0" xfId="4" applyFont="1" applyAlignment="1">
      <alignment horizontal="center" vertical="center"/>
    </xf>
    <xf numFmtId="3" fontId="8" fillId="0" borderId="0" xfId="4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Continuous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Continuous" vertical="center" wrapText="1"/>
    </xf>
    <xf numFmtId="0" fontId="3" fillId="0" borderId="3" xfId="0" applyFont="1" applyBorder="1" applyAlignment="1">
      <alignment horizontal="centerContinuous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164" fontId="7" fillId="0" borderId="5" xfId="4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2" xfId="0" applyFont="1" applyBorder="1" applyAlignment="1">
      <alignment horizontal="centerContinuous" vertical="center"/>
    </xf>
    <xf numFmtId="0" fontId="3" fillId="0" borderId="3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4" fontId="8" fillId="0" borderId="0" xfId="2" applyNumberFormat="1" applyFont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14" xfId="4" applyFont="1" applyBorder="1" applyAlignment="1">
      <alignment horizontal="center" vertical="center"/>
    </xf>
    <xf numFmtId="3" fontId="7" fillId="0" borderId="5" xfId="4" quotePrefix="1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6" xfId="0" quotePrefix="1" applyFont="1" applyBorder="1" applyAlignment="1">
      <alignment horizontal="center" vertical="center"/>
    </xf>
    <xf numFmtId="3" fontId="3" fillId="0" borderId="7" xfId="4" applyNumberFormat="1" applyFont="1" applyBorder="1" applyAlignment="1">
      <alignment vertical="center"/>
    </xf>
    <xf numFmtId="3" fontId="3" fillId="0" borderId="3" xfId="4" applyNumberFormat="1" applyFont="1" applyBorder="1" applyAlignment="1">
      <alignment vertical="center"/>
    </xf>
    <xf numFmtId="10" fontId="3" fillId="0" borderId="12" xfId="4" applyNumberFormat="1" applyFont="1" applyBorder="1" applyAlignment="1">
      <alignment vertical="center"/>
    </xf>
    <xf numFmtId="168" fontId="8" fillId="0" borderId="0" xfId="0" applyNumberFormat="1" applyFont="1" applyAlignment="1">
      <alignment vertical="center"/>
    </xf>
    <xf numFmtId="0" fontId="7" fillId="0" borderId="6" xfId="4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7" fillId="0" borderId="15" xfId="4" applyFont="1" applyBorder="1" applyAlignment="1">
      <alignment horizontal="center" vertical="center"/>
    </xf>
    <xf numFmtId="0" fontId="7" fillId="0" borderId="15" xfId="4" applyFont="1" applyBorder="1" applyAlignment="1">
      <alignment vertical="center"/>
    </xf>
    <xf numFmtId="170" fontId="8" fillId="0" borderId="0" xfId="1" applyNumberFormat="1" applyFont="1" applyAlignment="1">
      <alignment vertical="center"/>
    </xf>
    <xf numFmtId="3" fontId="7" fillId="0" borderId="0" xfId="4" applyNumberFormat="1" applyFont="1" applyAlignment="1">
      <alignment vertical="center"/>
    </xf>
    <xf numFmtId="0" fontId="12" fillId="0" borderId="0" xfId="5" applyFont="1" applyAlignment="1">
      <alignment horizontal="centerContinuous" vertical="center"/>
    </xf>
    <xf numFmtId="0" fontId="12" fillId="0" borderId="0" xfId="5" applyFont="1" applyAlignment="1">
      <alignment vertical="center"/>
    </xf>
    <xf numFmtId="0" fontId="12" fillId="0" borderId="0" xfId="5" applyFont="1" applyAlignment="1">
      <alignment horizontal="center" vertical="center"/>
    </xf>
    <xf numFmtId="0" fontId="13" fillId="0" borderId="1" xfId="5" applyFont="1" applyBorder="1" applyAlignment="1">
      <alignment horizontal="center" vertical="center"/>
    </xf>
    <xf numFmtId="0" fontId="13" fillId="0" borderId="8" xfId="5" applyFont="1" applyBorder="1" applyAlignment="1">
      <alignment horizontal="center" vertical="center"/>
    </xf>
    <xf numFmtId="0" fontId="13" fillId="0" borderId="15" xfId="5" applyFont="1" applyBorder="1" applyAlignment="1">
      <alignment horizontal="centerContinuous" vertical="center"/>
    </xf>
    <xf numFmtId="0" fontId="13" fillId="0" borderId="16" xfId="5" applyFont="1" applyBorder="1" applyAlignment="1">
      <alignment horizontal="centerContinuous" vertical="center"/>
    </xf>
    <xf numFmtId="0" fontId="13" fillId="0" borderId="3" xfId="5" applyFont="1" applyBorder="1" applyAlignment="1">
      <alignment horizontal="center" vertical="center"/>
    </xf>
    <xf numFmtId="0" fontId="13" fillId="0" borderId="0" xfId="5" applyFont="1" applyAlignment="1">
      <alignment horizontal="centerContinuous" vertical="center"/>
    </xf>
    <xf numFmtId="0" fontId="13" fillId="0" borderId="0" xfId="5" applyFont="1" applyAlignment="1">
      <alignment vertical="center"/>
    </xf>
    <xf numFmtId="0" fontId="13" fillId="0" borderId="4" xfId="5" applyFont="1" applyBorder="1" applyAlignment="1">
      <alignment horizontal="center" vertical="center"/>
    </xf>
    <xf numFmtId="0" fontId="13" fillId="0" borderId="9" xfId="5" applyFont="1" applyBorder="1" applyAlignment="1">
      <alignment horizontal="center" vertical="center"/>
    </xf>
    <xf numFmtId="0" fontId="13" fillId="0" borderId="8" xfId="5" applyFont="1" applyBorder="1" applyAlignment="1">
      <alignment horizontal="left" vertical="center"/>
    </xf>
    <xf numFmtId="3" fontId="2" fillId="0" borderId="1" xfId="4" applyNumberFormat="1" applyBorder="1" applyAlignment="1">
      <alignment vertical="center"/>
    </xf>
    <xf numFmtId="164" fontId="8" fillId="0" borderId="0" xfId="6" applyNumberFormat="1" applyFont="1" applyAlignment="1">
      <alignment horizontal="centerContinuous" vertical="center"/>
    </xf>
    <xf numFmtId="3" fontId="3" fillId="0" borderId="0" xfId="5" applyNumberFormat="1" applyAlignment="1">
      <alignment vertical="center"/>
    </xf>
    <xf numFmtId="0" fontId="3" fillId="0" borderId="0" xfId="5" applyAlignment="1">
      <alignment vertical="center"/>
    </xf>
    <xf numFmtId="0" fontId="13" fillId="0" borderId="6" xfId="5" applyFont="1" applyBorder="1" applyAlignment="1">
      <alignment horizontal="center" vertical="center"/>
    </xf>
    <xf numFmtId="0" fontId="13" fillId="0" borderId="0" xfId="5" applyFont="1" applyAlignment="1">
      <alignment horizontal="left" vertical="center"/>
    </xf>
    <xf numFmtId="0" fontId="12" fillId="0" borderId="5" xfId="5" applyFont="1" applyBorder="1" applyAlignment="1">
      <alignment horizontal="center" vertical="center"/>
    </xf>
    <xf numFmtId="0" fontId="12" fillId="0" borderId="11" xfId="5" applyFont="1" applyBorder="1" applyAlignment="1">
      <alignment vertical="center"/>
    </xf>
    <xf numFmtId="0" fontId="7" fillId="0" borderId="0" xfId="5" applyFont="1" applyAlignment="1">
      <alignment vertical="center"/>
    </xf>
    <xf numFmtId="0" fontId="3" fillId="0" borderId="0" xfId="5" applyAlignment="1">
      <alignment horizontal="center" vertical="center"/>
    </xf>
    <xf numFmtId="0" fontId="11" fillId="0" borderId="0" xfId="5" applyFont="1" applyAlignment="1">
      <alignment horizontal="centerContinuous" vertical="center"/>
    </xf>
    <xf numFmtId="0" fontId="11" fillId="0" borderId="0" xfId="5" applyFont="1" applyAlignment="1">
      <alignment vertical="center"/>
    </xf>
    <xf numFmtId="0" fontId="3" fillId="0" borderId="3" xfId="5" applyBorder="1" applyAlignment="1">
      <alignment horizontal="center" vertical="center"/>
    </xf>
    <xf numFmtId="0" fontId="13" fillId="0" borderId="0" xfId="5" applyFont="1" applyAlignment="1">
      <alignment horizontal="center" vertical="center"/>
    </xf>
    <xf numFmtId="0" fontId="13" fillId="0" borderId="4" xfId="4" applyFont="1" applyBorder="1" applyAlignment="1">
      <alignment horizontal="center" vertical="center"/>
    </xf>
    <xf numFmtId="171" fontId="13" fillId="0" borderId="6" xfId="4" applyNumberFormat="1" applyFont="1" applyBorder="1" applyAlignment="1">
      <alignment vertical="center"/>
    </xf>
    <xf numFmtId="168" fontId="13" fillId="0" borderId="0" xfId="5" applyNumberFormat="1" applyFont="1" applyAlignment="1">
      <alignment vertical="center"/>
    </xf>
    <xf numFmtId="168" fontId="13" fillId="0" borderId="0" xfId="5" applyNumberFormat="1" applyFont="1" applyAlignment="1">
      <alignment horizontal="center" vertical="center"/>
    </xf>
    <xf numFmtId="4" fontId="13" fillId="0" borderId="0" xfId="5" applyNumberFormat="1" applyFont="1" applyAlignment="1">
      <alignment vertical="center"/>
    </xf>
    <xf numFmtId="3" fontId="12" fillId="0" borderId="5" xfId="4" applyNumberFormat="1" applyFont="1" applyBorder="1" applyAlignment="1">
      <alignment vertical="center"/>
    </xf>
    <xf numFmtId="3" fontId="8" fillId="0" borderId="0" xfId="5" applyNumberFormat="1" applyFont="1" applyAlignment="1">
      <alignment vertical="center"/>
    </xf>
    <xf numFmtId="0" fontId="3" fillId="0" borderId="0" xfId="5" quotePrefix="1" applyAlignment="1">
      <alignment vertical="center"/>
    </xf>
    <xf numFmtId="0" fontId="16" fillId="0" borderId="0" xfId="5" applyFont="1" applyAlignment="1">
      <alignment vertical="center"/>
    </xf>
    <xf numFmtId="0" fontId="16" fillId="0" borderId="0" xfId="5" quotePrefix="1" applyFont="1" applyAlignment="1">
      <alignment vertical="center"/>
    </xf>
    <xf numFmtId="171" fontId="3" fillId="0" borderId="6" xfId="5" applyNumberFormat="1" applyBorder="1" applyAlignment="1">
      <alignment vertical="center"/>
    </xf>
    <xf numFmtId="171" fontId="3" fillId="0" borderId="6" xfId="4" applyNumberFormat="1" applyFont="1" applyBorder="1" applyAlignment="1">
      <alignment vertical="center"/>
    </xf>
    <xf numFmtId="4" fontId="8" fillId="0" borderId="0" xfId="5" applyNumberFormat="1" applyFont="1" applyAlignment="1">
      <alignment vertical="center"/>
    </xf>
    <xf numFmtId="0" fontId="13" fillId="0" borderId="0" xfId="4" applyFont="1" applyAlignment="1">
      <alignment horizontal="centerContinuous" vertical="center"/>
    </xf>
    <xf numFmtId="3" fontId="7" fillId="3" borderId="0" xfId="0" applyNumberFormat="1" applyFont="1" applyFill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Continuous" vertical="center"/>
    </xf>
    <xf numFmtId="0" fontId="7" fillId="0" borderId="3" xfId="0" applyFont="1" applyBorder="1" applyAlignment="1">
      <alignment horizontal="centerContinuous" vertical="center"/>
    </xf>
    <xf numFmtId="0" fontId="7" fillId="0" borderId="4" xfId="0" applyFont="1" applyBorder="1" applyAlignment="1">
      <alignment horizontal="center" vertical="center"/>
    </xf>
    <xf numFmtId="49" fontId="3" fillId="0" borderId="5" xfId="4" quotePrefix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3" fontId="3" fillId="0" borderId="2" xfId="0" applyNumberFormat="1" applyFont="1" applyBorder="1" applyAlignment="1">
      <alignment vertical="center"/>
    </xf>
    <xf numFmtId="3" fontId="3" fillId="3" borderId="0" xfId="4" applyNumberFormat="1" applyFont="1" applyFill="1" applyAlignment="1">
      <alignment vertical="center"/>
    </xf>
    <xf numFmtId="3" fontId="3" fillId="3" borderId="0" xfId="2" applyNumberFormat="1" applyFont="1" applyFill="1" applyAlignment="1">
      <alignment horizontal="centerContinuous" vertical="center"/>
    </xf>
    <xf numFmtId="0" fontId="3" fillId="0" borderId="9" xfId="0" applyFont="1" applyBorder="1" applyAlignment="1">
      <alignment horizontal="left" vertical="center"/>
    </xf>
    <xf numFmtId="3" fontId="3" fillId="0" borderId="9" xfId="0" applyNumberFormat="1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3" fontId="3" fillId="3" borderId="0" xfId="0" applyNumberFormat="1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3" fontId="3" fillId="3" borderId="0" xfId="2" applyNumberFormat="1" applyFont="1" applyFill="1" applyAlignment="1">
      <alignment horizontal="right"/>
    </xf>
    <xf numFmtId="0" fontId="5" fillId="0" borderId="0" xfId="0" applyFont="1" applyAlignment="1">
      <alignment horizontal="centerContinuous" vertical="center"/>
    </xf>
    <xf numFmtId="0" fontId="3" fillId="0" borderId="17" xfId="0" applyFont="1" applyBorder="1" applyAlignment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1" xfId="0" applyFont="1" applyBorder="1" applyAlignment="1">
      <alignment vertical="center"/>
    </xf>
    <xf numFmtId="0" fontId="7" fillId="0" borderId="8" xfId="0" applyFont="1" applyBorder="1" applyAlignment="1">
      <alignment horizontal="centerContinuous" vertical="center"/>
    </xf>
    <xf numFmtId="164" fontId="7" fillId="0" borderId="2" xfId="0" applyNumberFormat="1" applyFont="1" applyBorder="1" applyAlignment="1">
      <alignment horizontal="centerContinuous" vertical="center"/>
    </xf>
    <xf numFmtId="164" fontId="7" fillId="0" borderId="3" xfId="0" applyNumberFormat="1" applyFont="1" applyBorder="1" applyAlignment="1">
      <alignment horizontal="centerContinuous" vertical="center"/>
    </xf>
    <xf numFmtId="0" fontId="7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Continuous" vertical="center"/>
    </xf>
    <xf numFmtId="164" fontId="7" fillId="0" borderId="9" xfId="0" applyNumberFormat="1" applyFont="1" applyBorder="1" applyAlignment="1">
      <alignment horizontal="centerContinuous" vertical="center"/>
    </xf>
    <xf numFmtId="164" fontId="7" fillId="0" borderId="12" xfId="0" applyNumberFormat="1" applyFont="1" applyBorder="1" applyAlignment="1">
      <alignment horizontal="centerContinuous" vertical="center"/>
    </xf>
    <xf numFmtId="0" fontId="7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64" fontId="3" fillId="0" borderId="9" xfId="0" applyNumberFormat="1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0" fontId="7" fillId="0" borderId="5" xfId="0" applyFont="1" applyBorder="1" applyAlignment="1">
      <alignment vertical="center"/>
    </xf>
    <xf numFmtId="3" fontId="7" fillId="0" borderId="11" xfId="0" applyNumberFormat="1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164" fontId="7" fillId="0" borderId="15" xfId="0" applyNumberFormat="1" applyFont="1" applyBorder="1" applyAlignment="1">
      <alignment vertical="center"/>
    </xf>
    <xf numFmtId="164" fontId="7" fillId="0" borderId="5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centerContinuous" vertical="center"/>
    </xf>
    <xf numFmtId="164" fontId="7" fillId="0" borderId="0" xfId="0" applyNumberFormat="1" applyFont="1" applyAlignment="1">
      <alignment horizontal="centerContinuous" vertical="center"/>
    </xf>
    <xf numFmtId="0" fontId="7" fillId="0" borderId="9" xfId="0" applyFont="1" applyBorder="1" applyAlignment="1">
      <alignment horizontal="center" vertical="center"/>
    </xf>
    <xf numFmtId="3" fontId="3" fillId="3" borderId="5" xfId="4" quotePrefix="1" applyNumberFormat="1" applyFont="1" applyFill="1" applyBorder="1" applyAlignment="1">
      <alignment horizontal="center" vertical="center"/>
    </xf>
    <xf numFmtId="164" fontId="3" fillId="0" borderId="13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3" fontId="7" fillId="3" borderId="0" xfId="4" applyNumberFormat="1" applyFont="1" applyFill="1" applyAlignment="1">
      <alignment vertical="center"/>
    </xf>
    <xf numFmtId="4" fontId="7" fillId="0" borderId="0" xfId="4" applyNumberFormat="1" applyFont="1" applyAlignment="1">
      <alignment vertical="center"/>
    </xf>
    <xf numFmtId="3" fontId="17" fillId="2" borderId="0" xfId="3" applyNumberFormat="1" applyFont="1" applyAlignment="1">
      <alignment vertical="center"/>
    </xf>
    <xf numFmtId="0" fontId="18" fillId="0" borderId="1" xfId="0" applyFont="1" applyBorder="1" applyAlignment="1">
      <alignment vertical="center"/>
    </xf>
    <xf numFmtId="0" fontId="19" fillId="0" borderId="8" xfId="0" applyFont="1" applyBorder="1" applyAlignment="1">
      <alignment horizontal="centerContinuous" vertical="center"/>
    </xf>
    <xf numFmtId="164" fontId="19" fillId="0" borderId="2" xfId="0" applyNumberFormat="1" applyFont="1" applyBorder="1" applyAlignment="1">
      <alignment horizontal="centerContinuous" vertical="center"/>
    </xf>
    <xf numFmtId="164" fontId="19" fillId="0" borderId="3" xfId="0" applyNumberFormat="1" applyFont="1" applyBorder="1" applyAlignment="1">
      <alignment horizontal="centerContinuous" vertical="center"/>
    </xf>
    <xf numFmtId="0" fontId="19" fillId="0" borderId="6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Continuous" vertical="center"/>
    </xf>
    <xf numFmtId="164" fontId="19" fillId="0" borderId="9" xfId="0" applyNumberFormat="1" applyFont="1" applyBorder="1" applyAlignment="1">
      <alignment horizontal="centerContinuous" vertical="center"/>
    </xf>
    <xf numFmtId="164" fontId="19" fillId="0" borderId="12" xfId="0" applyNumberFormat="1" applyFont="1" applyBorder="1" applyAlignment="1">
      <alignment horizontal="centerContinuous" vertical="center"/>
    </xf>
    <xf numFmtId="0" fontId="19" fillId="0" borderId="4" xfId="0" applyFont="1" applyBorder="1" applyAlignment="1">
      <alignment horizontal="center" vertical="center"/>
    </xf>
    <xf numFmtId="3" fontId="17" fillId="2" borderId="5" xfId="3" quotePrefix="1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vertical="center"/>
    </xf>
    <xf numFmtId="164" fontId="20" fillId="0" borderId="0" xfId="2" applyNumberFormat="1" applyFont="1" applyAlignment="1">
      <alignment horizontal="centerContinuous" vertical="center"/>
    </xf>
    <xf numFmtId="3" fontId="20" fillId="0" borderId="0" xfId="4" applyNumberFormat="1" applyFont="1" applyAlignment="1">
      <alignment vertical="center"/>
    </xf>
    <xf numFmtId="0" fontId="21" fillId="0" borderId="0" xfId="0" applyFont="1" applyAlignment="1">
      <alignment vertical="center"/>
    </xf>
    <xf numFmtId="164" fontId="3" fillId="0" borderId="13" xfId="0" applyNumberFormat="1" applyFont="1" applyBorder="1" applyAlignment="1">
      <alignment horizontal="right" vertical="center"/>
    </xf>
    <xf numFmtId="164" fontId="3" fillId="0" borderId="6" xfId="0" applyNumberFormat="1" applyFont="1" applyBorder="1" applyAlignment="1">
      <alignment horizontal="right" vertical="center"/>
    </xf>
    <xf numFmtId="4" fontId="3" fillId="0" borderId="0" xfId="0" applyNumberFormat="1" applyFont="1" applyAlignment="1">
      <alignment vertical="center"/>
    </xf>
    <xf numFmtId="164" fontId="3" fillId="0" borderId="0" xfId="2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Continuous" vertical="center"/>
    </xf>
    <xf numFmtId="0" fontId="13" fillId="0" borderId="3" xfId="0" applyFont="1" applyBorder="1" applyAlignment="1">
      <alignment horizontal="centerContinuous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3" fillId="0" borderId="1" xfId="4" applyFont="1" applyBorder="1" applyAlignment="1">
      <alignment horizontal="left" vertical="center"/>
    </xf>
    <xf numFmtId="164" fontId="2" fillId="0" borderId="6" xfId="4" applyNumberForma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13" fillId="0" borderId="6" xfId="4" applyFont="1" applyBorder="1" applyAlignment="1">
      <alignment horizontal="left" vertical="center"/>
    </xf>
    <xf numFmtId="0" fontId="22" fillId="0" borderId="5" xfId="4" applyFont="1" applyBorder="1" applyAlignment="1">
      <alignment vertical="center"/>
    </xf>
    <xf numFmtId="164" fontId="12" fillId="0" borderId="5" xfId="4" applyNumberFormat="1" applyFont="1" applyBorder="1" applyAlignment="1">
      <alignment horizontal="right" vertical="center"/>
    </xf>
    <xf numFmtId="0" fontId="13" fillId="0" borderId="0" xfId="4" applyFont="1" applyAlignment="1">
      <alignment horizontal="center" vertical="center"/>
    </xf>
    <xf numFmtId="0" fontId="22" fillId="0" borderId="0" xfId="4" applyFont="1" applyAlignment="1">
      <alignment vertical="center"/>
    </xf>
    <xf numFmtId="3" fontId="0" fillId="0" borderId="0" xfId="0" applyNumberFormat="1" applyAlignment="1">
      <alignment vertical="center"/>
    </xf>
    <xf numFmtId="0" fontId="2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3" fontId="0" fillId="0" borderId="6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0" fontId="13" fillId="0" borderId="0" xfId="0" applyFont="1" applyAlignment="1">
      <alignment horizontal="centerContinuous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Continuous" vertical="center"/>
    </xf>
    <xf numFmtId="0" fontId="6" fillId="0" borderId="3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4" applyFont="1" applyBorder="1" applyAlignment="1">
      <alignment horizontal="center" vertical="center"/>
    </xf>
    <xf numFmtId="0" fontId="6" fillId="0" borderId="5" xfId="4" quotePrefix="1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6" fillId="0" borderId="2" xfId="4" applyFont="1" applyBorder="1" applyAlignment="1">
      <alignment horizontal="left" vertical="center"/>
    </xf>
    <xf numFmtId="3" fontId="6" fillId="0" borderId="1" xfId="4" applyNumberFormat="1" applyFont="1" applyBorder="1" applyAlignment="1">
      <alignment vertical="center"/>
    </xf>
    <xf numFmtId="164" fontId="6" fillId="0" borderId="7" xfId="4" applyNumberFormat="1" applyFont="1" applyBorder="1" applyAlignment="1">
      <alignment horizontal="right" vertical="center"/>
    </xf>
    <xf numFmtId="164" fontId="6" fillId="0" borderId="6" xfId="0" applyNumberFormat="1" applyFont="1" applyBorder="1" applyAlignment="1">
      <alignment horizontal="right" vertical="center"/>
    </xf>
    <xf numFmtId="164" fontId="6" fillId="0" borderId="1" xfId="2" applyNumberFormat="1" applyFont="1" applyBorder="1" applyAlignment="1">
      <alignment vertical="center"/>
    </xf>
    <xf numFmtId="164" fontId="9" fillId="0" borderId="0" xfId="2" applyNumberFormat="1" applyFont="1" applyAlignment="1">
      <alignment horizontal="centerContinuous" vertical="center"/>
    </xf>
    <xf numFmtId="0" fontId="6" fillId="0" borderId="6" xfId="0" applyFont="1" applyBorder="1" applyAlignment="1">
      <alignment horizontal="center" vertical="center"/>
    </xf>
    <xf numFmtId="0" fontId="6" fillId="0" borderId="13" xfId="4" applyFont="1" applyBorder="1" applyAlignment="1">
      <alignment horizontal="left" vertical="center"/>
    </xf>
    <xf numFmtId="3" fontId="6" fillId="0" borderId="4" xfId="4" applyNumberFormat="1" applyFont="1" applyBorder="1" applyAlignment="1">
      <alignment vertical="center"/>
    </xf>
    <xf numFmtId="164" fontId="6" fillId="0" borderId="4" xfId="2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5" fillId="0" borderId="15" xfId="4" applyFont="1" applyBorder="1" applyAlignment="1">
      <alignment vertical="center"/>
    </xf>
    <xf numFmtId="3" fontId="5" fillId="0" borderId="5" xfId="4" applyNumberFormat="1" applyFont="1" applyBorder="1" applyAlignment="1">
      <alignment vertical="center"/>
    </xf>
    <xf numFmtId="164" fontId="5" fillId="0" borderId="5" xfId="4" applyNumberFormat="1" applyFont="1" applyBorder="1" applyAlignment="1">
      <alignment horizontal="right" vertical="center"/>
    </xf>
    <xf numFmtId="164" fontId="5" fillId="0" borderId="5" xfId="2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3" fontId="6" fillId="0" borderId="6" xfId="0" applyNumberFormat="1" applyFont="1" applyBorder="1" applyAlignment="1">
      <alignment vertical="center"/>
    </xf>
    <xf numFmtId="10" fontId="9" fillId="0" borderId="0" xfId="2" applyNumberFormat="1" applyFont="1" applyAlignment="1">
      <alignment vertical="center"/>
    </xf>
    <xf numFmtId="0" fontId="5" fillId="0" borderId="15" xfId="4" applyFont="1" applyBorder="1" applyAlignment="1">
      <alignment horizontal="center" vertical="center"/>
    </xf>
    <xf numFmtId="3" fontId="5" fillId="0" borderId="15" xfId="4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vertical="center"/>
    </xf>
    <xf numFmtId="164" fontId="9" fillId="0" borderId="0" xfId="2" applyNumberFormat="1" applyFont="1" applyAlignment="1">
      <alignment vertical="center"/>
    </xf>
    <xf numFmtId="0" fontId="6" fillId="0" borderId="1" xfId="0" applyFont="1" applyBorder="1" applyAlignment="1">
      <alignment vertical="center"/>
    </xf>
    <xf numFmtId="0" fontId="5" fillId="0" borderId="11" xfId="4" applyFont="1" applyBorder="1" applyAlignment="1">
      <alignment vertical="center"/>
    </xf>
    <xf numFmtId="172" fontId="24" fillId="0" borderId="0" xfId="1" applyNumberFormat="1" applyFont="1"/>
    <xf numFmtId="171" fontId="7" fillId="0" borderId="0" xfId="0" applyNumberFormat="1" applyFont="1" applyAlignment="1">
      <alignment vertical="center"/>
    </xf>
    <xf numFmtId="168" fontId="7" fillId="0" borderId="0" xfId="0" applyNumberFormat="1" applyFont="1" applyAlignment="1">
      <alignment horizontal="center" vertical="center"/>
    </xf>
    <xf numFmtId="0" fontId="3" fillId="0" borderId="15" xfId="0" applyFont="1" applyBorder="1" applyAlignment="1">
      <alignment horizontal="centerContinuous" vertical="center"/>
    </xf>
    <xf numFmtId="0" fontId="3" fillId="0" borderId="16" xfId="0" applyFont="1" applyBorder="1" applyAlignment="1">
      <alignment horizontal="centerContinuous" vertical="center"/>
    </xf>
    <xf numFmtId="171" fontId="3" fillId="0" borderId="0" xfId="0" applyNumberFormat="1" applyFont="1" applyAlignment="1">
      <alignment vertical="center"/>
    </xf>
    <xf numFmtId="168" fontId="3" fillId="0" borderId="0" xfId="0" applyNumberFormat="1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vertical="center"/>
    </xf>
    <xf numFmtId="171" fontId="8" fillId="0" borderId="0" xfId="2" applyNumberFormat="1" applyFont="1" applyAlignment="1">
      <alignment horizontal="centerContinuous" vertical="center"/>
    </xf>
    <xf numFmtId="3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Continuous" vertical="center"/>
    </xf>
    <xf numFmtId="0" fontId="3" fillId="0" borderId="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5" xfId="4" quotePrefix="1" applyFont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171" fontId="13" fillId="0" borderId="0" xfId="0" applyNumberFormat="1" applyFont="1" applyAlignment="1">
      <alignment vertical="center"/>
    </xf>
    <xf numFmtId="168" fontId="3" fillId="0" borderId="0" xfId="0" applyNumberFormat="1" applyFont="1" applyAlignment="1">
      <alignment vertical="center"/>
    </xf>
    <xf numFmtId="3" fontId="3" fillId="0" borderId="6" xfId="4" applyNumberFormat="1" applyFont="1" applyBorder="1" applyAlignment="1">
      <alignment horizontal="right" vertical="center"/>
    </xf>
    <xf numFmtId="3" fontId="7" fillId="0" borderId="15" xfId="4" applyNumberFormat="1" applyFont="1" applyBorder="1" applyAlignment="1">
      <alignment horizontal="right" vertical="center"/>
    </xf>
    <xf numFmtId="173" fontId="3" fillId="0" borderId="6" xfId="0" applyNumberFormat="1" applyFont="1" applyBorder="1" applyAlignment="1">
      <alignment horizontal="right" vertical="center"/>
    </xf>
    <xf numFmtId="173" fontId="7" fillId="0" borderId="5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centerContinuous" vertical="center" wrapText="1"/>
    </xf>
    <xf numFmtId="164" fontId="3" fillId="0" borderId="7" xfId="0" applyNumberFormat="1" applyFont="1" applyBorder="1" applyAlignment="1">
      <alignment horizontal="right" vertical="center"/>
    </xf>
    <xf numFmtId="164" fontId="7" fillId="0" borderId="5" xfId="0" applyNumberFormat="1" applyFont="1" applyBorder="1" applyAlignment="1">
      <alignment horizontal="right" vertical="center"/>
    </xf>
    <xf numFmtId="164" fontId="7" fillId="0" borderId="16" xfId="0" applyNumberFormat="1" applyFont="1" applyBorder="1" applyAlignment="1">
      <alignment horizontal="right" vertical="center"/>
    </xf>
    <xf numFmtId="4" fontId="3" fillId="0" borderId="5" xfId="4" quotePrefix="1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vertical="center"/>
    </xf>
    <xf numFmtId="0" fontId="3" fillId="0" borderId="16" xfId="4" quotePrefix="1" applyFont="1" applyBorder="1" applyAlignment="1">
      <alignment horizontal="center" vertical="center"/>
    </xf>
    <xf numFmtId="164" fontId="7" fillId="0" borderId="16" xfId="0" applyNumberFormat="1" applyFont="1" applyBorder="1" applyAlignment="1">
      <alignment vertical="center"/>
    </xf>
    <xf numFmtId="3" fontId="7" fillId="0" borderId="4" xfId="0" applyNumberFormat="1" applyFont="1" applyBorder="1" applyAlignment="1">
      <alignment vertical="center"/>
    </xf>
    <xf numFmtId="164" fontId="7" fillId="0" borderId="4" xfId="6" applyNumberFormat="1" applyFont="1" applyBorder="1" applyAlignment="1">
      <alignment vertical="center"/>
    </xf>
    <xf numFmtId="0" fontId="12" fillId="0" borderId="0" xfId="0" applyFont="1" applyAlignment="1">
      <alignment horizontal="centerContinuous" vertical="center"/>
    </xf>
    <xf numFmtId="164" fontId="12" fillId="0" borderId="0" xfId="0" applyNumberFormat="1" applyFont="1" applyAlignment="1">
      <alignment horizontal="centerContinuous" vertical="center"/>
    </xf>
    <xf numFmtId="0" fontId="13" fillId="0" borderId="14" xfId="0" applyFont="1" applyBorder="1" applyAlignment="1">
      <alignment horizontal="center" vertical="center"/>
    </xf>
    <xf numFmtId="49" fontId="3" fillId="0" borderId="4" xfId="4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164" fontId="0" fillId="0" borderId="2" xfId="0" applyNumberFormat="1" applyBorder="1" applyAlignment="1">
      <alignment vertical="center"/>
    </xf>
    <xf numFmtId="173" fontId="8" fillId="0" borderId="0" xfId="0" applyNumberFormat="1" applyFont="1" applyAlignment="1">
      <alignment vertical="center"/>
    </xf>
    <xf numFmtId="167" fontId="8" fillId="0" borderId="0" xfId="4" applyNumberFormat="1" applyFont="1" applyAlignment="1">
      <alignment vertical="center"/>
    </xf>
    <xf numFmtId="0" fontId="13" fillId="0" borderId="0" xfId="0" applyFont="1" applyAlignment="1">
      <alignment horizontal="left" vertical="center"/>
    </xf>
    <xf numFmtId="164" fontId="0" fillId="0" borderId="13" xfId="0" applyNumberFormat="1" applyBorder="1" applyAlignment="1">
      <alignment vertical="center"/>
    </xf>
    <xf numFmtId="0" fontId="22" fillId="0" borderId="11" xfId="0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164" fontId="8" fillId="0" borderId="0" xfId="0" applyNumberFormat="1" applyFont="1" applyAlignment="1">
      <alignment vertical="center"/>
    </xf>
    <xf numFmtId="0" fontId="11" fillId="0" borderId="0" xfId="0" applyFont="1" applyAlignment="1">
      <alignment horizontal="centerContinuous" vertical="center"/>
    </xf>
    <xf numFmtId="164" fontId="11" fillId="0" borderId="0" xfId="0" applyNumberFormat="1" applyFont="1" applyAlignment="1">
      <alignment horizontal="centerContinuous" vertical="center"/>
    </xf>
    <xf numFmtId="164" fontId="0" fillId="0" borderId="6" xfId="0" applyNumberFormat="1" applyBorder="1" applyAlignment="1">
      <alignment horizontal="right" vertical="center"/>
    </xf>
    <xf numFmtId="169" fontId="0" fillId="0" borderId="0" xfId="7" applyFont="1" applyAlignment="1">
      <alignment vertical="center"/>
    </xf>
    <xf numFmtId="169" fontId="7" fillId="0" borderId="0" xfId="7" applyFont="1" applyAlignment="1">
      <alignment vertical="center"/>
    </xf>
    <xf numFmtId="164" fontId="0" fillId="0" borderId="1" xfId="0" applyNumberFormat="1" applyBorder="1" applyAlignment="1">
      <alignment vertical="center"/>
    </xf>
    <xf numFmtId="4" fontId="0" fillId="0" borderId="0" xfId="0" applyNumberFormat="1" applyAlignment="1">
      <alignment vertical="center"/>
    </xf>
    <xf numFmtId="164" fontId="0" fillId="0" borderId="0" xfId="6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164" fontId="13" fillId="0" borderId="6" xfId="4" applyNumberFormat="1" applyFont="1" applyBorder="1" applyAlignment="1">
      <alignment horizontal="right" vertical="center"/>
    </xf>
    <xf numFmtId="164" fontId="8" fillId="0" borderId="0" xfId="6" applyNumberFormat="1" applyFont="1" applyAlignment="1">
      <alignment vertical="center"/>
    </xf>
    <xf numFmtId="4" fontId="0" fillId="0" borderId="0" xfId="6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4" fontId="7" fillId="0" borderId="0" xfId="7" applyNumberFormat="1" applyFont="1" applyAlignment="1">
      <alignment vertical="center"/>
    </xf>
    <xf numFmtId="4" fontId="0" fillId="0" borderId="0" xfId="7" applyNumberFormat="1" applyFont="1" applyAlignment="1">
      <alignment vertical="center"/>
    </xf>
    <xf numFmtId="164" fontId="0" fillId="0" borderId="0" xfId="7" applyNumberFormat="1" applyFont="1" applyAlignment="1">
      <alignment vertical="center"/>
    </xf>
    <xf numFmtId="0" fontId="14" fillId="0" borderId="0" xfId="0" applyFont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2" fillId="0" borderId="5" xfId="4" applyNumberFormat="1" applyFont="1" applyBorder="1" applyAlignment="1">
      <alignment vertical="center"/>
    </xf>
    <xf numFmtId="164" fontId="2" fillId="0" borderId="6" xfId="4" applyNumberFormat="1" applyBorder="1" applyAlignment="1">
      <alignment vertical="center"/>
    </xf>
    <xf numFmtId="164" fontId="2" fillId="0" borderId="1" xfId="4" applyNumberFormat="1" applyBorder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2" applyNumberFormat="1" applyFont="1" applyAlignment="1">
      <alignment vertical="center"/>
    </xf>
    <xf numFmtId="164" fontId="13" fillId="0" borderId="13" xfId="4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27" fillId="0" borderId="0" xfId="1" applyNumberFormat="1" applyFont="1" applyAlignment="1">
      <alignment vertical="center"/>
    </xf>
    <xf numFmtId="164" fontId="7" fillId="0" borderId="5" xfId="2" applyNumberFormat="1" applyFont="1" applyBorder="1" applyAlignment="1">
      <alignment horizontal="right" vertical="center"/>
    </xf>
    <xf numFmtId="164" fontId="3" fillId="0" borderId="6" xfId="2" applyNumberFormat="1" applyFont="1" applyBorder="1" applyAlignment="1">
      <alignment horizontal="right" vertical="center"/>
    </xf>
    <xf numFmtId="175" fontId="0" fillId="0" borderId="0" xfId="0" applyNumberFormat="1" applyAlignment="1">
      <alignment vertical="center"/>
    </xf>
    <xf numFmtId="164" fontId="7" fillId="0" borderId="0" xfId="2" applyNumberFormat="1" applyFont="1" applyAlignment="1">
      <alignment vertical="center"/>
    </xf>
    <xf numFmtId="164" fontId="7" fillId="0" borderId="9" xfId="0" applyNumberFormat="1" applyFont="1" applyBorder="1" applyAlignment="1">
      <alignment vertical="center"/>
    </xf>
    <xf numFmtId="164" fontId="0" fillId="0" borderId="9" xfId="0" applyNumberFormat="1" applyBorder="1" applyAlignment="1">
      <alignment vertical="center"/>
    </xf>
    <xf numFmtId="0" fontId="7" fillId="0" borderId="0" xfId="0" quotePrefix="1" applyFont="1" applyAlignment="1">
      <alignment vertical="center"/>
    </xf>
    <xf numFmtId="164" fontId="21" fillId="0" borderId="0" xfId="0" applyNumberFormat="1" applyFont="1" applyAlignment="1">
      <alignment vertical="center"/>
    </xf>
    <xf numFmtId="173" fontId="3" fillId="0" borderId="5" xfId="0" applyNumberFormat="1" applyFont="1" applyBorder="1" applyAlignment="1">
      <alignment horizontal="right" vertical="center"/>
    </xf>
    <xf numFmtId="164" fontId="3" fillId="0" borderId="5" xfId="6" applyNumberFormat="1" applyFont="1" applyBorder="1" applyAlignment="1">
      <alignment vertical="center"/>
    </xf>
    <xf numFmtId="164" fontId="3" fillId="0" borderId="6" xfId="6" applyNumberFormat="1" applyFont="1" applyBorder="1" applyAlignment="1">
      <alignment vertical="center"/>
    </xf>
    <xf numFmtId="173" fontId="3" fillId="0" borderId="1" xfId="0" applyNumberFormat="1" applyFont="1" applyBorder="1" applyAlignment="1">
      <alignment horizontal="right" vertical="center"/>
    </xf>
    <xf numFmtId="164" fontId="13" fillId="0" borderId="0" xfId="4" applyNumberFormat="1" applyFont="1" applyAlignment="1">
      <alignment vertical="center"/>
    </xf>
    <xf numFmtId="0" fontId="3" fillId="0" borderId="15" xfId="0" applyFont="1" applyBorder="1" applyAlignment="1">
      <alignment vertical="center"/>
    </xf>
    <xf numFmtId="164" fontId="3" fillId="0" borderId="5" xfId="6" applyNumberFormat="1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164" fontId="28" fillId="0" borderId="0" xfId="6" applyNumberFormat="1" applyFont="1"/>
    <xf numFmtId="4" fontId="3" fillId="0" borderId="6" xfId="0" applyNumberFormat="1" applyFont="1" applyBorder="1" applyAlignment="1">
      <alignment vertical="center"/>
    </xf>
    <xf numFmtId="167" fontId="26" fillId="0" borderId="0" xfId="0" applyNumberFormat="1" applyFont="1" applyAlignment="1">
      <alignment vertical="center"/>
    </xf>
    <xf numFmtId="176" fontId="20" fillId="0" borderId="0" xfId="7" applyNumberFormat="1" applyFont="1" applyAlignment="1">
      <alignment vertical="center"/>
    </xf>
    <xf numFmtId="3" fontId="7" fillId="0" borderId="9" xfId="0" applyNumberFormat="1" applyFont="1" applyBorder="1" applyAlignment="1">
      <alignment vertical="center"/>
    </xf>
    <xf numFmtId="0" fontId="22" fillId="0" borderId="5" xfId="0" applyFont="1" applyBorder="1" applyAlignment="1">
      <alignment horizontal="left" vertical="center"/>
    </xf>
    <xf numFmtId="164" fontId="26" fillId="0" borderId="0" xfId="6" applyNumberFormat="1" applyFont="1" applyAlignment="1">
      <alignment horizontal="centerContinuous" vertical="center"/>
    </xf>
    <xf numFmtId="0" fontId="3" fillId="0" borderId="9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30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2" fillId="0" borderId="0" xfId="0" applyFont="1"/>
    <xf numFmtId="0" fontId="33" fillId="0" borderId="0" xfId="0" applyFont="1" applyAlignment="1">
      <alignment horizontal="centerContinuous"/>
    </xf>
    <xf numFmtId="0" fontId="32" fillId="0" borderId="18" xfId="0" applyFont="1" applyBorder="1"/>
    <xf numFmtId="0" fontId="3" fillId="0" borderId="0" xfId="0" applyFont="1"/>
    <xf numFmtId="0" fontId="7" fillId="0" borderId="19" xfId="0" applyFont="1" applyBorder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right"/>
    </xf>
    <xf numFmtId="0" fontId="3" fillId="0" borderId="18" xfId="0" applyFont="1" applyBorder="1"/>
    <xf numFmtId="0" fontId="7" fillId="0" borderId="18" xfId="0" applyFont="1" applyBorder="1"/>
    <xf numFmtId="3" fontId="8" fillId="0" borderId="0" xfId="4" applyNumberFormat="1" applyFont="1"/>
    <xf numFmtId="3" fontId="3" fillId="0" borderId="0" xfId="0" quotePrefix="1" applyNumberFormat="1" applyFont="1"/>
    <xf numFmtId="3" fontId="3" fillId="0" borderId="0" xfId="0" applyNumberFormat="1" applyFont="1"/>
    <xf numFmtId="3" fontId="3" fillId="0" borderId="18" xfId="0" applyNumberFormat="1" applyFont="1" applyBorder="1"/>
    <xf numFmtId="0" fontId="3" fillId="0" borderId="18" xfId="0" applyFont="1" applyBorder="1" applyAlignment="1">
      <alignment horizontal="right"/>
    </xf>
    <xf numFmtId="164" fontId="3" fillId="0" borderId="18" xfId="0" quotePrefix="1" applyNumberFormat="1" applyFont="1" applyBorder="1" applyAlignment="1">
      <alignment horizontal="right"/>
    </xf>
    <xf numFmtId="0" fontId="3" fillId="0" borderId="19" xfId="0" applyFont="1" applyBorder="1"/>
    <xf numFmtId="3" fontId="8" fillId="0" borderId="19" xfId="4" applyNumberFormat="1" applyFont="1" applyBorder="1"/>
    <xf numFmtId="0" fontId="3" fillId="0" borderId="0" xfId="0" applyFont="1" applyAlignment="1">
      <alignment horizontal="right" wrapText="1"/>
    </xf>
    <xf numFmtId="0" fontId="34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174" fontId="3" fillId="0" borderId="0" xfId="1" applyNumberFormat="1" applyFont="1"/>
    <xf numFmtId="173" fontId="0" fillId="0" borderId="0" xfId="0" applyNumberFormat="1" applyAlignment="1">
      <alignment vertical="center"/>
    </xf>
    <xf numFmtId="0" fontId="0" fillId="0" borderId="9" xfId="0" applyBorder="1" applyAlignment="1">
      <alignment vertical="center"/>
    </xf>
    <xf numFmtId="0" fontId="0" fillId="0" borderId="13" xfId="0" applyBorder="1" applyAlignment="1">
      <alignment vertical="center"/>
    </xf>
    <xf numFmtId="177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horizontal="fill" vertical="center"/>
    </xf>
    <xf numFmtId="173" fontId="0" fillId="0" borderId="12" xfId="0" applyNumberFormat="1" applyBorder="1" applyAlignment="1">
      <alignment vertical="center"/>
    </xf>
    <xf numFmtId="173" fontId="0" fillId="0" borderId="14" xfId="0" applyNumberFormat="1" applyBorder="1" applyAlignment="1">
      <alignment vertical="center"/>
    </xf>
    <xf numFmtId="0" fontId="3" fillId="0" borderId="14" xfId="5" applyBorder="1" applyAlignment="1">
      <alignment vertical="center"/>
    </xf>
    <xf numFmtId="173" fontId="0" fillId="0" borderId="7" xfId="0" applyNumberFormat="1" applyBorder="1" applyAlignment="1">
      <alignment vertical="center"/>
    </xf>
    <xf numFmtId="168" fontId="3" fillId="0" borderId="0" xfId="5" applyNumberFormat="1" applyAlignment="1">
      <alignment vertical="center"/>
    </xf>
    <xf numFmtId="0" fontId="22" fillId="0" borderId="13" xfId="0" applyFont="1" applyBorder="1" applyAlignment="1">
      <alignment vertical="center"/>
    </xf>
    <xf numFmtId="0" fontId="0" fillId="0" borderId="7" xfId="0" applyBorder="1" applyAlignment="1">
      <alignment vertical="center"/>
    </xf>
    <xf numFmtId="2" fontId="0" fillId="0" borderId="0" xfId="0" applyNumberFormat="1" applyAlignment="1">
      <alignment vertical="center"/>
    </xf>
    <xf numFmtId="168" fontId="0" fillId="0" borderId="7" xfId="0" applyNumberFormat="1" applyBorder="1" applyAlignment="1">
      <alignment vertical="center"/>
    </xf>
    <xf numFmtId="168" fontId="0" fillId="0" borderId="0" xfId="0" applyNumberFormat="1" applyAlignment="1">
      <alignment vertical="center"/>
    </xf>
    <xf numFmtId="168" fontId="3" fillId="0" borderId="0" xfId="5" applyNumberFormat="1" applyAlignment="1">
      <alignment horizontal="right" vertical="center"/>
    </xf>
    <xf numFmtId="173" fontId="3" fillId="0" borderId="0" xfId="5" applyNumberFormat="1" applyAlignment="1">
      <alignment vertical="center"/>
    </xf>
    <xf numFmtId="0" fontId="0" fillId="0" borderId="16" xfId="0" applyBorder="1" applyAlignment="1">
      <alignment vertical="center"/>
    </xf>
    <xf numFmtId="0" fontId="0" fillId="0" borderId="11" xfId="0" applyBorder="1" applyAlignment="1">
      <alignment vertical="center"/>
    </xf>
    <xf numFmtId="0" fontId="13" fillId="0" borderId="11" xfId="0" applyFont="1" applyBorder="1" applyAlignment="1">
      <alignment horizontal="right" vertical="center"/>
    </xf>
    <xf numFmtId="0" fontId="0" fillId="0" borderId="15" xfId="0" applyBorder="1" applyAlignment="1">
      <alignment vertical="center"/>
    </xf>
    <xf numFmtId="0" fontId="4" fillId="0" borderId="0" xfId="4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3" fillId="0" borderId="2" xfId="4" applyFont="1" applyBorder="1" applyAlignment="1">
      <alignment horizontal="center" vertical="center" wrapText="1"/>
    </xf>
    <xf numFmtId="0" fontId="3" fillId="0" borderId="3" xfId="4" applyFont="1" applyBorder="1" applyAlignment="1">
      <alignment horizontal="center" vertical="center" wrapText="1"/>
    </xf>
    <xf numFmtId="0" fontId="3" fillId="0" borderId="9" xfId="4" applyFont="1" applyBorder="1" applyAlignment="1">
      <alignment horizontal="center" vertical="center" wrapText="1"/>
    </xf>
    <xf numFmtId="0" fontId="3" fillId="0" borderId="12" xfId="4" applyFont="1" applyBorder="1" applyAlignment="1">
      <alignment horizontal="center" vertical="center" wrapText="1"/>
    </xf>
    <xf numFmtId="0" fontId="3" fillId="0" borderId="1" xfId="4" quotePrefix="1" applyFont="1" applyBorder="1" applyAlignment="1">
      <alignment horizontal="center" vertical="center"/>
    </xf>
    <xf numFmtId="0" fontId="3" fillId="0" borderId="6" xfId="4" quotePrefix="1" applyFont="1" applyBorder="1" applyAlignment="1">
      <alignment horizontal="center" vertical="center"/>
    </xf>
    <xf numFmtId="0" fontId="3" fillId="0" borderId="4" xfId="4" quotePrefix="1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/>
    </xf>
    <xf numFmtId="0" fontId="3" fillId="0" borderId="6" xfId="4" applyFont="1" applyBorder="1" applyAlignment="1">
      <alignment horizontal="center" vertical="center"/>
    </xf>
    <xf numFmtId="0" fontId="3" fillId="0" borderId="4" xfId="4" applyFont="1" applyBorder="1" applyAlignment="1">
      <alignment horizontal="center" vertical="center"/>
    </xf>
    <xf numFmtId="164" fontId="3" fillId="0" borderId="1" xfId="4" applyNumberFormat="1" applyFont="1" applyBorder="1" applyAlignment="1">
      <alignment horizontal="center" vertical="center"/>
    </xf>
    <xf numFmtId="164" fontId="3" fillId="0" borderId="4" xfId="4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5" applyFont="1" applyAlignment="1">
      <alignment horizontal="center" vertical="center"/>
    </xf>
    <xf numFmtId="0" fontId="14" fillId="0" borderId="0" xfId="5" applyFont="1" applyAlignment="1">
      <alignment horizontal="center" vertical="center"/>
    </xf>
    <xf numFmtId="0" fontId="15" fillId="0" borderId="0" xfId="5" applyFont="1" applyAlignment="1">
      <alignment horizontal="center" vertical="center"/>
    </xf>
    <xf numFmtId="0" fontId="13" fillId="0" borderId="15" xfId="5" applyFont="1" applyBorder="1" applyAlignment="1">
      <alignment horizontal="center" vertical="center"/>
    </xf>
    <xf numFmtId="0" fontId="13" fillId="0" borderId="16" xfId="5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164" fontId="13" fillId="0" borderId="15" xfId="0" applyNumberFormat="1" applyFont="1" applyBorder="1" applyAlignment="1">
      <alignment horizontal="center" vertical="center"/>
    </xf>
    <xf numFmtId="164" fontId="13" fillId="0" borderId="11" xfId="0" applyNumberFormat="1" applyFont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1" fillId="0" borderId="0" xfId="4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164" fontId="1" fillId="0" borderId="0" xfId="3" applyNumberFormat="1" applyFill="1" applyAlignment="1">
      <alignment vertical="center"/>
    </xf>
    <xf numFmtId="0" fontId="12" fillId="0" borderId="0" xfId="5" applyFont="1" applyFill="1" applyAlignment="1">
      <alignment vertical="center"/>
    </xf>
    <xf numFmtId="0" fontId="13" fillId="0" borderId="0" xfId="5" applyFont="1" applyFill="1" applyAlignment="1">
      <alignment vertical="center"/>
    </xf>
    <xf numFmtId="0" fontId="3" fillId="0" borderId="0" xfId="5" applyFill="1" applyAlignment="1">
      <alignment vertical="center"/>
    </xf>
    <xf numFmtId="0" fontId="7" fillId="0" borderId="0" xfId="5" applyFont="1" applyFill="1" applyAlignment="1">
      <alignment vertical="center"/>
    </xf>
    <xf numFmtId="0" fontId="11" fillId="0" borderId="0" xfId="5" applyFont="1" applyFill="1" applyAlignment="1">
      <alignment vertical="center"/>
    </xf>
    <xf numFmtId="168" fontId="13" fillId="0" borderId="0" xfId="5" applyNumberFormat="1" applyFont="1" applyFill="1" applyAlignment="1">
      <alignment horizontal="center" vertical="center"/>
    </xf>
    <xf numFmtId="0" fontId="16" fillId="0" borderId="0" xfId="5" applyFont="1" applyFill="1" applyAlignment="1">
      <alignment vertical="center"/>
    </xf>
    <xf numFmtId="0" fontId="14" fillId="0" borderId="0" xfId="0" applyFont="1" applyAlignment="1">
      <alignment horizontal="center" vertical="center" wrapText="1"/>
    </xf>
  </cellXfs>
  <cellStyles count="8">
    <cellStyle name="Dobry" xfId="3" builtinId="26"/>
    <cellStyle name="Dziesiętny" xfId="1" builtinId="3"/>
    <cellStyle name="Dziesiętny 2" xfId="7" xr:uid="{34F595DA-5A30-4AD1-94A9-EF7752FDDD54}"/>
    <cellStyle name="Normalny" xfId="0" builtinId="0"/>
    <cellStyle name="Normalny 2" xfId="5" xr:uid="{D7FDCD07-089E-45D2-9E17-6EA5BA270B62}"/>
    <cellStyle name="Normalny_RAPORT98" xfId="4" xr:uid="{DE3779E0-9C05-43BE-A1A1-0A7954E55E9C}"/>
    <cellStyle name="Procentowy" xfId="2" builtinId="5"/>
    <cellStyle name="Procentowy 2" xfId="6" xr:uid="{E2F929F1-EAC1-41B3-A4A4-D4C5CE45EB2B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Składka przypisana brutto w milionach złotych.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>
            <c:ext xmlns:c16="http://schemas.microsoft.com/office/drawing/2014/chart" uri="{C3380CC4-5D6E-409C-BE32-E72D297353CC}">
              <c16:uniqueId val="{00000000-DCF1-4AD3-BBEA-6265CF65DBC9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>
            <c:ext xmlns:c16="http://schemas.microsoft.com/office/drawing/2014/chart" uri="{C3380CC4-5D6E-409C-BE32-E72D297353CC}">
              <c16:uniqueId val="{00000001-DCF1-4AD3-BBEA-6265CF65DB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9724544"/>
        <c:axId val="79726080"/>
        <c:axId val="0"/>
      </c:bar3DChart>
      <c:catAx>
        <c:axId val="797245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7972608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797260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797245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Koszty działalności ubezpieczeniowej w dziale II w milionach złotych.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91E-466B-BC45-A426F8030282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D91E-466B-BC45-A426F8030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0511232"/>
        <c:axId val="90512768"/>
        <c:axId val="0"/>
      </c:bar3DChart>
      <c:catAx>
        <c:axId val="905112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512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0512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5112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2001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84-4622-95D3-4B7B7A9BEC56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84-4622-95D3-4B7B7A9BEC56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84-4622-95D3-4B7B7A9BEC56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84-4622-95D3-4B7B7A9BEC56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84-4622-95D3-4B7B7A9BEC56}"/>
                </c:ext>
              </c:extLst>
            </c:dLbl>
            <c:dLbl>
              <c:idx val="5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84-4622-95D3-4B7B7A9BEC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6-1584-4622-95D3-4B7B7A9BE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dziale I w 2000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explosion val="15"/>
          <c:dLbls>
            <c:dLbl>
              <c:idx val="0"/>
              <c:tx>
                <c:rich>
                  <a:bodyPr/>
                  <a:lstStyle/>
                  <a:p>
                    <a:pPr>
                      <a:defRPr sz="200" b="0" i="0" u="none" strike="noStrike" baseline="0">
                        <a:solidFill>
                          <a:srgbClr val="000000"/>
                        </a:solidFill>
                        <a:latin typeface="Arial CE"/>
                        <a:ea typeface="Arial CE"/>
                        <a:cs typeface="Arial CE"/>
                      </a:defRPr>
                    </a:pPr>
                    <a:r>
                      <a:rPr lang="pl-PL"/>
                      <a:t>73,3%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F8A-4C4A-A5CE-71FE38285568}"/>
                </c:ext>
              </c:extLst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8A-4C4A-A5CE-71FE38285568}"/>
                </c:ext>
              </c:extLst>
            </c:dLbl>
            <c:dLbl>
              <c:idx val="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8A-4C4A-A5CE-71FE38285568}"/>
                </c:ext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8A-4C4A-A5CE-71FE38285568}"/>
                </c:ext>
              </c:extLst>
            </c:dLbl>
            <c:dLbl>
              <c:idx val="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8A-4C4A-A5CE-71FE3828556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5-0F8A-4C4A-A5CE-71FE3828556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dziale I w 2001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explosion val="15"/>
          <c:dLbls>
            <c:dLbl>
              <c:idx val="0"/>
              <c:tx>
                <c:rich>
                  <a:bodyPr/>
                  <a:lstStyle/>
                  <a:p>
                    <a:pPr>
                      <a:defRPr sz="200" b="0" i="0" u="none" strike="noStrike" baseline="0">
                        <a:solidFill>
                          <a:srgbClr val="000000"/>
                        </a:solidFill>
                        <a:latin typeface="Arial CE"/>
                        <a:ea typeface="Arial CE"/>
                        <a:cs typeface="Arial CE"/>
                      </a:defRPr>
                    </a:pPr>
                    <a:r>
                      <a:rPr lang="pl-PL"/>
                      <a:t>73,0%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DCD5-4C19-85A3-B5D2CB09ADD3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D5-4C19-85A3-B5D2CB09ADD3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D5-4C19-85A3-B5D2CB09ADD3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5-4C19-85A3-B5D2CB09ADD3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D5-4C19-85A3-B5D2CB09ADD3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5-DCD5-4C19-85A3-B5D2CB09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dziale II w 2000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95-4706-AE52-FC0895713D78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43529946974725675"/>
                  <c:y val="0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95-4706-AE52-FC0895713D78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95-4706-AE52-FC0895713D78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95-4706-AE52-FC0895713D78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95-4706-AE52-FC0895713D78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5-3F95-4706-AE52-FC0895713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dziale II w 2001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D0-4768-88E9-EE803F4573DC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D0-4768-88E9-EE803F4573DC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D0-4768-88E9-EE803F4573DC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D0-4768-88E9-EE803F4573DC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D0-4768-88E9-EE803F4573DC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5-FDD0-4768-88E9-EE803F457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lokat w 2000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06-4431-B3D4-82B45C2F61AE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06-4431-B3D4-82B45C2F61AE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06-4431-B3D4-82B45C2F61AE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06-4431-B3D4-82B45C2F61A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41083372755199193"/>
                  <c:y val="0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306-4431-B3D4-82B45C2F61AE}"/>
                </c:ext>
              </c:extLst>
            </c:dLbl>
            <c:dLbl>
              <c:idx val="5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06-4431-B3D4-82B45C2F61A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6-D306-4431-B3D4-82B45C2F61A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1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produktowa działu I w 2000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EE-4731-88CB-E41FC8397BA5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EE-4731-88CB-E41FC8397BA5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EE-4731-88CB-E41FC8397BA5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EE-4731-88CB-E41FC8397BA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4-B5EE-4731-88CB-E41FC8397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produktowa działu I w 2001 roku.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7D-4AEF-ACE2-B2747BFE3DEA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87D-4AEF-ACE2-B2747BFE3DEA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7D-4AEF-ACE2-B2747BFE3DEA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7D-4AEF-ACE2-B2747BFE3DE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2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4-587D-4AEF-ACE2-B2747BFE3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produktowa działu II w 2000 roku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8-46B6-83D9-392CFFB16B42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8-46B6-83D9-392CFFB16B42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8-46B6-83D9-392CFFB16B42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5091002056113374"/>
                  <c:y val="0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8-46B6-83D9-392CFFB16B42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8-46B6-83D9-392CFFB16B42}"/>
                </c:ext>
              </c:extLst>
            </c:dLbl>
            <c:dLbl>
              <c:idx val="5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8-46B6-83D9-392CFFB16B42}"/>
                </c:ext>
              </c:extLst>
            </c:dLbl>
            <c:dLbl>
              <c:idx val="6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8-46B6-83D9-392CFFB16B4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2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7-4B38-46B6-83D9-392CFFB16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54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Składka przypisana brutto w milionach złotych w dziale I według grup ryzyka.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100"/>
      <c:rotY val="20"/>
      <c:depthPercent val="100"/>
      <c:rAngAx val="0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standar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253A-4F08-A9D1-72FC6EEE2F9A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253A-4F08-A9D1-72FC6EEE2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813504"/>
        <c:axId val="85823488"/>
        <c:axId val="79502848"/>
      </c:bar3DChart>
      <c:catAx>
        <c:axId val="8581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5823488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85823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5813504"/>
        <c:crosses val="autoZero"/>
        <c:crossBetween val="between"/>
      </c:valAx>
      <c:serAx>
        <c:axId val="7950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5823488"/>
        <c:crosses val="autoZero"/>
        <c:tickMarkSkip val="1"/>
      </c:ser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produktowa działu II w 2001 roku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89-4322-8915-8353C53493B7}"/>
                </c:ext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89-4322-8915-8353C53493B7}"/>
                </c:ext>
              </c:extLst>
            </c:dLbl>
            <c:dLbl>
              <c:idx val="2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689-4322-8915-8353C53493B7}"/>
                </c:ext>
              </c:extLst>
            </c:dLbl>
            <c:dLbl>
              <c:idx val="3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89-4322-8915-8353C53493B7}"/>
                </c:ext>
              </c:extLst>
            </c:dLbl>
            <c:dLbl>
              <c:idx val="4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89-4322-8915-8353C53493B7}"/>
                </c:ext>
              </c:extLst>
            </c:dLbl>
            <c:dLbl>
              <c:idx val="5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89-4322-8915-8353C53493B7}"/>
                </c:ext>
              </c:extLst>
            </c:dLbl>
            <c:dLbl>
              <c:idx val="6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689-4322-8915-8353C53493B7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extLst>
            <c:ext xmlns:c16="http://schemas.microsoft.com/office/drawing/2014/chart" uri="{C3380CC4-5D6E-409C-BE32-E72D297353CC}">
              <c16:uniqueId val="{00000007-1689-4322-8915-8353C5349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54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Składka przypisana brutto w milionach złotych w dziale II według grup ryzyka.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3A71-495E-85C7-E11FCBA8EC27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3A71-495E-85C7-E11FCBA8E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6128128"/>
        <c:axId val="86129664"/>
        <c:axId val="0"/>
      </c:bar3DChart>
      <c:catAx>
        <c:axId val="861281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6129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129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612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51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Odszkodowania i świadczenia w milionach złotych.
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standar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>
            <c:ext xmlns:c16="http://schemas.microsoft.com/office/drawing/2014/chart" uri="{C3380CC4-5D6E-409C-BE32-E72D297353CC}">
              <c16:uniqueId val="{00000000-51C6-41F6-87B3-23914F69D746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>
            <c:ext xmlns:c16="http://schemas.microsoft.com/office/drawing/2014/chart" uri="{C3380CC4-5D6E-409C-BE32-E72D297353CC}">
              <c16:uniqueId val="{00000001-51C6-41F6-87B3-23914F69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6107648"/>
        <c:axId val="86109184"/>
        <c:axId val="86132032"/>
      </c:bar3DChart>
      <c:catAx>
        <c:axId val="8610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6109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109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6107648"/>
        <c:crosses val="autoZero"/>
        <c:crossBetween val="between"/>
        <c:majorUnit val="5000"/>
      </c:valAx>
      <c:serAx>
        <c:axId val="8613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6109184"/>
        <c:crosses val="autoZero"/>
        <c:tickMarkSkip val="1"/>
      </c:ser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Odszkodowania i świadczenia w dziale I 
w milionach złotych w grupach ryzyka.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041F-45D1-9947-059A7F5D197C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041F-45D1-9947-059A7F5D1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pyramid"/>
        <c:axId val="88961792"/>
        <c:axId val="88963328"/>
        <c:axId val="0"/>
      </c:bar3DChart>
      <c:catAx>
        <c:axId val="88961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89633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88963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8961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Odszkodowania i świadczenia w milionach złotych
 w dziale II w grupach ryzyka.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E9B-46E6-BDD5-7C1F7172C46C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E9B-46E6-BDD5-7C1F7172C4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122880"/>
        <c:axId val="90128768"/>
        <c:axId val="0"/>
      </c:bar3DChart>
      <c:catAx>
        <c:axId val="901228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128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012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12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61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Koszty działalności ubezpieczeniowej w 1996 roku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100"/>
      <c:rotY val="20"/>
      <c:depthPercent val="2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2BF-431F-9CD9-19190064904E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2BF-431F-9CD9-19190064904E}"/>
            </c:ext>
          </c:extLst>
        </c:ser>
        <c:ser>
          <c:idx val="2"/>
          <c:order val="2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2-C2BF-431F-9CD9-19190064904E}"/>
            </c:ext>
          </c:extLst>
        </c:ser>
        <c:ser>
          <c:idx val="3"/>
          <c:order val="3"/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3-C2BF-431F-9CD9-191900649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90380928"/>
        <c:axId val="90390912"/>
        <c:axId val="0"/>
      </c:bar3DChart>
      <c:catAx>
        <c:axId val="90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3909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0390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380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>
      <c:oddHeader>&amp;A</c:oddHeader>
      <c:oddFooter>Strona &amp;P</c:oddFooter>
    </c:headerFooter>
    <c:pageMargins b="1" l="0.75000000000000422" r="0.75000000000000422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Koszty działalności ubezpieczeniowej 
w milionach złotych.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B60-4AF0-A2D2-3F2530D573E6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B60-4AF0-A2D2-3F2530D57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420352"/>
        <c:axId val="90421888"/>
        <c:axId val="0"/>
      </c:bar3DChart>
      <c:catAx>
        <c:axId val="90420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421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0421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4203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Koszty działalności ubezpieczeniowej 
w dziale I w milionach złotych.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0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E3EB-4B14-97D4-A5447EE38D61}"/>
            </c:ext>
          </c:extLst>
        </c:ser>
        <c:ser>
          <c:idx val="1"/>
          <c:order val="1"/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E3EB-4B14-97D4-A5447EE38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467712"/>
        <c:axId val="90469504"/>
        <c:axId val="0"/>
      </c:bar3DChart>
      <c:catAx>
        <c:axId val="904677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46950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04695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90467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422" r="0.750000000000004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0</xdr:row>
      <xdr:rowOff>0</xdr:rowOff>
    </xdr:from>
    <xdr:to>
      <xdr:col>5</xdr:col>
      <xdr:colOff>523875</xdr:colOff>
      <xdr:row>0</xdr:row>
      <xdr:rowOff>0</xdr:rowOff>
    </xdr:to>
    <xdr:graphicFrame macro="">
      <xdr:nvGraphicFramePr>
        <xdr:cNvPr id="2" name="Chart 1029">
          <a:extLst>
            <a:ext uri="{FF2B5EF4-FFF2-40B4-BE49-F238E27FC236}">
              <a16:creationId xmlns:a16="http://schemas.microsoft.com/office/drawing/2014/main" id="{E7C504AA-B5B2-47CE-8A2B-9CEA9B28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342900</xdr:colOff>
      <xdr:row>0</xdr:row>
      <xdr:rowOff>0</xdr:rowOff>
    </xdr:from>
    <xdr:to>
      <xdr:col>7</xdr:col>
      <xdr:colOff>0</xdr:colOff>
      <xdr:row>0</xdr:row>
      <xdr:rowOff>0</xdr:rowOff>
    </xdr:to>
    <xdr:graphicFrame macro="">
      <xdr:nvGraphicFramePr>
        <xdr:cNvPr id="3" name="Chart 1032">
          <a:extLst>
            <a:ext uri="{FF2B5EF4-FFF2-40B4-BE49-F238E27FC236}">
              <a16:creationId xmlns:a16="http://schemas.microsoft.com/office/drawing/2014/main" id="{7AA5BD51-A1C6-47CA-81CD-85C39C63BD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152400</xdr:colOff>
      <xdr:row>0</xdr:row>
      <xdr:rowOff>0</xdr:rowOff>
    </xdr:from>
    <xdr:to>
      <xdr:col>5</xdr:col>
      <xdr:colOff>800100</xdr:colOff>
      <xdr:row>0</xdr:row>
      <xdr:rowOff>0</xdr:rowOff>
    </xdr:to>
    <xdr:graphicFrame macro="">
      <xdr:nvGraphicFramePr>
        <xdr:cNvPr id="4" name="Chart 1033">
          <a:extLst>
            <a:ext uri="{FF2B5EF4-FFF2-40B4-BE49-F238E27FC236}">
              <a16:creationId xmlns:a16="http://schemas.microsoft.com/office/drawing/2014/main" id="{7C8ED978-3CE2-41B1-BF1B-6E90CE6EA5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0</xdr:row>
      <xdr:rowOff>0</xdr:rowOff>
    </xdr:from>
    <xdr:to>
      <xdr:col>6</xdr:col>
      <xdr:colOff>504825</xdr:colOff>
      <xdr:row>0</xdr:row>
      <xdr:rowOff>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407D3636-4D57-4074-9394-8E860EB358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</xdr:colOff>
      <xdr:row>0</xdr:row>
      <xdr:rowOff>0</xdr:rowOff>
    </xdr:from>
    <xdr:to>
      <xdr:col>6</xdr:col>
      <xdr:colOff>390525</xdr:colOff>
      <xdr:row>0</xdr:row>
      <xdr:rowOff>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9B7B1C94-7277-4470-B054-5623F5D11F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114300</xdr:colOff>
      <xdr:row>0</xdr:row>
      <xdr:rowOff>0</xdr:rowOff>
    </xdr:from>
    <xdr:to>
      <xdr:col>6</xdr:col>
      <xdr:colOff>1028700</xdr:colOff>
      <xdr:row>0</xdr:row>
      <xdr:rowOff>0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EE941118-39D8-4F2B-B1AA-1651ECDA2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276225</xdr:colOff>
      <xdr:row>0</xdr:row>
      <xdr:rowOff>0</xdr:rowOff>
    </xdr:from>
    <xdr:to>
      <xdr:col>1</xdr:col>
      <xdr:colOff>276225</xdr:colOff>
      <xdr:row>0</xdr:row>
      <xdr:rowOff>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821BB8FC-761C-4B7C-877E-E190CA2CDA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381000</xdr:colOff>
      <xdr:row>0</xdr:row>
      <xdr:rowOff>0</xdr:rowOff>
    </xdr:from>
    <xdr:to>
      <xdr:col>9</xdr:col>
      <xdr:colOff>142875</xdr:colOff>
      <xdr:row>0</xdr:row>
      <xdr:rowOff>0</xdr:rowOff>
    </xdr:to>
    <xdr:graphicFrame macro="">
      <xdr:nvGraphicFramePr>
        <xdr:cNvPr id="3" name="Chart 52">
          <a:extLst>
            <a:ext uri="{FF2B5EF4-FFF2-40B4-BE49-F238E27FC236}">
              <a16:creationId xmlns:a16="http://schemas.microsoft.com/office/drawing/2014/main" id="{F540EB58-E4A0-4E2F-BFC6-9CCB2B8269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333375</xdr:colOff>
      <xdr:row>0</xdr:row>
      <xdr:rowOff>0</xdr:rowOff>
    </xdr:from>
    <xdr:to>
      <xdr:col>9</xdr:col>
      <xdr:colOff>257175</xdr:colOff>
      <xdr:row>0</xdr:row>
      <xdr:rowOff>0</xdr:rowOff>
    </xdr:to>
    <xdr:graphicFrame macro="">
      <xdr:nvGraphicFramePr>
        <xdr:cNvPr id="4" name="Chart 53">
          <a:extLst>
            <a:ext uri="{FF2B5EF4-FFF2-40B4-BE49-F238E27FC236}">
              <a16:creationId xmlns:a16="http://schemas.microsoft.com/office/drawing/2014/main" id="{A3447EFA-AA8D-40C4-87C1-C0FFE209A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342900</xdr:colOff>
      <xdr:row>0</xdr:row>
      <xdr:rowOff>0</xdr:rowOff>
    </xdr:from>
    <xdr:to>
      <xdr:col>9</xdr:col>
      <xdr:colOff>152400</xdr:colOff>
      <xdr:row>0</xdr:row>
      <xdr:rowOff>0</xdr:rowOff>
    </xdr:to>
    <xdr:graphicFrame macro="">
      <xdr:nvGraphicFramePr>
        <xdr:cNvPr id="5" name="Chart 54">
          <a:extLst>
            <a:ext uri="{FF2B5EF4-FFF2-40B4-BE49-F238E27FC236}">
              <a16:creationId xmlns:a16="http://schemas.microsoft.com/office/drawing/2014/main" id="{3D87154A-42E0-4ADA-97CE-5155E70A68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762000</xdr:colOff>
      <xdr:row>0</xdr:row>
      <xdr:rowOff>0</xdr:rowOff>
    </xdr:from>
    <xdr:to>
      <xdr:col>4</xdr:col>
      <xdr:colOff>1676400</xdr:colOff>
      <xdr:row>0</xdr:row>
      <xdr:rowOff>0</xdr:rowOff>
    </xdr:to>
    <xdr:graphicFrame macro="">
      <xdr:nvGraphicFramePr>
        <xdr:cNvPr id="2" name="Chart 16">
          <a:extLst>
            <a:ext uri="{FF2B5EF4-FFF2-40B4-BE49-F238E27FC236}">
              <a16:creationId xmlns:a16="http://schemas.microsoft.com/office/drawing/2014/main" id="{0FB31AB9-0318-49C8-8475-D714242DB7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238125</xdr:colOff>
      <xdr:row>0</xdr:row>
      <xdr:rowOff>0</xdr:rowOff>
    </xdr:from>
    <xdr:to>
      <xdr:col>4</xdr:col>
      <xdr:colOff>2124075</xdr:colOff>
      <xdr:row>0</xdr:row>
      <xdr:rowOff>0</xdr:rowOff>
    </xdr:to>
    <xdr:graphicFrame macro="">
      <xdr:nvGraphicFramePr>
        <xdr:cNvPr id="3" name="Chart 17">
          <a:extLst>
            <a:ext uri="{FF2B5EF4-FFF2-40B4-BE49-F238E27FC236}">
              <a16:creationId xmlns:a16="http://schemas.microsoft.com/office/drawing/2014/main" id="{2A311C5B-5686-47F2-8FA6-5134058398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200025</xdr:colOff>
      <xdr:row>0</xdr:row>
      <xdr:rowOff>0</xdr:rowOff>
    </xdr:from>
    <xdr:to>
      <xdr:col>4</xdr:col>
      <xdr:colOff>2247900</xdr:colOff>
      <xdr:row>0</xdr:row>
      <xdr:rowOff>0</xdr:rowOff>
    </xdr:to>
    <xdr:graphicFrame macro="">
      <xdr:nvGraphicFramePr>
        <xdr:cNvPr id="4" name="Chart 18">
          <a:extLst>
            <a:ext uri="{FF2B5EF4-FFF2-40B4-BE49-F238E27FC236}">
              <a16:creationId xmlns:a16="http://schemas.microsoft.com/office/drawing/2014/main" id="{CEBBA9DE-A957-4C22-B6B4-2BB9D5F853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219075</xdr:colOff>
      <xdr:row>0</xdr:row>
      <xdr:rowOff>0</xdr:rowOff>
    </xdr:from>
    <xdr:to>
      <xdr:col>5</xdr:col>
      <xdr:colOff>695325</xdr:colOff>
      <xdr:row>0</xdr:row>
      <xdr:rowOff>0</xdr:rowOff>
    </xdr:to>
    <xdr:graphicFrame macro="">
      <xdr:nvGraphicFramePr>
        <xdr:cNvPr id="5" name="Chart 19">
          <a:extLst>
            <a:ext uri="{FF2B5EF4-FFF2-40B4-BE49-F238E27FC236}">
              <a16:creationId xmlns:a16="http://schemas.microsoft.com/office/drawing/2014/main" id="{5555FFDD-A075-4B6F-8323-35D11EB753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609600</xdr:colOff>
      <xdr:row>0</xdr:row>
      <xdr:rowOff>0</xdr:rowOff>
    </xdr:from>
    <xdr:to>
      <xdr:col>4</xdr:col>
      <xdr:colOff>1676400</xdr:colOff>
      <xdr:row>0</xdr:row>
      <xdr:rowOff>0</xdr:rowOff>
    </xdr:to>
    <xdr:graphicFrame macro="">
      <xdr:nvGraphicFramePr>
        <xdr:cNvPr id="6" name="Chart 20">
          <a:extLst>
            <a:ext uri="{FF2B5EF4-FFF2-40B4-BE49-F238E27FC236}">
              <a16:creationId xmlns:a16="http://schemas.microsoft.com/office/drawing/2014/main" id="{0D65F01D-4F35-47BC-99F4-9974EE570D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790575</xdr:colOff>
      <xdr:row>0</xdr:row>
      <xdr:rowOff>0</xdr:rowOff>
    </xdr:from>
    <xdr:to>
      <xdr:col>4</xdr:col>
      <xdr:colOff>1628775</xdr:colOff>
      <xdr:row>0</xdr:row>
      <xdr:rowOff>0</xdr:rowOff>
    </xdr:to>
    <xdr:graphicFrame macro="">
      <xdr:nvGraphicFramePr>
        <xdr:cNvPr id="7" name="Chart 23">
          <a:extLst>
            <a:ext uri="{FF2B5EF4-FFF2-40B4-BE49-F238E27FC236}">
              <a16:creationId xmlns:a16="http://schemas.microsoft.com/office/drawing/2014/main" id="{07D5420A-439F-4080-A9E8-3CDE3A49D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0</xdr:row>
      <xdr:rowOff>0</xdr:rowOff>
    </xdr:from>
    <xdr:to>
      <xdr:col>5</xdr:col>
      <xdr:colOff>219075</xdr:colOff>
      <xdr:row>0</xdr:row>
      <xdr:rowOff>0</xdr:rowOff>
    </xdr:to>
    <xdr:graphicFrame macro="">
      <xdr:nvGraphicFramePr>
        <xdr:cNvPr id="2" name="Chart 22">
          <a:extLst>
            <a:ext uri="{FF2B5EF4-FFF2-40B4-BE49-F238E27FC236}">
              <a16:creationId xmlns:a16="http://schemas.microsoft.com/office/drawing/2014/main" id="{EC8CA853-F1FD-47CA-92F3-ED2DD490D8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219075</xdr:colOff>
      <xdr:row>0</xdr:row>
      <xdr:rowOff>0</xdr:rowOff>
    </xdr:from>
    <xdr:to>
      <xdr:col>5</xdr:col>
      <xdr:colOff>371475</xdr:colOff>
      <xdr:row>0</xdr:row>
      <xdr:rowOff>0</xdr:rowOff>
    </xdr:to>
    <xdr:graphicFrame macro="">
      <xdr:nvGraphicFramePr>
        <xdr:cNvPr id="3" name="Chart 23">
          <a:extLst>
            <a:ext uri="{FF2B5EF4-FFF2-40B4-BE49-F238E27FC236}">
              <a16:creationId xmlns:a16="http://schemas.microsoft.com/office/drawing/2014/main" id="{E124DE63-BD19-4FE2-84D2-C4E20787A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276225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4" name="Chart 24">
          <a:extLst>
            <a:ext uri="{FF2B5EF4-FFF2-40B4-BE49-F238E27FC236}">
              <a16:creationId xmlns:a16="http://schemas.microsoft.com/office/drawing/2014/main" id="{9F30D16E-6EB7-4A9F-A9FF-2A321AD62C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219075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5" name="Chart 25">
          <a:extLst>
            <a:ext uri="{FF2B5EF4-FFF2-40B4-BE49-F238E27FC236}">
              <a16:creationId xmlns:a16="http://schemas.microsoft.com/office/drawing/2014/main" id="{FB16559C-5596-4BB0-8239-30444B2791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Dokumenty\Raport%20Roczny\2024\Statystyki%202024_ver.1.2.xlsx" TargetMode="External"/><Relationship Id="rId1" Type="http://schemas.openxmlformats.org/officeDocument/2006/relationships/externalLinkPath" Target="file:///H:\Dokumenty\Raport%20Roczny\2024\Statystyki%202024_ver.1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Dokumenty\Raport%20Roczny\2024\Statystyki%202024_ver.1.3.xlsx" TargetMode="External"/><Relationship Id="rId1" Type="http://schemas.openxmlformats.org/officeDocument/2006/relationships/externalLinkPath" Target="file:///H:\Dokumenty\Raport%20Roczny\2024\Statystyki%202024_ver.1.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Dokumenty\Raport%20Roczny\2018\Gus-Ludno&#347;&#263;\Tabela_I.xls" TargetMode="External"/><Relationship Id="rId1" Type="http://schemas.openxmlformats.org/officeDocument/2006/relationships/externalLinkPath" Target="file:///H:\Dokumenty\Raport%20Roczny\2018\Gus-Ludno&#347;&#263;\Tabela_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Składka"/>
      <sheetName val="Odszkodowania"/>
      <sheetName val="Wynik Techniczny"/>
      <sheetName val="Koszty"/>
      <sheetName val="Rezerwy"/>
      <sheetName val="Lokaty"/>
      <sheetName val="Wynik Finansowy"/>
      <sheetName val="Reaskuracja"/>
      <sheetName val="Retencja"/>
      <sheetName val="Szkodowość"/>
      <sheetName val="Poziom Rezerw"/>
      <sheetName val="Kapitały własne "/>
      <sheetName val="Majątek"/>
      <sheetName val="Wskaźnik Zespolony"/>
      <sheetName val="Struktura Rynku"/>
      <sheetName val="Struktura 2013-2022"/>
      <sheetName val="Rynek 2014-2023"/>
      <sheetName val="Struktura 2007-2017_"/>
    </sheetNames>
    <sheetDataSet>
      <sheetData sheetId="0"/>
      <sheetData sheetId="1">
        <row r="14">
          <cell r="B14" t="str">
            <v>ALLIANZ  ŻYCIE POLSKA SA</v>
          </cell>
          <cell r="C14">
            <v>2603050.4054399999</v>
          </cell>
          <cell r="D14">
            <v>2763874.7935799998</v>
          </cell>
        </row>
        <row r="15">
          <cell r="B15" t="str">
            <v>CA ŻYCIE SA</v>
          </cell>
          <cell r="C15">
            <v>477390.15788000001</v>
          </cell>
          <cell r="D15">
            <v>458328.37504000001</v>
          </cell>
        </row>
        <row r="16">
          <cell r="B16" t="str">
            <v>CARDIF POLSKA SA</v>
          </cell>
          <cell r="C16">
            <v>273573.22845</v>
          </cell>
          <cell r="D16">
            <v>285980.09389000002</v>
          </cell>
        </row>
        <row r="17">
          <cell r="B17" t="str">
            <v>ERGO HESTIA STUnŻ SA</v>
          </cell>
          <cell r="C17">
            <v>588206.72242000001</v>
          </cell>
          <cell r="D17">
            <v>650486.56406</v>
          </cell>
        </row>
        <row r="18">
          <cell r="B18" t="str">
            <v>EUROPA ŻYCIE SA</v>
          </cell>
          <cell r="C18">
            <v>358181.17839999998</v>
          </cell>
          <cell r="D18">
            <v>260260.01634</v>
          </cell>
        </row>
        <row r="19">
          <cell r="B19" t="str">
            <v>GENERALI ŻYCIE SA</v>
          </cell>
          <cell r="C19">
            <v>952808.50055</v>
          </cell>
          <cell r="D19">
            <v>980939.66819999996</v>
          </cell>
        </row>
        <row r="20">
          <cell r="B20" t="str">
            <v>INTER - ŻYCIE SA</v>
          </cell>
          <cell r="C20">
            <v>19911.435829999999</v>
          </cell>
          <cell r="D20">
            <v>22362.252339999999</v>
          </cell>
        </row>
        <row r="21">
          <cell r="B21" t="str">
            <v>NATIONALE NEDERLANDEN SA</v>
          </cell>
          <cell r="C21">
            <v>2241443.7929400001</v>
          </cell>
          <cell r="D21">
            <v>2334944.8884800002</v>
          </cell>
        </row>
        <row r="22">
          <cell r="B22" t="str">
            <v>OPEN LIFE SA</v>
          </cell>
          <cell r="C22">
            <v>115697.16433</v>
          </cell>
          <cell r="D22">
            <v>47350.211869999999</v>
          </cell>
        </row>
        <row r="23">
          <cell r="B23" t="str">
            <v>PKO ŻYCIE SA</v>
          </cell>
          <cell r="C23">
            <v>552512.40024999995</v>
          </cell>
          <cell r="D23">
            <v>264057.32008999999</v>
          </cell>
        </row>
        <row r="24">
          <cell r="B24" t="str">
            <v>POCZTOWE ŻYCIE  SA</v>
          </cell>
          <cell r="C24">
            <v>72796.0435</v>
          </cell>
          <cell r="D24">
            <v>77647.174379999997</v>
          </cell>
        </row>
        <row r="25">
          <cell r="B25" t="str">
            <v>PZU ŻYCIE SA</v>
          </cell>
          <cell r="C25">
            <v>9181961.5363800004</v>
          </cell>
          <cell r="D25">
            <v>10072866.15832</v>
          </cell>
        </row>
        <row r="26">
          <cell r="B26" t="str">
            <v>REJENT LIFE TUW</v>
          </cell>
          <cell r="C26">
            <v>19433.85916</v>
          </cell>
          <cell r="D26">
            <v>20044.008399999999</v>
          </cell>
        </row>
        <row r="27">
          <cell r="B27" t="str">
            <v>SALTUS ŻYCIE SA</v>
          </cell>
          <cell r="C27">
            <v>50560.321550000001</v>
          </cell>
          <cell r="D27">
            <v>47285.305849999997</v>
          </cell>
        </row>
        <row r="28">
          <cell r="B28" t="str">
            <v>SANTANDER ALLIANZ ŻYCIE SA</v>
          </cell>
          <cell r="C28">
            <v>462913.36470999999</v>
          </cell>
          <cell r="D28">
            <v>406786.78272000002</v>
          </cell>
        </row>
        <row r="29">
          <cell r="B29" t="str">
            <v>SIGNAL IDUNA ŻYCIE SA</v>
          </cell>
          <cell r="C29">
            <v>48613.041570000001</v>
          </cell>
          <cell r="D29">
            <v>53070.958709999999</v>
          </cell>
        </row>
        <row r="30">
          <cell r="B30" t="str">
            <v>UNIQA ŻYCIE SA</v>
          </cell>
          <cell r="C30">
            <v>928940.49083999998</v>
          </cell>
          <cell r="D30">
            <v>1012482.4688</v>
          </cell>
        </row>
        <row r="31">
          <cell r="B31" t="str">
            <v>UNUM ŻYCIE SA</v>
          </cell>
          <cell r="C31">
            <v>523931.70007999998</v>
          </cell>
          <cell r="D31">
            <v>643032.77148999996</v>
          </cell>
        </row>
        <row r="32">
          <cell r="B32" t="str">
            <v>VIENNA LIFE SA</v>
          </cell>
          <cell r="C32">
            <v>1966763.6687400001</v>
          </cell>
          <cell r="D32">
            <v>1600448.4639300001</v>
          </cell>
        </row>
        <row r="33">
          <cell r="B33" t="str">
            <v>WARTA TUnŻ SA</v>
          </cell>
          <cell r="C33">
            <v>1374042.7980200001</v>
          </cell>
          <cell r="D33">
            <v>1599337.68334</v>
          </cell>
        </row>
        <row r="92">
          <cell r="C92">
            <v>1745048.8531199996</v>
          </cell>
          <cell r="D92">
            <v>1788489.2112000003</v>
          </cell>
        </row>
        <row r="93">
          <cell r="C93">
            <v>1362212.8463100002</v>
          </cell>
          <cell r="D93">
            <v>1574927.5605799998</v>
          </cell>
        </row>
        <row r="94">
          <cell r="C94">
            <v>12551756.280959997</v>
          </cell>
          <cell r="D94">
            <v>13837161.582530001</v>
          </cell>
        </row>
        <row r="95">
          <cell r="C95">
            <v>122980.75307000001</v>
          </cell>
          <cell r="D95">
            <v>133276.97199000002</v>
          </cell>
        </row>
        <row r="96">
          <cell r="C96">
            <v>66654.163290000011</v>
          </cell>
          <cell r="D96">
            <v>66790.21617</v>
          </cell>
        </row>
        <row r="97">
          <cell r="C97">
            <v>260549.19944999999</v>
          </cell>
          <cell r="D97">
            <v>191827.17371000003</v>
          </cell>
        </row>
        <row r="98">
          <cell r="C98">
            <v>256915.01503999997</v>
          </cell>
          <cell r="D98">
            <v>235186.47247000001</v>
          </cell>
        </row>
        <row r="99">
          <cell r="C99">
            <v>5742975.2161900001</v>
          </cell>
          <cell r="D99">
            <v>6632447.1000699997</v>
          </cell>
        </row>
        <row r="100">
          <cell r="C100">
            <v>5713334.8369900016</v>
          </cell>
          <cell r="D100">
            <v>6433323.4626500001</v>
          </cell>
        </row>
        <row r="101">
          <cell r="C101">
            <v>15692697.743040001</v>
          </cell>
          <cell r="D101">
            <v>17548683.305980004</v>
          </cell>
        </row>
        <row r="102">
          <cell r="C102">
            <v>37172.008750000001</v>
          </cell>
          <cell r="D102">
            <v>34421.941279999999</v>
          </cell>
        </row>
        <row r="103">
          <cell r="C103">
            <v>52171.201359999999</v>
          </cell>
          <cell r="D103">
            <v>48655.610209999992</v>
          </cell>
        </row>
        <row r="104">
          <cell r="C104">
            <v>3564007.2800500002</v>
          </cell>
          <cell r="D104">
            <v>3996407.0880300002</v>
          </cell>
        </row>
        <row r="105">
          <cell r="C105">
            <v>706637.80353000003</v>
          </cell>
          <cell r="D105">
            <v>625918.9590700001</v>
          </cell>
        </row>
        <row r="106">
          <cell r="C106">
            <v>629465.76761999994</v>
          </cell>
          <cell r="D106">
            <v>757233.99866999988</v>
          </cell>
        </row>
        <row r="107">
          <cell r="C107">
            <v>1280262.2112399999</v>
          </cell>
          <cell r="D107">
            <v>1250459.8553999998</v>
          </cell>
        </row>
        <row r="108">
          <cell r="C108">
            <v>70852.283399999986</v>
          </cell>
          <cell r="D108">
            <v>65306.376589999985</v>
          </cell>
        </row>
        <row r="109">
          <cell r="C109">
            <v>2209350.1534200003</v>
          </cell>
          <cell r="D109">
            <v>2666995.8938600002</v>
          </cell>
        </row>
        <row r="110">
          <cell r="C110">
            <v>3802132.0168100004</v>
          </cell>
          <cell r="D110">
            <v>4187250.1987000001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Składka"/>
      <sheetName val="Odszkodowania"/>
      <sheetName val="Wynik Techniczny"/>
      <sheetName val="Koszty"/>
      <sheetName val="Rezerwy"/>
      <sheetName val="Lokaty"/>
      <sheetName val="Wynik Finansowy"/>
      <sheetName val="Reaskuracja"/>
      <sheetName val="Retencja"/>
      <sheetName val="Szkodowość"/>
      <sheetName val="Poziom Rezerw"/>
      <sheetName val="Kapitały własne "/>
      <sheetName val="Majątek"/>
      <sheetName val="Wskaźnik Zespolony"/>
      <sheetName val="Struktura Rynku"/>
      <sheetName val="Struktura 2015-2024"/>
      <sheetName val="Rynek 2014-2023"/>
      <sheetName val="Struktura 2007-2017_"/>
    </sheetNames>
    <sheetDataSet>
      <sheetData sheetId="0"/>
      <sheetData sheetId="1">
        <row r="14">
          <cell r="B14" t="str">
            <v>ALLIANZ  ŻYCIE POLSKA SA</v>
          </cell>
          <cell r="C14">
            <v>2603050.4054399999</v>
          </cell>
          <cell r="D14">
            <v>2763874.7935799998</v>
          </cell>
        </row>
        <row r="15">
          <cell r="B15" t="str">
            <v>CA ŻYCIE SA</v>
          </cell>
          <cell r="C15">
            <v>477390.15788000001</v>
          </cell>
          <cell r="D15">
            <v>458328.37504000001</v>
          </cell>
        </row>
        <row r="16">
          <cell r="B16" t="str">
            <v>CARDIF POLSKA SA</v>
          </cell>
          <cell r="C16">
            <v>273573.22845</v>
          </cell>
          <cell r="D16">
            <v>285980.09389000002</v>
          </cell>
        </row>
        <row r="17">
          <cell r="B17" t="str">
            <v>ERGO HESTIA STUnŻ SA</v>
          </cell>
          <cell r="C17">
            <v>588206.72242000001</v>
          </cell>
          <cell r="D17">
            <v>650486.56406</v>
          </cell>
        </row>
        <row r="18">
          <cell r="B18" t="str">
            <v>EUROPA ŻYCIE SA</v>
          </cell>
          <cell r="C18">
            <v>358181.17839999998</v>
          </cell>
          <cell r="D18">
            <v>260260.01634</v>
          </cell>
        </row>
        <row r="19">
          <cell r="B19" t="str">
            <v>GENERALI ŻYCIE SA</v>
          </cell>
          <cell r="C19">
            <v>952808.50055</v>
          </cell>
          <cell r="D19">
            <v>980939.66819999996</v>
          </cell>
        </row>
        <row r="20">
          <cell r="B20" t="str">
            <v>INTER - ŻYCIE SA</v>
          </cell>
          <cell r="C20">
            <v>19911.435829999999</v>
          </cell>
          <cell r="D20">
            <v>22362.252339999999</v>
          </cell>
        </row>
        <row r="21">
          <cell r="B21" t="str">
            <v>NATIONALE NEDERLANDEN SA</v>
          </cell>
          <cell r="C21">
            <v>2241443.7929400001</v>
          </cell>
          <cell r="D21">
            <v>2334944.8884800002</v>
          </cell>
        </row>
        <row r="22">
          <cell r="B22" t="str">
            <v>OPEN LIFE SA</v>
          </cell>
          <cell r="C22">
            <v>115697.16433</v>
          </cell>
          <cell r="D22">
            <v>47350.211869999999</v>
          </cell>
        </row>
        <row r="23">
          <cell r="B23" t="str">
            <v>PKO ŻYCIE SA</v>
          </cell>
          <cell r="C23">
            <v>552512.40024999995</v>
          </cell>
          <cell r="D23">
            <v>264057.32008999999</v>
          </cell>
        </row>
        <row r="24">
          <cell r="B24" t="str">
            <v>POCZTOWE ŻYCIE  SA</v>
          </cell>
          <cell r="C24">
            <v>72796.0435</v>
          </cell>
          <cell r="D24">
            <v>77647.174379999997</v>
          </cell>
        </row>
        <row r="25">
          <cell r="B25" t="str">
            <v>PZU ŻYCIE SA</v>
          </cell>
          <cell r="C25">
            <v>9181961.5363800004</v>
          </cell>
          <cell r="D25">
            <v>10072866.15832</v>
          </cell>
        </row>
        <row r="26">
          <cell r="B26" t="str">
            <v>REJENT LIFE TUW</v>
          </cell>
          <cell r="C26">
            <v>19433.85916</v>
          </cell>
          <cell r="D26">
            <v>20044.008399999999</v>
          </cell>
        </row>
        <row r="27">
          <cell r="B27" t="str">
            <v>SALTUS ŻYCIE SA</v>
          </cell>
          <cell r="C27">
            <v>50560.321550000001</v>
          </cell>
          <cell r="D27">
            <v>47285.305849999997</v>
          </cell>
        </row>
        <row r="28">
          <cell r="B28" t="str">
            <v>SANTANDER ALLIANZ ŻYCIE SA</v>
          </cell>
          <cell r="C28">
            <v>462913.36470999999</v>
          </cell>
          <cell r="D28">
            <v>406786.78272000002</v>
          </cell>
        </row>
        <row r="29">
          <cell r="B29" t="str">
            <v>SIGNAL IDUNA ŻYCIE SA</v>
          </cell>
          <cell r="C29">
            <v>48613.041570000001</v>
          </cell>
          <cell r="D29">
            <v>53070.958709999999</v>
          </cell>
        </row>
        <row r="30">
          <cell r="B30" t="str">
            <v>UNIQA ŻYCIE SA</v>
          </cell>
          <cell r="C30">
            <v>928940.49083999998</v>
          </cell>
          <cell r="D30">
            <v>1012482.4688</v>
          </cell>
        </row>
        <row r="31">
          <cell r="B31" t="str">
            <v>UNUM ŻYCIE SA</v>
          </cell>
          <cell r="C31">
            <v>523931.70007999998</v>
          </cell>
          <cell r="D31">
            <v>643032.77148999996</v>
          </cell>
        </row>
        <row r="32">
          <cell r="B32" t="str">
            <v>VIENNA LIFE SA</v>
          </cell>
          <cell r="C32">
            <v>1966763.6687400001</v>
          </cell>
          <cell r="D32">
            <v>1600448.4639300001</v>
          </cell>
        </row>
        <row r="33">
          <cell r="B33" t="str">
            <v>WARTA TUnŻ SA</v>
          </cell>
          <cell r="C33">
            <v>1374042.7980200001</v>
          </cell>
          <cell r="D33">
            <v>1599337.68334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. A-ogółem"/>
      <sheetName val="Tabl. A -miasta"/>
      <sheetName val="Tabl. A -wieś"/>
    </sheetNames>
    <sheetDataSet>
      <sheetData sheetId="0">
        <row r="8">
          <cell r="AG8">
            <v>38411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742F-09C3-4525-AFA7-02A897A44C01}">
  <dimension ref="A1:K183"/>
  <sheetViews>
    <sheetView showGridLines="0" tabSelected="1" zoomScaleNormal="100" zoomScaleSheetLayoutView="115" workbookViewId="0">
      <selection activeCell="H125" sqref="H125"/>
    </sheetView>
  </sheetViews>
  <sheetFormatPr defaultColWidth="9.140625" defaultRowHeight="12.75" x14ac:dyDescent="0.2"/>
  <cols>
    <col min="1" max="1" width="3.7109375" style="1" customWidth="1"/>
    <col min="2" max="2" width="52.28515625" style="1" customWidth="1"/>
    <col min="3" max="3" width="19.140625" style="1" customWidth="1"/>
    <col min="4" max="4" width="18.28515625" style="1" customWidth="1"/>
    <col min="5" max="5" width="12.42578125" style="2" customWidth="1"/>
    <col min="6" max="6" width="12.85546875" style="1" customWidth="1"/>
    <col min="7" max="7" width="13.85546875" style="3" customWidth="1"/>
    <col min="8" max="8" width="15.140625" style="1" customWidth="1"/>
    <col min="9" max="9" width="18" style="1" customWidth="1"/>
    <col min="10" max="10" width="15.42578125" style="1" customWidth="1"/>
    <col min="11" max="16384" width="9.140625" style="1"/>
  </cols>
  <sheetData>
    <row r="1" spans="1:10" ht="18" customHeight="1" x14ac:dyDescent="0.2"/>
    <row r="2" spans="1:10" s="6" customFormat="1" ht="18" customHeight="1" x14ac:dyDescent="0.2">
      <c r="A2" s="468" t="s">
        <v>0</v>
      </c>
      <c r="B2" s="468"/>
      <c r="C2" s="468"/>
      <c r="D2" s="468"/>
      <c r="E2" s="468"/>
      <c r="F2" s="4"/>
      <c r="G2" s="5"/>
    </row>
    <row r="3" spans="1:10" ht="18" customHeight="1" thickBot="1" x14ac:dyDescent="0.25">
      <c r="A3" s="7"/>
      <c r="B3" s="7"/>
      <c r="C3" s="7"/>
      <c r="D3" s="7"/>
      <c r="E3" s="8"/>
      <c r="F3" s="7"/>
      <c r="G3" s="9"/>
    </row>
    <row r="4" spans="1:10" ht="14.25" customHeight="1" thickBot="1" x14ac:dyDescent="0.25">
      <c r="A4" s="10" t="s">
        <v>1</v>
      </c>
      <c r="B4" s="10" t="s">
        <v>2</v>
      </c>
      <c r="C4" s="11" t="s">
        <v>3</v>
      </c>
      <c r="D4" s="12"/>
      <c r="E4" s="13" t="s">
        <v>4</v>
      </c>
      <c r="F4" s="14"/>
    </row>
    <row r="5" spans="1:10" ht="18" customHeight="1" thickBot="1" x14ac:dyDescent="0.25">
      <c r="A5" s="15"/>
      <c r="B5" s="15"/>
      <c r="C5" s="10">
        <v>2023</v>
      </c>
      <c r="D5" s="10">
        <v>2024</v>
      </c>
      <c r="E5" s="16" t="s">
        <v>5</v>
      </c>
      <c r="G5" s="17"/>
    </row>
    <row r="6" spans="1:10" ht="18" customHeight="1" x14ac:dyDescent="0.2">
      <c r="A6" s="10" t="s">
        <v>6</v>
      </c>
      <c r="B6" s="18" t="s">
        <v>7</v>
      </c>
      <c r="C6" s="19">
        <f>+C34</f>
        <v>22812731.811039999</v>
      </c>
      <c r="D6" s="19">
        <f t="shared" ref="D6" si="0">+D34</f>
        <v>23601585.959830001</v>
      </c>
      <c r="E6" s="20">
        <f>+D6/C6</f>
        <v>1.0345795565092404</v>
      </c>
      <c r="F6" s="21"/>
      <c r="G6" s="22"/>
    </row>
    <row r="7" spans="1:10" ht="18" customHeight="1" thickBot="1" x14ac:dyDescent="0.25">
      <c r="A7" s="23" t="s">
        <v>8</v>
      </c>
      <c r="B7" s="24" t="s">
        <v>9</v>
      </c>
      <c r="C7" s="25">
        <f>+C67</f>
        <v>55867175.633639999</v>
      </c>
      <c r="D7" s="25">
        <f t="shared" ref="D7" si="1">+D67</f>
        <v>62074762.979160003</v>
      </c>
      <c r="E7" s="26">
        <f>+D7/C7</f>
        <v>1.1111133196749998</v>
      </c>
      <c r="F7" s="21"/>
      <c r="G7" s="22"/>
    </row>
    <row r="8" spans="1:10" ht="18" customHeight="1" thickBot="1" x14ac:dyDescent="0.25">
      <c r="A8" s="27"/>
      <c r="B8" s="28" t="s">
        <v>10</v>
      </c>
      <c r="C8" s="29">
        <f>SUM(C6:C7)</f>
        <v>78679907.444680005</v>
      </c>
      <c r="D8" s="29">
        <f>SUM(D6:D7)</f>
        <v>85676348.938989997</v>
      </c>
      <c r="E8" s="30">
        <f>+D8/C8</f>
        <v>1.088922848558626</v>
      </c>
      <c r="F8" s="21"/>
      <c r="G8" s="22"/>
      <c r="H8" s="31"/>
    </row>
    <row r="9" spans="1:10" ht="18" customHeight="1" x14ac:dyDescent="0.2">
      <c r="A9" s="32"/>
      <c r="D9" s="31"/>
      <c r="E9" s="33"/>
    </row>
    <row r="10" spans="1:10" s="6" customFormat="1" ht="18" customHeight="1" x14ac:dyDescent="0.2">
      <c r="A10" s="469" t="s">
        <v>11</v>
      </c>
      <c r="B10" s="469"/>
      <c r="C10" s="469"/>
      <c r="D10" s="469"/>
      <c r="E10" s="469"/>
      <c r="F10" s="4"/>
      <c r="G10" s="5"/>
    </row>
    <row r="11" spans="1:10" ht="18" customHeight="1" thickBot="1" x14ac:dyDescent="0.25">
      <c r="A11" s="7"/>
      <c r="B11" s="7"/>
      <c r="C11" s="7"/>
      <c r="D11" s="7"/>
      <c r="E11" s="8"/>
      <c r="F11" s="7"/>
      <c r="G11" s="9"/>
    </row>
    <row r="12" spans="1:10" ht="18" customHeight="1" thickBot="1" x14ac:dyDescent="0.25">
      <c r="A12" s="10" t="s">
        <v>1</v>
      </c>
      <c r="B12" s="10" t="s">
        <v>12</v>
      </c>
      <c r="C12" s="34" t="s">
        <v>3</v>
      </c>
      <c r="D12" s="34"/>
      <c r="E12" s="13" t="s">
        <v>4</v>
      </c>
      <c r="F12" s="14"/>
    </row>
    <row r="13" spans="1:10" ht="18" customHeight="1" thickBot="1" x14ac:dyDescent="0.25">
      <c r="A13" s="15"/>
      <c r="B13" s="35"/>
      <c r="C13" s="36">
        <f>+C5</f>
        <v>2023</v>
      </c>
      <c r="D13" s="36">
        <f>+D5</f>
        <v>2024</v>
      </c>
      <c r="E13" s="36" t="str">
        <f>+E5</f>
        <v>24/23</v>
      </c>
      <c r="G13" s="32"/>
      <c r="H13" s="32"/>
      <c r="I13" s="32"/>
      <c r="J13" s="32"/>
    </row>
    <row r="14" spans="1:10" ht="18" customHeight="1" x14ac:dyDescent="0.2">
      <c r="A14" s="23" t="s">
        <v>6</v>
      </c>
      <c r="B14" s="37" t="s">
        <v>13</v>
      </c>
      <c r="C14" s="38">
        <v>2603050.4054399999</v>
      </c>
      <c r="D14" s="38">
        <v>2763874.7935799998</v>
      </c>
      <c r="E14" s="26">
        <f t="shared" ref="E14:E33" si="2">+IFERROR(IF(D14/C14&gt;0,D14/C14,"X"),"X")</f>
        <v>1.061783047997803</v>
      </c>
      <c r="F14" s="39"/>
      <c r="G14" s="22"/>
      <c r="H14" s="40"/>
      <c r="I14" s="3"/>
      <c r="J14" s="3"/>
    </row>
    <row r="15" spans="1:10" ht="18" customHeight="1" x14ac:dyDescent="0.2">
      <c r="A15" s="23" t="s">
        <v>8</v>
      </c>
      <c r="B15" s="37" t="s">
        <v>14</v>
      </c>
      <c r="C15" s="38">
        <v>477390.15788000001</v>
      </c>
      <c r="D15" s="38">
        <v>458328.37504000001</v>
      </c>
      <c r="E15" s="26">
        <f t="shared" si="2"/>
        <v>0.9600708508012612</v>
      </c>
      <c r="F15" s="39"/>
      <c r="G15" s="22"/>
      <c r="H15" s="40"/>
      <c r="I15" s="3"/>
      <c r="J15" s="3"/>
    </row>
    <row r="16" spans="1:10" ht="18" customHeight="1" x14ac:dyDescent="0.2">
      <c r="A16" s="23" t="s">
        <v>15</v>
      </c>
      <c r="B16" s="37" t="s">
        <v>16</v>
      </c>
      <c r="C16" s="38">
        <v>273573.22845</v>
      </c>
      <c r="D16" s="38">
        <v>285980.09389000002</v>
      </c>
      <c r="E16" s="26">
        <f t="shared" si="2"/>
        <v>1.0453511679863352</v>
      </c>
      <c r="F16" s="39"/>
      <c r="G16" s="22"/>
      <c r="H16" s="40"/>
      <c r="I16" s="3"/>
      <c r="J16" s="3"/>
    </row>
    <row r="17" spans="1:10" ht="18" customHeight="1" x14ac:dyDescent="0.2">
      <c r="A17" s="23" t="s">
        <v>17</v>
      </c>
      <c r="B17" s="37" t="s">
        <v>18</v>
      </c>
      <c r="C17" s="38">
        <v>588206.72242000001</v>
      </c>
      <c r="D17" s="38">
        <v>650486.56406</v>
      </c>
      <c r="E17" s="26">
        <f t="shared" si="2"/>
        <v>1.1058808736217232</v>
      </c>
      <c r="F17" s="39"/>
      <c r="G17" s="22"/>
      <c r="H17" s="40"/>
      <c r="I17" s="3"/>
      <c r="J17" s="3"/>
    </row>
    <row r="18" spans="1:10" ht="18" customHeight="1" x14ac:dyDescent="0.2">
      <c r="A18" s="23" t="s">
        <v>19</v>
      </c>
      <c r="B18" s="37" t="s">
        <v>20</v>
      </c>
      <c r="C18" s="38">
        <v>358181.17839999998</v>
      </c>
      <c r="D18" s="38">
        <v>260260.01634</v>
      </c>
      <c r="E18" s="26">
        <f t="shared" si="2"/>
        <v>0.72661555669280253</v>
      </c>
      <c r="F18" s="39"/>
      <c r="G18" s="22"/>
      <c r="H18" s="40"/>
      <c r="I18" s="3"/>
      <c r="J18" s="3"/>
    </row>
    <row r="19" spans="1:10" ht="18" customHeight="1" x14ac:dyDescent="0.2">
      <c r="A19" s="23" t="s">
        <v>21</v>
      </c>
      <c r="B19" s="37" t="s">
        <v>22</v>
      </c>
      <c r="C19" s="38">
        <v>952808.50055</v>
      </c>
      <c r="D19" s="38">
        <v>980939.66819999996</v>
      </c>
      <c r="E19" s="26">
        <f t="shared" si="2"/>
        <v>1.0295244717419727</v>
      </c>
      <c r="F19" s="39"/>
      <c r="G19" s="22"/>
      <c r="H19" s="40"/>
      <c r="I19" s="3"/>
      <c r="J19" s="3"/>
    </row>
    <row r="20" spans="1:10" ht="18" customHeight="1" x14ac:dyDescent="0.2">
      <c r="A20" s="23" t="s">
        <v>23</v>
      </c>
      <c r="B20" s="37" t="s">
        <v>24</v>
      </c>
      <c r="C20" s="38">
        <v>19911.435829999999</v>
      </c>
      <c r="D20" s="38">
        <v>22362.252339999999</v>
      </c>
      <c r="E20" s="26">
        <f t="shared" si="2"/>
        <v>1.1230858754197637</v>
      </c>
      <c r="F20" s="39"/>
      <c r="G20" s="22"/>
      <c r="H20" s="40"/>
      <c r="I20" s="3"/>
      <c r="J20" s="3"/>
    </row>
    <row r="21" spans="1:10" ht="18" customHeight="1" x14ac:dyDescent="0.2">
      <c r="A21" s="23" t="s">
        <v>25</v>
      </c>
      <c r="B21" s="37" t="s">
        <v>26</v>
      </c>
      <c r="C21" s="38">
        <v>2241443.7929400001</v>
      </c>
      <c r="D21" s="38">
        <v>2334944.8884800002</v>
      </c>
      <c r="E21" s="26">
        <f t="shared" si="2"/>
        <v>1.0417146732987486</v>
      </c>
      <c r="F21" s="39"/>
      <c r="H21" s="40"/>
      <c r="I21" s="3"/>
      <c r="J21" s="3"/>
    </row>
    <row r="22" spans="1:10" ht="18" customHeight="1" x14ac:dyDescent="0.2">
      <c r="A22" s="23" t="s">
        <v>27</v>
      </c>
      <c r="B22" s="37" t="s">
        <v>28</v>
      </c>
      <c r="C22" s="38">
        <v>115697.16433</v>
      </c>
      <c r="D22" s="38">
        <v>47350.211869999999</v>
      </c>
      <c r="E22" s="26">
        <f t="shared" si="2"/>
        <v>0.40925991699281605</v>
      </c>
      <c r="F22" s="39"/>
      <c r="G22" s="22"/>
      <c r="H22" s="40"/>
      <c r="I22" s="3"/>
      <c r="J22" s="3"/>
    </row>
    <row r="23" spans="1:10" ht="18" customHeight="1" x14ac:dyDescent="0.2">
      <c r="A23" s="23" t="s">
        <v>29</v>
      </c>
      <c r="B23" s="37" t="s">
        <v>30</v>
      </c>
      <c r="C23" s="38">
        <v>552512.40024999995</v>
      </c>
      <c r="D23" s="38">
        <v>264057.32008999999</v>
      </c>
      <c r="E23" s="26">
        <f t="shared" si="2"/>
        <v>0.47792107465917461</v>
      </c>
      <c r="F23" s="39"/>
      <c r="G23" s="22"/>
      <c r="H23" s="40"/>
      <c r="I23" s="3"/>
      <c r="J23" s="3"/>
    </row>
    <row r="24" spans="1:10" ht="18" customHeight="1" x14ac:dyDescent="0.2">
      <c r="A24" s="23" t="s">
        <v>31</v>
      </c>
      <c r="B24" s="37" t="s">
        <v>32</v>
      </c>
      <c r="C24" s="38">
        <v>72796.0435</v>
      </c>
      <c r="D24" s="38">
        <v>77647.174379999997</v>
      </c>
      <c r="E24" s="26">
        <f t="shared" si="2"/>
        <v>1.066640034907941</v>
      </c>
      <c r="F24" s="39"/>
      <c r="G24" s="22"/>
      <c r="H24" s="40"/>
      <c r="I24" s="3"/>
      <c r="J24" s="3"/>
    </row>
    <row r="25" spans="1:10" ht="18" customHeight="1" x14ac:dyDescent="0.2">
      <c r="A25" s="23" t="s">
        <v>33</v>
      </c>
      <c r="B25" s="37" t="s">
        <v>34</v>
      </c>
      <c r="C25" s="38">
        <v>9181961.5363800004</v>
      </c>
      <c r="D25" s="38">
        <v>10072866.15832</v>
      </c>
      <c r="E25" s="26">
        <f t="shared" si="2"/>
        <v>1.0970277013697054</v>
      </c>
      <c r="F25" s="39"/>
      <c r="G25" s="22"/>
      <c r="H25" s="40"/>
      <c r="I25" s="3"/>
      <c r="J25" s="3"/>
    </row>
    <row r="26" spans="1:10" ht="18" customHeight="1" x14ac:dyDescent="0.2">
      <c r="A26" s="23" t="s">
        <v>35</v>
      </c>
      <c r="B26" s="37" t="s">
        <v>36</v>
      </c>
      <c r="C26" s="38">
        <v>19433.85916</v>
      </c>
      <c r="D26" s="38">
        <v>20044.008399999999</v>
      </c>
      <c r="E26" s="26">
        <f t="shared" si="2"/>
        <v>1.0313961954224637</v>
      </c>
      <c r="F26" s="39"/>
      <c r="G26" s="22"/>
      <c r="H26" s="40"/>
      <c r="I26" s="3"/>
      <c r="J26" s="3"/>
    </row>
    <row r="27" spans="1:10" ht="18" customHeight="1" x14ac:dyDescent="0.2">
      <c r="A27" s="23" t="s">
        <v>37</v>
      </c>
      <c r="B27" s="37" t="s">
        <v>38</v>
      </c>
      <c r="C27" s="38">
        <v>50560.321550000001</v>
      </c>
      <c r="D27" s="38">
        <v>47285.305849999997</v>
      </c>
      <c r="E27" s="26">
        <f t="shared" si="2"/>
        <v>0.93522557611186707</v>
      </c>
      <c r="F27" s="39"/>
      <c r="G27" s="22"/>
      <c r="H27" s="40"/>
      <c r="I27" s="3"/>
      <c r="J27" s="3"/>
    </row>
    <row r="28" spans="1:10" ht="18" customHeight="1" x14ac:dyDescent="0.2">
      <c r="A28" s="23" t="s">
        <v>39</v>
      </c>
      <c r="B28" s="37" t="s">
        <v>40</v>
      </c>
      <c r="C28" s="38">
        <v>462913.36470999999</v>
      </c>
      <c r="D28" s="38">
        <v>406786.78272000002</v>
      </c>
      <c r="E28" s="26">
        <f t="shared" si="2"/>
        <v>0.87875359350412918</v>
      </c>
      <c r="F28" s="39"/>
      <c r="G28" s="22"/>
      <c r="H28" s="40"/>
      <c r="I28" s="3"/>
      <c r="J28" s="3"/>
    </row>
    <row r="29" spans="1:10" ht="18" customHeight="1" x14ac:dyDescent="0.2">
      <c r="A29" s="23" t="s">
        <v>41</v>
      </c>
      <c r="B29" s="37" t="s">
        <v>42</v>
      </c>
      <c r="C29" s="38">
        <v>48613.041570000001</v>
      </c>
      <c r="D29" s="38">
        <v>53070.958709999999</v>
      </c>
      <c r="E29" s="26">
        <f t="shared" si="2"/>
        <v>1.0917020823225152</v>
      </c>
      <c r="F29" s="39"/>
      <c r="G29" s="22"/>
      <c r="H29" s="40"/>
      <c r="I29" s="3"/>
      <c r="J29" s="3"/>
    </row>
    <row r="30" spans="1:10" ht="18" customHeight="1" x14ac:dyDescent="0.2">
      <c r="A30" s="23" t="s">
        <v>43</v>
      </c>
      <c r="B30" s="37" t="s">
        <v>44</v>
      </c>
      <c r="C30" s="38">
        <v>928940.49083999998</v>
      </c>
      <c r="D30" s="38">
        <v>1012482.4688</v>
      </c>
      <c r="E30" s="26">
        <f t="shared" si="2"/>
        <v>1.08993254011832</v>
      </c>
      <c r="F30" s="39"/>
      <c r="G30" s="22"/>
      <c r="H30" s="40"/>
      <c r="I30" s="3"/>
      <c r="J30" s="3"/>
    </row>
    <row r="31" spans="1:10" ht="18" customHeight="1" x14ac:dyDescent="0.2">
      <c r="A31" s="23" t="s">
        <v>45</v>
      </c>
      <c r="B31" s="37" t="s">
        <v>46</v>
      </c>
      <c r="C31" s="38">
        <v>523931.70007999998</v>
      </c>
      <c r="D31" s="38">
        <v>643032.77148999996</v>
      </c>
      <c r="E31" s="26">
        <f t="shared" si="2"/>
        <v>1.2273217508919851</v>
      </c>
      <c r="F31" s="39"/>
      <c r="G31" s="22"/>
      <c r="H31" s="40"/>
      <c r="I31" s="3"/>
      <c r="J31" s="3"/>
    </row>
    <row r="32" spans="1:10" ht="18" customHeight="1" x14ac:dyDescent="0.2">
      <c r="A32" s="23" t="s">
        <v>47</v>
      </c>
      <c r="B32" s="37" t="s">
        <v>48</v>
      </c>
      <c r="C32" s="38">
        <v>1966763.6687400001</v>
      </c>
      <c r="D32" s="38">
        <v>1600448.4639300001</v>
      </c>
      <c r="E32" s="26">
        <f t="shared" si="2"/>
        <v>0.81374721801492367</v>
      </c>
      <c r="F32" s="39"/>
      <c r="G32" s="22"/>
      <c r="H32" s="40"/>
      <c r="I32" s="3"/>
      <c r="J32" s="3"/>
    </row>
    <row r="33" spans="1:10" ht="18" customHeight="1" thickBot="1" x14ac:dyDescent="0.25">
      <c r="A33" s="23" t="s">
        <v>49</v>
      </c>
      <c r="B33" s="37" t="s">
        <v>50</v>
      </c>
      <c r="C33" s="38">
        <v>1374042.7980200001</v>
      </c>
      <c r="D33" s="38">
        <v>1599337.68334</v>
      </c>
      <c r="E33" s="26">
        <f t="shared" si="2"/>
        <v>1.1639649693915288</v>
      </c>
      <c r="F33" s="39"/>
      <c r="G33" s="22"/>
      <c r="H33" s="40"/>
      <c r="I33" s="3"/>
      <c r="J33" s="3"/>
    </row>
    <row r="34" spans="1:10" ht="18" customHeight="1" thickBot="1" x14ac:dyDescent="0.25">
      <c r="A34" s="27"/>
      <c r="B34" s="41" t="s">
        <v>10</v>
      </c>
      <c r="C34" s="29">
        <f>SUM(C14:C33)</f>
        <v>22812731.811039999</v>
      </c>
      <c r="D34" s="29">
        <f>SUM(D14:D33)</f>
        <v>23601585.959830001</v>
      </c>
      <c r="E34" s="30">
        <f t="shared" ref="E34" si="3">+IF(C34=0,"X",D34/C34)</f>
        <v>1.0345795565092404</v>
      </c>
      <c r="F34" s="39"/>
      <c r="G34" s="22"/>
      <c r="H34" s="40"/>
      <c r="I34" s="3"/>
      <c r="J34" s="3"/>
    </row>
    <row r="35" spans="1:10" ht="18" customHeight="1" x14ac:dyDescent="0.2">
      <c r="A35" s="32"/>
      <c r="C35" s="42"/>
      <c r="D35" s="43"/>
      <c r="E35" s="44"/>
      <c r="F35" s="31"/>
      <c r="G35" s="17"/>
      <c r="H35" s="40"/>
      <c r="I35" s="3"/>
      <c r="J35" s="3"/>
    </row>
    <row r="36" spans="1:10" s="6" customFormat="1" ht="18" customHeight="1" x14ac:dyDescent="0.2">
      <c r="A36" s="469" t="s">
        <v>51</v>
      </c>
      <c r="B36" s="469"/>
      <c r="C36" s="469"/>
      <c r="D36" s="469"/>
      <c r="E36" s="469"/>
      <c r="F36" s="45"/>
      <c r="G36" s="45"/>
      <c r="H36" s="46"/>
      <c r="I36" s="47"/>
      <c r="J36" s="47"/>
    </row>
    <row r="37" spans="1:10" ht="18" customHeight="1" thickBot="1" x14ac:dyDescent="0.25">
      <c r="A37" s="7"/>
      <c r="B37" s="7"/>
      <c r="C37" s="7"/>
      <c r="D37" s="7"/>
      <c r="E37" s="8"/>
      <c r="F37" s="31"/>
      <c r="G37" s="17"/>
      <c r="H37" s="40"/>
      <c r="I37" s="3"/>
      <c r="J37" s="3"/>
    </row>
    <row r="38" spans="1:10" ht="18" customHeight="1" thickBot="1" x14ac:dyDescent="0.25">
      <c r="A38" s="10" t="s">
        <v>1</v>
      </c>
      <c r="B38" s="10" t="s">
        <v>12</v>
      </c>
      <c r="C38" s="12" t="s">
        <v>3</v>
      </c>
      <c r="D38" s="12"/>
      <c r="E38" s="13" t="s">
        <v>4</v>
      </c>
      <c r="F38" s="31"/>
      <c r="G38" s="17"/>
      <c r="H38" s="40"/>
      <c r="I38" s="3"/>
      <c r="J38" s="3"/>
    </row>
    <row r="39" spans="1:10" ht="18" customHeight="1" thickBot="1" x14ac:dyDescent="0.25">
      <c r="A39" s="23"/>
      <c r="B39" s="35"/>
      <c r="C39" s="36">
        <f>+C5</f>
        <v>2023</v>
      </c>
      <c r="D39" s="36">
        <f>+D5</f>
        <v>2024</v>
      </c>
      <c r="E39" s="36" t="str">
        <f>+E5</f>
        <v>24/23</v>
      </c>
      <c r="F39" s="31"/>
      <c r="G39" s="17"/>
      <c r="H39" s="40"/>
      <c r="I39" s="32"/>
      <c r="J39" s="3"/>
    </row>
    <row r="40" spans="1:10" ht="18" customHeight="1" x14ac:dyDescent="0.2">
      <c r="A40" s="23" t="s">
        <v>6</v>
      </c>
      <c r="B40" s="17" t="s">
        <v>52</v>
      </c>
      <c r="C40" s="38">
        <v>523528.09161</v>
      </c>
      <c r="D40" s="25">
        <v>599064.81128999998</v>
      </c>
      <c r="E40" s="26">
        <f t="shared" ref="E40:E66" si="4">+IFERROR(IF(D40/C40&gt;0,D40/C40,"X"),"X")</f>
        <v>1.144283985693495</v>
      </c>
      <c r="F40" s="21"/>
      <c r="G40" s="22"/>
      <c r="H40"/>
      <c r="I40" s="3"/>
      <c r="J40" s="3"/>
    </row>
    <row r="41" spans="1:10" ht="18" customHeight="1" x14ac:dyDescent="0.2">
      <c r="A41" s="23" t="s">
        <v>8</v>
      </c>
      <c r="B41" s="17" t="s">
        <v>53</v>
      </c>
      <c r="C41" s="38">
        <v>2228721.1104600001</v>
      </c>
      <c r="D41" s="25">
        <v>2476010.8984500002</v>
      </c>
      <c r="E41" s="26">
        <f t="shared" si="4"/>
        <v>1.1109559140573495</v>
      </c>
      <c r="F41" s="21"/>
      <c r="G41" s="22"/>
      <c r="H41"/>
      <c r="I41" s="3"/>
      <c r="J41" s="3"/>
    </row>
    <row r="42" spans="1:10" ht="18" customHeight="1" x14ac:dyDescent="0.2">
      <c r="A42" s="23" t="s">
        <v>15</v>
      </c>
      <c r="B42" s="17" t="s">
        <v>54</v>
      </c>
      <c r="C42" s="38">
        <v>3776789.0565599999</v>
      </c>
      <c r="D42" s="25">
        <v>3879245.2523699999</v>
      </c>
      <c r="E42" s="26">
        <f t="shared" si="4"/>
        <v>1.0271278576260543</v>
      </c>
      <c r="F42" s="21"/>
      <c r="G42" s="22"/>
      <c r="H42"/>
      <c r="I42" s="3"/>
      <c r="J42" s="3"/>
    </row>
    <row r="43" spans="1:10" ht="18" customHeight="1" x14ac:dyDescent="0.2">
      <c r="A43" s="23" t="s">
        <v>17</v>
      </c>
      <c r="B43" s="17" t="s">
        <v>55</v>
      </c>
      <c r="C43" s="38">
        <v>80485.596120000002</v>
      </c>
      <c r="D43" s="25">
        <v>91330.367010000002</v>
      </c>
      <c r="E43" s="26">
        <f t="shared" si="4"/>
        <v>1.1347417601757088</v>
      </c>
      <c r="F43" s="21"/>
      <c r="G43" s="22"/>
      <c r="H43"/>
      <c r="I43" s="3"/>
      <c r="J43" s="3"/>
    </row>
    <row r="44" spans="1:10" ht="18" customHeight="1" x14ac:dyDescent="0.2">
      <c r="A44" s="23" t="s">
        <v>19</v>
      </c>
      <c r="B44" s="17" t="s">
        <v>56</v>
      </c>
      <c r="C44" s="38">
        <v>82162.233049999995</v>
      </c>
      <c r="D44" s="25">
        <v>90464.263139999995</v>
      </c>
      <c r="E44" s="26">
        <f t="shared" si="4"/>
        <v>1.1010443579953308</v>
      </c>
      <c r="F44" s="21"/>
      <c r="G44" s="22"/>
      <c r="H44"/>
      <c r="I44" s="3"/>
      <c r="J44" s="3"/>
    </row>
    <row r="45" spans="1:10" ht="18" customHeight="1" x14ac:dyDescent="0.2">
      <c r="A45" s="23" t="s">
        <v>21</v>
      </c>
      <c r="B45" s="17" t="s">
        <v>57</v>
      </c>
      <c r="C45" s="38">
        <v>8619135.6109599993</v>
      </c>
      <c r="D45" s="25">
        <v>9618109.1864</v>
      </c>
      <c r="E45" s="26">
        <f t="shared" si="4"/>
        <v>1.1159018282726305</v>
      </c>
      <c r="F45" s="21"/>
      <c r="G45" s="22"/>
      <c r="H45"/>
      <c r="I45" s="3"/>
      <c r="J45" s="3"/>
    </row>
    <row r="46" spans="1:10" ht="18" customHeight="1" x14ac:dyDescent="0.2">
      <c r="A46" s="23" t="s">
        <v>23</v>
      </c>
      <c r="B46" s="17" t="s">
        <v>58</v>
      </c>
      <c r="C46" s="38">
        <v>496445.45825999998</v>
      </c>
      <c r="D46" s="25">
        <v>436213.60139999999</v>
      </c>
      <c r="E46" s="26">
        <f t="shared" si="4"/>
        <v>0.87867376796817187</v>
      </c>
      <c r="F46" s="21"/>
      <c r="G46" s="22"/>
      <c r="H46"/>
      <c r="I46" s="3"/>
      <c r="J46" s="3"/>
    </row>
    <row r="47" spans="1:10" ht="18" customHeight="1" x14ac:dyDescent="0.2">
      <c r="A47" s="23" t="s">
        <v>25</v>
      </c>
      <c r="B47" s="17" t="s">
        <v>59</v>
      </c>
      <c r="C47" s="38">
        <v>283703.47683</v>
      </c>
      <c r="D47" s="25">
        <v>320598.02743999998</v>
      </c>
      <c r="E47" s="26">
        <f t="shared" si="4"/>
        <v>1.1300461701148197</v>
      </c>
      <c r="F47" s="21"/>
      <c r="G47" s="22"/>
      <c r="H47"/>
      <c r="I47" s="3"/>
      <c r="J47" s="3"/>
    </row>
    <row r="48" spans="1:10" ht="18" customHeight="1" x14ac:dyDescent="0.2">
      <c r="A48" s="23" t="s">
        <v>27</v>
      </c>
      <c r="B48" s="17" t="s">
        <v>60</v>
      </c>
      <c r="C48" s="38">
        <v>2531192.62696</v>
      </c>
      <c r="D48" s="25">
        <v>2788060.1428299998</v>
      </c>
      <c r="E48" s="26">
        <f t="shared" si="4"/>
        <v>1.1014808249416013</v>
      </c>
      <c r="F48" s="21"/>
      <c r="G48" s="22"/>
      <c r="H48"/>
      <c r="I48" s="3"/>
      <c r="J48" s="3"/>
    </row>
    <row r="49" spans="1:10" ht="18" customHeight="1" x14ac:dyDescent="0.2">
      <c r="A49" s="23" t="s">
        <v>29</v>
      </c>
      <c r="B49" s="17" t="s">
        <v>61</v>
      </c>
      <c r="C49" s="38">
        <v>209135.90934000001</v>
      </c>
      <c r="D49" s="25">
        <v>244133.40241000001</v>
      </c>
      <c r="E49" s="26">
        <f t="shared" si="4"/>
        <v>1.1673432992949253</v>
      </c>
      <c r="F49" s="21"/>
      <c r="G49" s="22"/>
      <c r="H49"/>
      <c r="I49" s="3"/>
      <c r="J49" s="3"/>
    </row>
    <row r="50" spans="1:10" ht="18" customHeight="1" x14ac:dyDescent="0.2">
      <c r="A50" s="23" t="s">
        <v>31</v>
      </c>
      <c r="B50" s="17" t="s">
        <v>62</v>
      </c>
      <c r="C50" s="38">
        <v>1685118.4609699999</v>
      </c>
      <c r="D50" s="25">
        <v>1812208.54284</v>
      </c>
      <c r="E50" s="26">
        <f t="shared" si="4"/>
        <v>1.0754190787256841</v>
      </c>
      <c r="F50" s="21"/>
      <c r="G50" s="22"/>
      <c r="H50"/>
      <c r="I50" s="3"/>
      <c r="J50" s="3"/>
    </row>
    <row r="51" spans="1:10" ht="18" customHeight="1" x14ac:dyDescent="0.2">
      <c r="A51" s="23" t="s">
        <v>33</v>
      </c>
      <c r="B51" s="17" t="s">
        <v>63</v>
      </c>
      <c r="C51" s="38">
        <v>189017.40943999999</v>
      </c>
      <c r="D51" s="25">
        <v>192876.9866</v>
      </c>
      <c r="E51" s="26">
        <f t="shared" si="4"/>
        <v>1.0204191622953396</v>
      </c>
      <c r="F51" s="21"/>
      <c r="G51" s="22"/>
      <c r="H51"/>
      <c r="I51" s="3"/>
      <c r="J51" s="3"/>
    </row>
    <row r="52" spans="1:10" ht="18" customHeight="1" x14ac:dyDescent="0.2">
      <c r="A52" s="23" t="s">
        <v>35</v>
      </c>
      <c r="B52" s="17" t="s">
        <v>64</v>
      </c>
      <c r="C52" s="38">
        <v>1241437.0459400001</v>
      </c>
      <c r="D52" s="25">
        <v>1165026.07742</v>
      </c>
      <c r="E52" s="26">
        <f t="shared" si="4"/>
        <v>0.93844958246582477</v>
      </c>
      <c r="F52" s="21"/>
      <c r="G52" s="22"/>
      <c r="H52"/>
      <c r="I52" s="3"/>
      <c r="J52" s="3"/>
    </row>
    <row r="53" spans="1:10" ht="18" customHeight="1" x14ac:dyDescent="0.2">
      <c r="A53" s="23" t="s">
        <v>37</v>
      </c>
      <c r="B53" s="17" t="s">
        <v>65</v>
      </c>
      <c r="C53" s="38">
        <v>128466.50534</v>
      </c>
      <c r="D53" s="25">
        <v>186813.90069000001</v>
      </c>
      <c r="E53" s="26">
        <f t="shared" si="4"/>
        <v>1.454183720461435</v>
      </c>
      <c r="F53" s="21"/>
      <c r="G53" s="22"/>
      <c r="H53"/>
      <c r="I53" s="3"/>
      <c r="J53" s="3"/>
    </row>
    <row r="54" spans="1:10" ht="18" customHeight="1" x14ac:dyDescent="0.2">
      <c r="A54" s="23" t="s">
        <v>39</v>
      </c>
      <c r="B54" s="17" t="s">
        <v>66</v>
      </c>
      <c r="C54" s="38">
        <v>7704.4271099999996</v>
      </c>
      <c r="D54" s="25">
        <v>7378.7123899999997</v>
      </c>
      <c r="E54" s="26">
        <f t="shared" si="4"/>
        <v>0.95772369374781452</v>
      </c>
      <c r="F54" s="21"/>
      <c r="G54" s="22"/>
      <c r="H54"/>
      <c r="I54" s="3"/>
      <c r="J54" s="3"/>
    </row>
    <row r="55" spans="1:10" ht="18" customHeight="1" x14ac:dyDescent="0.2">
      <c r="A55" s="23" t="s">
        <v>41</v>
      </c>
      <c r="B55" s="17" t="s">
        <v>67</v>
      </c>
      <c r="C55" s="38">
        <v>677536.50506</v>
      </c>
      <c r="D55" s="25">
        <v>707619.67252999998</v>
      </c>
      <c r="E55" s="26">
        <f t="shared" si="4"/>
        <v>1.0444008068131119</v>
      </c>
      <c r="F55" s="21"/>
      <c r="G55" s="22"/>
      <c r="H55"/>
      <c r="I55" s="3"/>
      <c r="J55" s="3"/>
    </row>
    <row r="56" spans="1:10" ht="18" customHeight="1" x14ac:dyDescent="0.2">
      <c r="A56" s="23" t="s">
        <v>43</v>
      </c>
      <c r="B56" s="17" t="s">
        <v>68</v>
      </c>
      <c r="C56" s="38">
        <v>864535.14133999997</v>
      </c>
      <c r="D56" s="25">
        <v>838174.78457999998</v>
      </c>
      <c r="E56" s="26">
        <f t="shared" si="4"/>
        <v>0.96950921310249771</v>
      </c>
      <c r="F56" s="21"/>
      <c r="G56" s="22"/>
      <c r="H56"/>
      <c r="I56" s="3"/>
      <c r="J56" s="3"/>
    </row>
    <row r="57" spans="1:10" ht="18" customHeight="1" x14ac:dyDescent="0.2">
      <c r="A57" s="23" t="s">
        <v>45</v>
      </c>
      <c r="B57" s="17" t="s">
        <v>69</v>
      </c>
      <c r="C57" s="38">
        <v>16187496.84416</v>
      </c>
      <c r="D57" s="25">
        <v>17757021.919</v>
      </c>
      <c r="E57" s="26">
        <f t="shared" si="4"/>
        <v>1.0969590968850902</v>
      </c>
      <c r="F57" s="21"/>
      <c r="G57" s="22"/>
      <c r="H57"/>
      <c r="I57" s="3"/>
      <c r="J57" s="3"/>
    </row>
    <row r="58" spans="1:10" ht="18" customHeight="1" x14ac:dyDescent="0.2">
      <c r="A58" s="23" t="s">
        <v>47</v>
      </c>
      <c r="B58" s="17" t="s">
        <v>70</v>
      </c>
      <c r="C58" s="38">
        <v>1160787.99758</v>
      </c>
      <c r="D58" s="25">
        <v>1476398.28675</v>
      </c>
      <c r="E58" s="26">
        <f t="shared" si="4"/>
        <v>1.2718931362384702</v>
      </c>
      <c r="F58" s="21"/>
      <c r="G58" s="22"/>
      <c r="H58"/>
      <c r="I58" s="3"/>
      <c r="J58" s="3"/>
    </row>
    <row r="59" spans="1:10" ht="18" customHeight="1" x14ac:dyDescent="0.2">
      <c r="A59" s="23" t="s">
        <v>49</v>
      </c>
      <c r="B59" s="17" t="s">
        <v>71</v>
      </c>
      <c r="C59" s="38">
        <v>212636.69190000001</v>
      </c>
      <c r="D59" s="25">
        <v>236200.25494000001</v>
      </c>
      <c r="E59" s="26">
        <f t="shared" si="4"/>
        <v>1.1108160723788989</v>
      </c>
      <c r="F59" s="21"/>
      <c r="G59" s="22"/>
      <c r="H59"/>
      <c r="I59" s="3"/>
      <c r="J59" s="3"/>
    </row>
    <row r="60" spans="1:10" ht="18" customHeight="1" x14ac:dyDescent="0.2">
      <c r="A60" s="23" t="s">
        <v>72</v>
      </c>
      <c r="B60" s="17" t="s">
        <v>73</v>
      </c>
      <c r="C60" s="38">
        <v>127232.39694000001</v>
      </c>
      <c r="D60" s="25">
        <v>132454.37228000001</v>
      </c>
      <c r="E60" s="26">
        <f t="shared" si="4"/>
        <v>1.041042811937769</v>
      </c>
      <c r="F60" s="21"/>
      <c r="G60" s="22"/>
      <c r="H60"/>
      <c r="I60" s="3"/>
      <c r="J60" s="3"/>
    </row>
    <row r="61" spans="1:10" ht="18" customHeight="1" x14ac:dyDescent="0.2">
      <c r="A61" s="23" t="s">
        <v>74</v>
      </c>
      <c r="B61" s="17" t="s">
        <v>75</v>
      </c>
      <c r="C61" s="38">
        <v>120739.02413000001</v>
      </c>
      <c r="D61" s="25">
        <v>114358.19588</v>
      </c>
      <c r="E61" s="26">
        <f t="shared" si="4"/>
        <v>0.94715189810437961</v>
      </c>
      <c r="F61" s="21"/>
      <c r="G61" s="22"/>
      <c r="H61"/>
      <c r="I61" s="3"/>
      <c r="J61" s="3"/>
    </row>
    <row r="62" spans="1:10" ht="18" customHeight="1" x14ac:dyDescent="0.2">
      <c r="A62" s="23" t="s">
        <v>76</v>
      </c>
      <c r="B62" s="17" t="s">
        <v>77</v>
      </c>
      <c r="C62" s="38">
        <v>720182.59797</v>
      </c>
      <c r="D62" s="25">
        <v>738730.63587</v>
      </c>
      <c r="E62" s="26">
        <f t="shared" si="4"/>
        <v>1.025754632161735</v>
      </c>
      <c r="F62" s="21"/>
      <c r="G62" s="22"/>
      <c r="H62"/>
      <c r="I62" s="3"/>
      <c r="J62" s="3"/>
    </row>
    <row r="63" spans="1:10" ht="18" customHeight="1" x14ac:dyDescent="0.2">
      <c r="A63" s="23" t="s">
        <v>78</v>
      </c>
      <c r="B63" s="17" t="s">
        <v>79</v>
      </c>
      <c r="C63" s="38">
        <v>443318.18054999999</v>
      </c>
      <c r="D63" s="25">
        <v>460711.36255000002</v>
      </c>
      <c r="E63" s="26">
        <f t="shared" si="4"/>
        <v>1.0392340823433437</v>
      </c>
      <c r="F63" s="21"/>
      <c r="G63" s="22"/>
      <c r="H63"/>
      <c r="I63" s="3"/>
    </row>
    <row r="64" spans="1:10" ht="18" customHeight="1" x14ac:dyDescent="0.2">
      <c r="A64" s="23" t="s">
        <v>80</v>
      </c>
      <c r="B64" s="17" t="s">
        <v>81</v>
      </c>
      <c r="C64" s="38">
        <v>3730054.7585900002</v>
      </c>
      <c r="D64" s="25">
        <v>4501898.9619199997</v>
      </c>
      <c r="E64" s="26">
        <f t="shared" si="4"/>
        <v>1.2069257030483287</v>
      </c>
      <c r="F64" s="21"/>
      <c r="G64" s="22"/>
      <c r="H64"/>
      <c r="I64" s="3"/>
    </row>
    <row r="65" spans="1:9" ht="18" customHeight="1" x14ac:dyDescent="0.2">
      <c r="A65" s="23" t="s">
        <v>82</v>
      </c>
      <c r="B65" s="17" t="s">
        <v>83</v>
      </c>
      <c r="C65" s="38">
        <v>9377097.7597700004</v>
      </c>
      <c r="D65" s="25">
        <v>10995182.470319999</v>
      </c>
      <c r="E65" s="26">
        <f t="shared" si="4"/>
        <v>1.1725570909041783</v>
      </c>
      <c r="F65" s="21"/>
      <c r="G65" s="22"/>
      <c r="H65"/>
      <c r="I65" s="3"/>
    </row>
    <row r="66" spans="1:9" ht="18" customHeight="1" thickBot="1" x14ac:dyDescent="0.25">
      <c r="A66" s="23" t="s">
        <v>84</v>
      </c>
      <c r="B66" s="17" t="s">
        <v>85</v>
      </c>
      <c r="C66" s="38">
        <v>162514.71669999999</v>
      </c>
      <c r="D66" s="25">
        <v>208477.88986</v>
      </c>
      <c r="E66" s="26">
        <f t="shared" si="4"/>
        <v>1.2828246825476577</v>
      </c>
      <c r="F66" s="21"/>
      <c r="G66" s="22"/>
      <c r="H66"/>
      <c r="I66" s="3"/>
    </row>
    <row r="67" spans="1:9" ht="18" customHeight="1" thickBot="1" x14ac:dyDescent="0.25">
      <c r="A67" s="27"/>
      <c r="B67" s="28" t="s">
        <v>10</v>
      </c>
      <c r="C67" s="48">
        <f>SUM(C40:C66)</f>
        <v>55867175.633639999</v>
      </c>
      <c r="D67" s="29">
        <f>+SUM(D40:D66)</f>
        <v>62074762.979160003</v>
      </c>
      <c r="E67" s="30">
        <f t="shared" ref="E67" si="5">+IF(C67=0,"X",D67/C67)</f>
        <v>1.1111133196749998</v>
      </c>
      <c r="F67" s="21"/>
      <c r="G67" s="22"/>
      <c r="H67"/>
      <c r="I67" s="3"/>
    </row>
    <row r="68" spans="1:9" x14ac:dyDescent="0.2">
      <c r="C68" s="42"/>
      <c r="D68" s="42"/>
      <c r="E68" s="44"/>
      <c r="H68"/>
    </row>
    <row r="69" spans="1:9" s="6" customFormat="1" ht="15" customHeight="1" x14ac:dyDescent="0.2">
      <c r="A69" s="469" t="s">
        <v>86</v>
      </c>
      <c r="B69" s="469"/>
      <c r="C69" s="469"/>
      <c r="D69" s="469"/>
      <c r="E69" s="469"/>
      <c r="F69" s="4"/>
      <c r="G69" s="49"/>
      <c r="H69"/>
    </row>
    <row r="70" spans="1:9" ht="15" customHeight="1" thickBot="1" x14ac:dyDescent="0.25">
      <c r="A70" s="7"/>
      <c r="B70" s="7"/>
      <c r="C70" s="7"/>
      <c r="D70" s="7"/>
      <c r="E70" s="8"/>
      <c r="F70" s="7"/>
      <c r="G70" s="50"/>
    </row>
    <row r="71" spans="1:9" ht="27.75" customHeight="1" x14ac:dyDescent="0.2">
      <c r="A71" s="477" t="s">
        <v>1</v>
      </c>
      <c r="B71" s="477" t="s">
        <v>87</v>
      </c>
      <c r="C71" s="470" t="s">
        <v>3</v>
      </c>
      <c r="D71" s="471"/>
      <c r="E71" s="480" t="s">
        <v>4</v>
      </c>
      <c r="F71" s="470" t="s">
        <v>88</v>
      </c>
      <c r="G71" s="471"/>
    </row>
    <row r="72" spans="1:9" ht="15" customHeight="1" thickBot="1" x14ac:dyDescent="0.25">
      <c r="A72" s="478"/>
      <c r="B72" s="478"/>
      <c r="C72" s="472"/>
      <c r="D72" s="473"/>
      <c r="E72" s="481"/>
      <c r="F72" s="472"/>
      <c r="G72" s="473"/>
    </row>
    <row r="73" spans="1:9" ht="15" customHeight="1" thickBot="1" x14ac:dyDescent="0.25">
      <c r="A73" s="479"/>
      <c r="B73" s="479"/>
      <c r="C73" s="51">
        <f>+C5</f>
        <v>2023</v>
      </c>
      <c r="D73" s="36">
        <f>+D5</f>
        <v>2024</v>
      </c>
      <c r="E73" s="36" t="str">
        <f>+E5</f>
        <v>24/23</v>
      </c>
      <c r="F73" s="36">
        <f>+C73</f>
        <v>2023</v>
      </c>
      <c r="G73" s="36">
        <f>+D73</f>
        <v>2024</v>
      </c>
    </row>
    <row r="74" spans="1:9" ht="15" customHeight="1" x14ac:dyDescent="0.2">
      <c r="A74" s="10"/>
      <c r="B74" s="52"/>
      <c r="C74" s="53"/>
      <c r="D74" s="54"/>
      <c r="E74" s="55"/>
      <c r="F74" s="56"/>
      <c r="G74" s="56"/>
      <c r="H74" s="57"/>
      <c r="I74" s="22"/>
    </row>
    <row r="75" spans="1:9" x14ac:dyDescent="0.2">
      <c r="A75" s="23" t="s">
        <v>6</v>
      </c>
      <c r="B75" s="58" t="s">
        <v>89</v>
      </c>
      <c r="C75" s="25">
        <v>10395858.118689999</v>
      </c>
      <c r="D75" s="25">
        <v>10394403.786319999</v>
      </c>
      <c r="E75" s="26">
        <f t="shared" ref="E75:E80" si="6">+IFERROR(IF(D75/C75&gt;0,D75/C75,"X"),"X")</f>
        <v>0.9998601046346155</v>
      </c>
      <c r="F75" s="59">
        <f>+C75/C83</f>
        <v>0.45570421836386915</v>
      </c>
      <c r="G75" s="59">
        <f>+D75/D83</f>
        <v>0.44041124202463849</v>
      </c>
      <c r="H75" s="22"/>
      <c r="I75" s="22"/>
    </row>
    <row r="76" spans="1:9" x14ac:dyDescent="0.2">
      <c r="A76" s="23" t="s">
        <v>8</v>
      </c>
      <c r="B76" s="58" t="s">
        <v>90</v>
      </c>
      <c r="C76" s="25">
        <v>100338.43227</v>
      </c>
      <c r="D76" s="25">
        <v>98960.344729999997</v>
      </c>
      <c r="E76" s="26">
        <f t="shared" si="6"/>
        <v>0.98626560622063819</v>
      </c>
      <c r="F76" s="59">
        <f>+C76/C83</f>
        <v>4.3983523368072109E-3</v>
      </c>
      <c r="G76" s="59">
        <f>+D76/D83</f>
        <v>4.1929531726567415E-3</v>
      </c>
      <c r="H76" s="22"/>
      <c r="I76" s="22"/>
    </row>
    <row r="77" spans="1:9" ht="25.5" x14ac:dyDescent="0.2">
      <c r="A77" s="23" t="s">
        <v>15</v>
      </c>
      <c r="B77" s="58" t="s">
        <v>91</v>
      </c>
      <c r="C77" s="25">
        <v>3883837.3534700004</v>
      </c>
      <c r="D77" s="25">
        <v>4029245.63539</v>
      </c>
      <c r="E77" s="26">
        <f t="shared" si="6"/>
        <v>1.0374393334957976</v>
      </c>
      <c r="F77" s="59">
        <f>+C77/C83</f>
        <v>0.17024867454024764</v>
      </c>
      <c r="G77" s="59">
        <f>+D77/D83</f>
        <v>0.17071927463890749</v>
      </c>
      <c r="H77" s="22"/>
      <c r="I77" s="22"/>
    </row>
    <row r="78" spans="1:9" x14ac:dyDescent="0.2">
      <c r="A78" s="23" t="s">
        <v>17</v>
      </c>
      <c r="B78" s="58" t="s">
        <v>92</v>
      </c>
      <c r="C78" s="25">
        <v>141344.49338999999</v>
      </c>
      <c r="D78" s="25">
        <v>149121.78813999999</v>
      </c>
      <c r="E78" s="26">
        <f t="shared" si="6"/>
        <v>1.0550236840747715</v>
      </c>
      <c r="F78" s="59">
        <f>+C78/C83</f>
        <v>6.1958600381940955E-3</v>
      </c>
      <c r="G78" s="59">
        <f>+D78/D83</f>
        <v>6.3182952363373349E-3</v>
      </c>
      <c r="H78" s="22"/>
      <c r="I78" s="22"/>
    </row>
    <row r="79" spans="1:9" ht="25.5" x14ac:dyDescent="0.2">
      <c r="A79" s="23" t="s">
        <v>19</v>
      </c>
      <c r="B79" s="58" t="s">
        <v>93</v>
      </c>
      <c r="C79" s="25">
        <v>8291350.3050300004</v>
      </c>
      <c r="D79" s="25">
        <v>8929819.9498900007</v>
      </c>
      <c r="E79" s="26">
        <f t="shared" si="6"/>
        <v>1.0770043022392466</v>
      </c>
      <c r="F79" s="59">
        <f>+C79/C83</f>
        <v>0.36345275847328012</v>
      </c>
      <c r="G79" s="59">
        <f>+D79/D83</f>
        <v>0.37835677505268472</v>
      </c>
      <c r="H79" s="22"/>
      <c r="I79" s="22"/>
    </row>
    <row r="80" spans="1:9" x14ac:dyDescent="0.2">
      <c r="A80" s="23" t="s">
        <v>21</v>
      </c>
      <c r="B80" s="60" t="s">
        <v>94</v>
      </c>
      <c r="C80" s="25">
        <v>3.1081799999999999</v>
      </c>
      <c r="D80" s="25">
        <v>34.455359999999999</v>
      </c>
      <c r="E80" s="26">
        <f t="shared" si="6"/>
        <v>11.085381155531532</v>
      </c>
      <c r="F80" s="59">
        <f>+C80/C83</f>
        <v>1.3624760181054637E-7</v>
      </c>
      <c r="G80" s="59">
        <f>+D80/D83</f>
        <v>1.4598747753071838E-6</v>
      </c>
      <c r="H80" s="22"/>
      <c r="I80" s="22"/>
    </row>
    <row r="81" spans="1:11" ht="15" customHeight="1" thickBot="1" x14ac:dyDescent="0.25">
      <c r="A81" s="23"/>
      <c r="B81" s="61"/>
      <c r="C81" s="62"/>
      <c r="D81" s="62"/>
      <c r="E81" s="55"/>
      <c r="F81" s="56"/>
      <c r="G81" s="56"/>
      <c r="H81" s="22"/>
      <c r="I81" s="22"/>
    </row>
    <row r="82" spans="1:11" ht="15" customHeight="1" x14ac:dyDescent="0.2">
      <c r="A82" s="10"/>
      <c r="B82" s="63"/>
      <c r="C82" s="25"/>
      <c r="D82" s="25"/>
      <c r="E82" s="20"/>
      <c r="F82" s="64"/>
      <c r="G82" s="64"/>
      <c r="H82" s="22"/>
      <c r="I82" s="22"/>
    </row>
    <row r="83" spans="1:11" ht="15" customHeight="1" x14ac:dyDescent="0.2">
      <c r="A83" s="65"/>
      <c r="B83" s="66" t="s">
        <v>10</v>
      </c>
      <c r="C83" s="67">
        <f>SUM(C75:C80)</f>
        <v>22812731.81103</v>
      </c>
      <c r="D83" s="67">
        <f>SUM(D75:D80)</f>
        <v>23601585.959829997</v>
      </c>
      <c r="E83" s="68">
        <f t="shared" ref="E83" si="7">+IF(C83=0,"X",D83/C83)</f>
        <v>1.0345795565096936</v>
      </c>
      <c r="F83" s="56">
        <f>SUM(F75:F80)</f>
        <v>0.99999999999999989</v>
      </c>
      <c r="G83" s="56">
        <f>SUM(G75:G80)</f>
        <v>1</v>
      </c>
      <c r="H83" s="22"/>
      <c r="I83" s="22"/>
    </row>
    <row r="84" spans="1:11" ht="15" customHeight="1" thickBot="1" x14ac:dyDescent="0.25">
      <c r="A84" s="15"/>
      <c r="B84" s="69"/>
      <c r="C84" s="70"/>
      <c r="D84" s="71"/>
      <c r="E84" s="72"/>
      <c r="F84" s="73"/>
      <c r="G84" s="74"/>
      <c r="H84" s="22"/>
      <c r="I84" s="22"/>
    </row>
    <row r="85" spans="1:11" ht="15" customHeight="1" x14ac:dyDescent="0.2">
      <c r="C85" s="42"/>
      <c r="D85" s="42"/>
      <c r="E85" s="44"/>
      <c r="F85" s="17"/>
      <c r="G85" s="31"/>
      <c r="H85" s="22"/>
      <c r="I85" s="22"/>
    </row>
    <row r="86" spans="1:11" s="6" customFormat="1" ht="15" customHeight="1" x14ac:dyDescent="0.2">
      <c r="A86" s="469" t="s">
        <v>95</v>
      </c>
      <c r="B86" s="469"/>
      <c r="C86" s="469"/>
      <c r="D86" s="469"/>
      <c r="E86" s="469"/>
      <c r="F86" s="75"/>
      <c r="G86" s="75"/>
      <c r="H86" s="76"/>
      <c r="I86" s="76"/>
    </row>
    <row r="87" spans="1:11" ht="15" customHeight="1" thickBot="1" x14ac:dyDescent="0.25">
      <c r="C87" s="31"/>
      <c r="D87" s="31"/>
      <c r="F87" s="3"/>
      <c r="H87" s="22"/>
      <c r="I87" s="22"/>
    </row>
    <row r="88" spans="1:11" ht="27.75" customHeight="1" x14ac:dyDescent="0.2">
      <c r="A88" s="474" t="s">
        <v>1</v>
      </c>
      <c r="B88" s="477" t="s">
        <v>87</v>
      </c>
      <c r="C88" s="470" t="s">
        <v>3</v>
      </c>
      <c r="D88" s="471"/>
      <c r="E88" s="480" t="s">
        <v>4</v>
      </c>
      <c r="F88" s="470" t="s">
        <v>88</v>
      </c>
      <c r="G88" s="471"/>
      <c r="H88" s="22"/>
      <c r="I88" s="22"/>
    </row>
    <row r="89" spans="1:11" ht="15" customHeight="1" thickBot="1" x14ac:dyDescent="0.25">
      <c r="A89" s="475"/>
      <c r="B89" s="478"/>
      <c r="C89" s="472"/>
      <c r="D89" s="473"/>
      <c r="E89" s="481"/>
      <c r="F89" s="472"/>
      <c r="G89" s="473"/>
      <c r="H89" s="22"/>
      <c r="I89" s="22"/>
    </row>
    <row r="90" spans="1:11" ht="15" customHeight="1" thickBot="1" x14ac:dyDescent="0.25">
      <c r="A90" s="476"/>
      <c r="B90" s="479"/>
      <c r="C90" s="51">
        <f>+C5</f>
        <v>2023</v>
      </c>
      <c r="D90" s="51">
        <f>+D5</f>
        <v>2024</v>
      </c>
      <c r="E90" s="51" t="str">
        <f>+E5</f>
        <v>24/23</v>
      </c>
      <c r="F90" s="36">
        <f>+C90</f>
        <v>2023</v>
      </c>
      <c r="G90" s="36">
        <f>+D90</f>
        <v>2024</v>
      </c>
      <c r="H90" s="22"/>
      <c r="I90" s="22"/>
    </row>
    <row r="91" spans="1:11" ht="15" customHeight="1" x14ac:dyDescent="0.2">
      <c r="A91" s="53"/>
      <c r="B91" s="77"/>
      <c r="C91" s="78"/>
      <c r="D91" s="78"/>
      <c r="E91" s="20"/>
      <c r="F91" s="79"/>
      <c r="G91" s="79"/>
      <c r="H91" s="22"/>
      <c r="I91" s="22"/>
    </row>
    <row r="92" spans="1:11" ht="25.5" x14ac:dyDescent="0.2">
      <c r="A92" s="23" t="s">
        <v>6</v>
      </c>
      <c r="B92" s="80" t="s">
        <v>96</v>
      </c>
      <c r="C92" s="25">
        <v>1745048.8531199996</v>
      </c>
      <c r="D92" s="25">
        <v>1788489.2112000003</v>
      </c>
      <c r="E92" s="26">
        <f t="shared" ref="E92:E110" si="8">+IFERROR(IF(D92/C92&gt;0,D92/C92,"X"),"X")</f>
        <v>1.0248934910918586</v>
      </c>
      <c r="F92" s="59">
        <f>+C92/C113</f>
        <v>3.1235673422324067E-2</v>
      </c>
      <c r="G92" s="59">
        <f>+D92/D113</f>
        <v>2.8811857272825016E-2</v>
      </c>
      <c r="H92" s="22"/>
      <c r="I92" s="22"/>
    </row>
    <row r="93" spans="1:11" x14ac:dyDescent="0.2">
      <c r="A93" s="23" t="s">
        <v>8</v>
      </c>
      <c r="B93" s="80" t="s">
        <v>97</v>
      </c>
      <c r="C93" s="25">
        <v>1362212.8463100002</v>
      </c>
      <c r="D93" s="25">
        <v>1574927.5605799998</v>
      </c>
      <c r="E93" s="26">
        <f t="shared" si="8"/>
        <v>1.1561538014020403</v>
      </c>
      <c r="F93" s="59">
        <f>+C93/C113</f>
        <v>2.4383062699338501E-2</v>
      </c>
      <c r="G93" s="59">
        <f>+D93/D113</f>
        <v>2.5371463135650491E-2</v>
      </c>
      <c r="H93" s="22"/>
      <c r="I93" s="22"/>
    </row>
    <row r="94" spans="1:11" ht="25.5" x14ac:dyDescent="0.2">
      <c r="A94" s="23" t="s">
        <v>15</v>
      </c>
      <c r="B94" s="80" t="s">
        <v>98</v>
      </c>
      <c r="C94" s="25">
        <v>12551756.280959997</v>
      </c>
      <c r="D94" s="25">
        <v>13837161.582530001</v>
      </c>
      <c r="E94" s="26">
        <f t="shared" si="8"/>
        <v>1.1024084018839546</v>
      </c>
      <c r="F94" s="59">
        <f>+C94/C113</f>
        <v>0.22467139493985896</v>
      </c>
      <c r="G94" s="59">
        <f>+D94/D113</f>
        <v>0.22291122701790211</v>
      </c>
      <c r="H94" s="22"/>
      <c r="I94" s="3"/>
      <c r="J94" s="3"/>
      <c r="K94" s="3"/>
    </row>
    <row r="95" spans="1:11" x14ac:dyDescent="0.2">
      <c r="A95" s="23" t="s">
        <v>17</v>
      </c>
      <c r="B95" s="80" t="s">
        <v>99</v>
      </c>
      <c r="C95" s="25">
        <v>122980.75307000001</v>
      </c>
      <c r="D95" s="25">
        <v>133276.97199000002</v>
      </c>
      <c r="E95" s="26">
        <f t="shared" si="8"/>
        <v>1.0837221976851894</v>
      </c>
      <c r="F95" s="59">
        <f>+C95/C113</f>
        <v>2.201306074186934E-3</v>
      </c>
      <c r="G95" s="59">
        <f>+D95/D113</f>
        <v>2.1470395631594166E-3</v>
      </c>
      <c r="H95" s="22"/>
      <c r="I95" s="22"/>
    </row>
    <row r="96" spans="1:11" x14ac:dyDescent="0.2">
      <c r="A96" s="23" t="s">
        <v>19</v>
      </c>
      <c r="B96" s="80" t="s">
        <v>100</v>
      </c>
      <c r="C96" s="25">
        <v>66654.163290000011</v>
      </c>
      <c r="D96" s="25">
        <v>66790.21617</v>
      </c>
      <c r="E96" s="26">
        <f t="shared" si="8"/>
        <v>1.0020411760238899</v>
      </c>
      <c r="F96" s="59">
        <f>+C96/C113</f>
        <v>1.1930827455301806E-3</v>
      </c>
      <c r="G96" s="59">
        <f>+D96/D113</f>
        <v>1.0759640949804848E-3</v>
      </c>
      <c r="H96" s="22"/>
      <c r="I96" s="22"/>
    </row>
    <row r="97" spans="1:9" x14ac:dyDescent="0.2">
      <c r="A97" s="23" t="s">
        <v>21</v>
      </c>
      <c r="B97" s="80" t="s">
        <v>101</v>
      </c>
      <c r="C97" s="25">
        <v>260549.19944999999</v>
      </c>
      <c r="D97" s="25">
        <v>191827.17371000003</v>
      </c>
      <c r="E97" s="26">
        <f t="shared" si="8"/>
        <v>0.73624165460854596</v>
      </c>
      <c r="F97" s="59">
        <f>+C97/C113</f>
        <v>4.6637259982248366E-3</v>
      </c>
      <c r="G97" s="59">
        <f>+D97/D113</f>
        <v>3.0902602684830397E-3</v>
      </c>
      <c r="H97" s="22"/>
      <c r="I97" s="22"/>
    </row>
    <row r="98" spans="1:9" x14ac:dyDescent="0.2">
      <c r="A98" s="23" t="s">
        <v>23</v>
      </c>
      <c r="B98" s="80" t="s">
        <v>102</v>
      </c>
      <c r="C98" s="25">
        <v>256915.01503999997</v>
      </c>
      <c r="D98" s="25">
        <v>235186.47247000001</v>
      </c>
      <c r="E98" s="26">
        <f t="shared" si="8"/>
        <v>0.91542517448185357</v>
      </c>
      <c r="F98" s="59">
        <f>+C98/C113</f>
        <v>4.5986755572676652E-3</v>
      </c>
      <c r="G98" s="59">
        <f>+D98/D113</f>
        <v>3.7887615060078084E-3</v>
      </c>
      <c r="H98" s="22"/>
      <c r="I98" s="22"/>
    </row>
    <row r="99" spans="1:9" ht="25.5" x14ac:dyDescent="0.2">
      <c r="A99" s="23" t="s">
        <v>25</v>
      </c>
      <c r="B99" s="80" t="s">
        <v>103</v>
      </c>
      <c r="C99" s="25">
        <v>5742975.2161900001</v>
      </c>
      <c r="D99" s="25">
        <v>6632447.1000699997</v>
      </c>
      <c r="E99" s="26">
        <f t="shared" si="8"/>
        <v>1.1548799795221982</v>
      </c>
      <c r="F99" s="59">
        <f>+C99/C113</f>
        <v>0.10279694921129878</v>
      </c>
      <c r="G99" s="59">
        <f>+D99/D113</f>
        <v>0.1068461123612614</v>
      </c>
      <c r="H99" s="22"/>
      <c r="I99" s="22"/>
    </row>
    <row r="100" spans="1:9" ht="25.5" x14ac:dyDescent="0.2">
      <c r="A100" s="23" t="s">
        <v>27</v>
      </c>
      <c r="B100" s="80" t="s">
        <v>104</v>
      </c>
      <c r="C100" s="25">
        <v>5713334.8369900016</v>
      </c>
      <c r="D100" s="25">
        <v>6433323.4626500001</v>
      </c>
      <c r="E100" s="26">
        <f t="shared" si="8"/>
        <v>1.1260189794931248</v>
      </c>
      <c r="F100" s="59">
        <f>+C100/C113</f>
        <v>0.10226639833121902</v>
      </c>
      <c r="G100" s="59">
        <f>+D100/D113</f>
        <v>0.10363830893417704</v>
      </c>
      <c r="H100" s="22"/>
      <c r="I100" s="22"/>
    </row>
    <row r="101" spans="1:9" ht="25.5" x14ac:dyDescent="0.2">
      <c r="A101" s="23" t="s">
        <v>29</v>
      </c>
      <c r="B101" s="80" t="s">
        <v>105</v>
      </c>
      <c r="C101" s="25">
        <v>15692697.743040001</v>
      </c>
      <c r="D101" s="25">
        <v>17548683.305980004</v>
      </c>
      <c r="E101" s="26">
        <f t="shared" si="8"/>
        <v>1.1182706500393258</v>
      </c>
      <c r="F101" s="59">
        <f>+C101/C113</f>
        <v>0.2808929852825916</v>
      </c>
      <c r="G101" s="59">
        <f>+D101/D113</f>
        <v>0.28270238118946217</v>
      </c>
      <c r="H101" s="81"/>
      <c r="I101" s="22"/>
    </row>
    <row r="102" spans="1:9" ht="38.25" x14ac:dyDescent="0.2">
      <c r="A102" s="23" t="s">
        <v>31</v>
      </c>
      <c r="B102" s="80" t="s">
        <v>106</v>
      </c>
      <c r="C102" s="25">
        <v>37172.008750000001</v>
      </c>
      <c r="D102" s="25">
        <v>34421.941279999999</v>
      </c>
      <c r="E102" s="26">
        <f t="shared" si="8"/>
        <v>0.92601778697256976</v>
      </c>
      <c r="F102" s="59">
        <f>+C102/C113</f>
        <v>6.653640232998848E-4</v>
      </c>
      <c r="G102" s="59">
        <f>+D102/D113</f>
        <v>5.5452392611722535E-4</v>
      </c>
      <c r="H102" s="22"/>
      <c r="I102" s="22"/>
    </row>
    <row r="103" spans="1:9" ht="25.5" x14ac:dyDescent="0.2">
      <c r="A103" s="23" t="s">
        <v>33</v>
      </c>
      <c r="B103" s="80" t="s">
        <v>107</v>
      </c>
      <c r="C103" s="25">
        <v>52171.201359999999</v>
      </c>
      <c r="D103" s="25">
        <v>48655.610209999992</v>
      </c>
      <c r="E103" s="26">
        <f t="shared" si="8"/>
        <v>0.93261433399355387</v>
      </c>
      <c r="F103" s="59">
        <f>+C103/C113</f>
        <v>9.3384354530687069E-4</v>
      </c>
      <c r="G103" s="59">
        <f>+D103/D113</f>
        <v>7.8382273044417194E-4</v>
      </c>
      <c r="H103" s="22"/>
      <c r="I103" s="22"/>
    </row>
    <row r="104" spans="1:9" ht="25.5" x14ac:dyDescent="0.2">
      <c r="A104" s="23" t="s">
        <v>35</v>
      </c>
      <c r="B104" s="80" t="s">
        <v>108</v>
      </c>
      <c r="C104" s="25">
        <v>3564007.2800500002</v>
      </c>
      <c r="D104" s="25">
        <v>3996407.0880300002</v>
      </c>
      <c r="E104" s="26">
        <f t="shared" si="8"/>
        <v>1.1213240529559001</v>
      </c>
      <c r="F104" s="59">
        <f>+C104/C113</f>
        <v>6.379429852372849E-2</v>
      </c>
      <c r="G104" s="59">
        <f>+D104/D113</f>
        <v>6.4380545268802561E-2</v>
      </c>
      <c r="H104" s="22"/>
      <c r="I104" s="22"/>
    </row>
    <row r="105" spans="1:9" x14ac:dyDescent="0.2">
      <c r="A105" s="23" t="s">
        <v>37</v>
      </c>
      <c r="B105" s="80" t="s">
        <v>109</v>
      </c>
      <c r="C105" s="25">
        <v>706637.80353000003</v>
      </c>
      <c r="D105" s="25">
        <v>625918.9590700001</v>
      </c>
      <c r="E105" s="26">
        <f t="shared" si="8"/>
        <v>0.88577055450929743</v>
      </c>
      <c r="F105" s="59">
        <f>+C105/C113</f>
        <v>1.2648532801513299E-2</v>
      </c>
      <c r="G105" s="59">
        <f>+D105/D113</f>
        <v>1.0083308079325832E-2</v>
      </c>
      <c r="H105" s="22"/>
      <c r="I105" s="22"/>
    </row>
    <row r="106" spans="1:9" x14ac:dyDescent="0.2">
      <c r="A106" s="23" t="s">
        <v>39</v>
      </c>
      <c r="B106" s="80" t="s">
        <v>110</v>
      </c>
      <c r="C106" s="25">
        <v>629465.76761999994</v>
      </c>
      <c r="D106" s="25">
        <v>757233.99866999988</v>
      </c>
      <c r="E106" s="26">
        <f t="shared" si="8"/>
        <v>1.2029788395532446</v>
      </c>
      <c r="F106" s="59">
        <f>+C106/C113</f>
        <v>1.1267184361490648E-2</v>
      </c>
      <c r="G106" s="59">
        <f>+D106/D113</f>
        <v>1.2198741683866301E-2</v>
      </c>
      <c r="H106" s="22"/>
      <c r="I106" s="22"/>
    </row>
    <row r="107" spans="1:9" x14ac:dyDescent="0.2">
      <c r="A107" s="23" t="s">
        <v>41</v>
      </c>
      <c r="B107" s="80" t="s">
        <v>111</v>
      </c>
      <c r="C107" s="25">
        <v>1280262.2112399999</v>
      </c>
      <c r="D107" s="25">
        <v>1250459.8553999998</v>
      </c>
      <c r="E107" s="26">
        <f t="shared" si="8"/>
        <v>0.97672167812315969</v>
      </c>
      <c r="F107" s="59">
        <f>+C107/C113</f>
        <v>2.2916179254086001E-2</v>
      </c>
      <c r="G107" s="59">
        <f>+D107/D113</f>
        <v>2.0144416110292832E-2</v>
      </c>
      <c r="H107" s="22"/>
      <c r="I107" s="22"/>
    </row>
    <row r="108" spans="1:9" x14ac:dyDescent="0.2">
      <c r="A108" s="23" t="s">
        <v>43</v>
      </c>
      <c r="B108" s="80" t="s">
        <v>112</v>
      </c>
      <c r="C108" s="25">
        <v>70852.283399999986</v>
      </c>
      <c r="D108" s="25">
        <v>65306.376589999985</v>
      </c>
      <c r="E108" s="26">
        <f t="shared" si="8"/>
        <v>0.92172578576345499</v>
      </c>
      <c r="F108" s="59">
        <f>+C108/C113</f>
        <v>1.2682274089642152E-3</v>
      </c>
      <c r="G108" s="59">
        <f>+D108/D113</f>
        <v>1.0520600233612637E-3</v>
      </c>
      <c r="H108" s="22"/>
      <c r="I108" s="22"/>
    </row>
    <row r="109" spans="1:9" ht="38.25" x14ac:dyDescent="0.2">
      <c r="A109" s="23" t="s">
        <v>45</v>
      </c>
      <c r="B109" s="80" t="s">
        <v>113</v>
      </c>
      <c r="C109" s="25">
        <v>2209350.1534200003</v>
      </c>
      <c r="D109" s="25">
        <v>2666995.8938600002</v>
      </c>
      <c r="E109" s="26">
        <f t="shared" si="8"/>
        <v>1.2071404298370629</v>
      </c>
      <c r="F109" s="59">
        <f>+C109/C113</f>
        <v>3.9546480171259217E-2</v>
      </c>
      <c r="G109" s="59">
        <f>+D109/D113</f>
        <v>4.2964254164858835E-2</v>
      </c>
      <c r="H109" s="22"/>
      <c r="I109" s="22"/>
    </row>
    <row r="110" spans="1:9" x14ac:dyDescent="0.2">
      <c r="A110" s="23" t="s">
        <v>47</v>
      </c>
      <c r="B110" s="80" t="s">
        <v>114</v>
      </c>
      <c r="C110" s="25">
        <v>3802132.0168100004</v>
      </c>
      <c r="D110" s="25">
        <v>4187250.1987000001</v>
      </c>
      <c r="E110" s="26">
        <f t="shared" si="8"/>
        <v>1.1012900604679989</v>
      </c>
      <c r="F110" s="59">
        <f>+C110/C113</f>
        <v>6.8056635648510846E-2</v>
      </c>
      <c r="G110" s="59">
        <f>+D110/D113</f>
        <v>6.7454952669022045E-2</v>
      </c>
      <c r="H110" s="22"/>
      <c r="I110" s="22"/>
    </row>
    <row r="111" spans="1:9" ht="15" customHeight="1" thickBot="1" x14ac:dyDescent="0.25">
      <c r="A111" s="15"/>
      <c r="C111" s="25"/>
      <c r="D111" s="25"/>
      <c r="E111" s="55"/>
      <c r="F111" s="59"/>
      <c r="G111" s="59"/>
      <c r="H111" s="82"/>
    </row>
    <row r="112" spans="1:9" ht="15" customHeight="1" x14ac:dyDescent="0.2">
      <c r="A112" s="83"/>
      <c r="B112" s="52"/>
      <c r="C112" s="84"/>
      <c r="D112" s="84"/>
      <c r="E112" s="20"/>
      <c r="F112" s="79"/>
      <c r="G112" s="79"/>
    </row>
    <row r="113" spans="1:9" ht="15" customHeight="1" x14ac:dyDescent="0.2">
      <c r="A113" s="65"/>
      <c r="B113" s="85" t="s">
        <v>10</v>
      </c>
      <c r="C113" s="86">
        <f>+SUM(C92:C110)</f>
        <v>55867175.633639999</v>
      </c>
      <c r="D113" s="86">
        <f>+SUM(D92:D110)</f>
        <v>62074762.979160003</v>
      </c>
      <c r="E113" s="68">
        <f t="shared" ref="E113" si="9">+IF(C113=0,"X",D113/C113)</f>
        <v>1.1111133196749998</v>
      </c>
      <c r="F113" s="56">
        <f>SUM(F92:F110)</f>
        <v>1.0000000000000002</v>
      </c>
      <c r="G113" s="56">
        <f>SUM(G92:G110)</f>
        <v>0.99999999999999989</v>
      </c>
      <c r="H113" s="3"/>
      <c r="I113" s="87"/>
    </row>
    <row r="114" spans="1:9" ht="15" customHeight="1" thickBot="1" x14ac:dyDescent="0.25">
      <c r="A114" s="88"/>
      <c r="B114" s="89"/>
      <c r="C114" s="90"/>
      <c r="D114" s="90"/>
      <c r="E114" s="72"/>
      <c r="F114" s="91"/>
      <c r="G114" s="91"/>
    </row>
    <row r="115" spans="1:9" x14ac:dyDescent="0.2">
      <c r="C115" s="42"/>
      <c r="D115" s="42"/>
      <c r="E115" s="92"/>
      <c r="F115" s="3"/>
      <c r="H115" s="3"/>
    </row>
    <row r="116" spans="1:9" s="6" customFormat="1" ht="18" customHeight="1" x14ac:dyDescent="0.2">
      <c r="A116" s="468" t="s">
        <v>115</v>
      </c>
      <c r="B116" s="468"/>
      <c r="C116" s="468"/>
      <c r="D116" s="468"/>
      <c r="E116" s="468"/>
      <c r="G116" s="47"/>
    </row>
    <row r="117" spans="1:9" ht="18" customHeight="1" thickBot="1" x14ac:dyDescent="0.25">
      <c r="A117" s="7"/>
      <c r="B117" s="7"/>
      <c r="C117" s="7"/>
      <c r="D117" s="7"/>
      <c r="E117" s="93"/>
    </row>
    <row r="118" spans="1:9" ht="18" customHeight="1" thickBot="1" x14ac:dyDescent="0.25">
      <c r="A118" s="10" t="s">
        <v>1</v>
      </c>
      <c r="B118" s="10" t="s">
        <v>2</v>
      </c>
      <c r="C118" s="11" t="s">
        <v>116</v>
      </c>
      <c r="D118" s="12"/>
      <c r="E118" s="13" t="s">
        <v>4</v>
      </c>
    </row>
    <row r="119" spans="1:9" ht="18" customHeight="1" thickBot="1" x14ac:dyDescent="0.25">
      <c r="A119" s="15"/>
      <c r="B119" s="15"/>
      <c r="C119" s="10">
        <f>+C5</f>
        <v>2023</v>
      </c>
      <c r="D119" s="10">
        <f>+D5</f>
        <v>2024</v>
      </c>
      <c r="E119" s="10" t="str">
        <f>+E5</f>
        <v>24/23</v>
      </c>
    </row>
    <row r="120" spans="1:9" ht="18" customHeight="1" x14ac:dyDescent="0.2">
      <c r="A120" s="10" t="s">
        <v>6</v>
      </c>
      <c r="B120" s="18" t="s">
        <v>7</v>
      </c>
      <c r="C120" s="19">
        <f>+C148</f>
        <v>22247920.495689999</v>
      </c>
      <c r="D120" s="19">
        <f t="shared" ref="D120" si="10">+D148</f>
        <v>22954889.642829999</v>
      </c>
      <c r="E120" s="20">
        <f>+D120/C120</f>
        <v>1.0317768641467844</v>
      </c>
      <c r="F120" s="21"/>
      <c r="G120" s="22"/>
    </row>
    <row r="121" spans="1:9" ht="18" customHeight="1" thickBot="1" x14ac:dyDescent="0.25">
      <c r="A121" s="23" t="s">
        <v>8</v>
      </c>
      <c r="B121" s="24" t="s">
        <v>9</v>
      </c>
      <c r="C121" s="25">
        <f>+C181</f>
        <v>42633570.277840003</v>
      </c>
      <c r="D121" s="25">
        <f t="shared" ref="D121" si="11">+D181</f>
        <v>47388224.172489993</v>
      </c>
      <c r="E121" s="26">
        <f>+D121/C121</f>
        <v>1.1115237092193837</v>
      </c>
      <c r="F121" s="21"/>
      <c r="G121" s="22"/>
    </row>
    <row r="122" spans="1:9" ht="18" customHeight="1" thickBot="1" x14ac:dyDescent="0.25">
      <c r="A122" s="27"/>
      <c r="B122" s="28" t="s">
        <v>10</v>
      </c>
      <c r="C122" s="29">
        <f>SUM(C120:C121)</f>
        <v>64881490.773530006</v>
      </c>
      <c r="D122" s="29">
        <f>SUM(D120:D121)</f>
        <v>70343113.815319985</v>
      </c>
      <c r="E122" s="30">
        <f>+D122/C122</f>
        <v>1.0841784456040611</v>
      </c>
      <c r="F122" s="21"/>
      <c r="G122" s="22"/>
    </row>
    <row r="123" spans="1:9" ht="18" customHeight="1" x14ac:dyDescent="0.2">
      <c r="A123" s="32"/>
      <c r="E123" s="94"/>
    </row>
    <row r="124" spans="1:9" s="6" customFormat="1" ht="18" customHeight="1" x14ac:dyDescent="0.2">
      <c r="A124" s="469" t="s">
        <v>117</v>
      </c>
      <c r="B124" s="469"/>
      <c r="C124" s="469"/>
      <c r="D124" s="469"/>
      <c r="E124" s="469"/>
      <c r="G124" s="47"/>
    </row>
    <row r="125" spans="1:9" ht="18" customHeight="1" thickBot="1" x14ac:dyDescent="0.25">
      <c r="A125" s="7"/>
      <c r="B125" s="7"/>
      <c r="C125" s="7"/>
      <c r="D125" s="7"/>
      <c r="E125" s="93"/>
    </row>
    <row r="126" spans="1:9" ht="18" customHeight="1" thickBot="1" x14ac:dyDescent="0.25">
      <c r="A126" s="10" t="s">
        <v>1</v>
      </c>
      <c r="B126" s="10" t="s">
        <v>12</v>
      </c>
      <c r="C126" s="11" t="str">
        <f>+C118</f>
        <v>Składka zarobiona na udziale własnym</v>
      </c>
      <c r="D126" s="12"/>
      <c r="E126" s="13" t="s">
        <v>4</v>
      </c>
      <c r="G126" s="535"/>
    </row>
    <row r="127" spans="1:9" ht="18" customHeight="1" thickBot="1" x14ac:dyDescent="0.25">
      <c r="A127" s="15"/>
      <c r="B127" s="15"/>
      <c r="C127" s="95">
        <f>+C5</f>
        <v>2023</v>
      </c>
      <c r="D127" s="95">
        <f>+D5</f>
        <v>2024</v>
      </c>
      <c r="E127" s="95" t="str">
        <f>+E5</f>
        <v>24/23</v>
      </c>
    </row>
    <row r="128" spans="1:9" ht="18" customHeight="1" x14ac:dyDescent="0.2">
      <c r="A128" s="23" t="s">
        <v>6</v>
      </c>
      <c r="B128" s="37" t="s">
        <v>13</v>
      </c>
      <c r="C128" s="25">
        <v>2488609.0833200002</v>
      </c>
      <c r="D128" s="25">
        <v>2670318.5804599999</v>
      </c>
      <c r="E128" s="26">
        <f t="shared" ref="E128:E147" si="12">+IFERROR(IF(D128/C128&gt;0,D128/C128,"X"),"X")</f>
        <v>1.0730164887518552</v>
      </c>
      <c r="F128" s="21"/>
      <c r="G128" s="22"/>
    </row>
    <row r="129" spans="1:7" ht="18" customHeight="1" x14ac:dyDescent="0.2">
      <c r="A129" s="23" t="s">
        <v>8</v>
      </c>
      <c r="B129" s="37" t="s">
        <v>14</v>
      </c>
      <c r="C129" s="25">
        <v>467230.30203000002</v>
      </c>
      <c r="D129" s="25">
        <v>447575.17882999999</v>
      </c>
      <c r="E129" s="26">
        <f t="shared" si="12"/>
        <v>0.95793268733940551</v>
      </c>
      <c r="F129" s="21"/>
      <c r="G129" s="22"/>
    </row>
    <row r="130" spans="1:7" ht="18" customHeight="1" x14ac:dyDescent="0.2">
      <c r="A130" s="23" t="s">
        <v>15</v>
      </c>
      <c r="B130" s="37" t="s">
        <v>16</v>
      </c>
      <c r="C130" s="25">
        <v>290498.63948000001</v>
      </c>
      <c r="D130" s="25">
        <v>279172.55458</v>
      </c>
      <c r="E130" s="26">
        <f t="shared" si="12"/>
        <v>0.96101157334067377</v>
      </c>
      <c r="F130" s="21"/>
      <c r="G130" s="22"/>
    </row>
    <row r="131" spans="1:7" ht="18" customHeight="1" x14ac:dyDescent="0.2">
      <c r="A131" s="23" t="s">
        <v>17</v>
      </c>
      <c r="B131" s="37" t="s">
        <v>18</v>
      </c>
      <c r="C131" s="25">
        <v>540506.86664000002</v>
      </c>
      <c r="D131" s="25">
        <v>596407.10465999995</v>
      </c>
      <c r="E131" s="26">
        <f t="shared" si="12"/>
        <v>1.1034218831806846</v>
      </c>
      <c r="F131" s="21"/>
      <c r="G131" s="22"/>
    </row>
    <row r="132" spans="1:7" ht="18" customHeight="1" x14ac:dyDescent="0.2">
      <c r="A132" s="23" t="s">
        <v>19</v>
      </c>
      <c r="B132" s="37" t="s">
        <v>20</v>
      </c>
      <c r="C132" s="25">
        <v>382333.44315000001</v>
      </c>
      <c r="D132" s="25">
        <v>280208.39014999999</v>
      </c>
      <c r="E132" s="26">
        <f t="shared" si="12"/>
        <v>0.73289008631156149</v>
      </c>
      <c r="F132" s="21"/>
      <c r="G132" s="22"/>
    </row>
    <row r="133" spans="1:7" ht="18" customHeight="1" x14ac:dyDescent="0.2">
      <c r="A133" s="23" t="s">
        <v>21</v>
      </c>
      <c r="B133" s="37" t="s">
        <v>22</v>
      </c>
      <c r="C133" s="25">
        <v>762532.40319999994</v>
      </c>
      <c r="D133" s="25">
        <v>807329.54570999998</v>
      </c>
      <c r="E133" s="26">
        <f t="shared" si="12"/>
        <v>1.0587478542839712</v>
      </c>
      <c r="F133" s="21"/>
      <c r="G133" s="22"/>
    </row>
    <row r="134" spans="1:7" ht="18" customHeight="1" x14ac:dyDescent="0.2">
      <c r="A134" s="23" t="s">
        <v>23</v>
      </c>
      <c r="B134" s="37" t="s">
        <v>24</v>
      </c>
      <c r="C134" s="25">
        <v>18417.039840000001</v>
      </c>
      <c r="D134" s="25">
        <v>20631.967629999999</v>
      </c>
      <c r="E134" s="26">
        <f t="shared" si="12"/>
        <v>1.1202651353986537</v>
      </c>
      <c r="F134" s="21"/>
      <c r="G134" s="22"/>
    </row>
    <row r="135" spans="1:7" ht="18" customHeight="1" x14ac:dyDescent="0.2">
      <c r="A135" s="23" t="s">
        <v>25</v>
      </c>
      <c r="B135" s="37" t="s">
        <v>26</v>
      </c>
      <c r="C135" s="25">
        <v>2202533.22633</v>
      </c>
      <c r="D135" s="25">
        <v>2286131.4937100001</v>
      </c>
      <c r="E135" s="26">
        <f t="shared" si="12"/>
        <v>1.0379555079490432</v>
      </c>
      <c r="F135" s="21"/>
      <c r="G135" s="22"/>
    </row>
    <row r="136" spans="1:7" ht="18" customHeight="1" x14ac:dyDescent="0.2">
      <c r="A136" s="23" t="s">
        <v>27</v>
      </c>
      <c r="B136" s="37" t="s">
        <v>28</v>
      </c>
      <c r="C136" s="25">
        <v>115626.33246000001</v>
      </c>
      <c r="D136" s="25">
        <v>47182.751120000001</v>
      </c>
      <c r="E136" s="26">
        <f t="shared" si="12"/>
        <v>0.408062334211997</v>
      </c>
      <c r="F136" s="21"/>
      <c r="G136" s="22"/>
    </row>
    <row r="137" spans="1:7" ht="18" customHeight="1" x14ac:dyDescent="0.2">
      <c r="A137" s="23" t="s">
        <v>29</v>
      </c>
      <c r="B137" s="37" t="s">
        <v>30</v>
      </c>
      <c r="C137" s="25">
        <v>532980.90830999997</v>
      </c>
      <c r="D137" s="25">
        <v>226941.73595</v>
      </c>
      <c r="E137" s="26">
        <f t="shared" si="12"/>
        <v>0.42579712033137762</v>
      </c>
      <c r="F137" s="21"/>
      <c r="G137" s="22"/>
    </row>
    <row r="138" spans="1:7" ht="18" customHeight="1" x14ac:dyDescent="0.2">
      <c r="A138" s="23" t="s">
        <v>31</v>
      </c>
      <c r="B138" s="37" t="s">
        <v>32</v>
      </c>
      <c r="C138" s="25">
        <v>72476.320430000007</v>
      </c>
      <c r="D138" s="25">
        <v>77269.438970000003</v>
      </c>
      <c r="E138" s="26">
        <f t="shared" si="12"/>
        <v>1.0661335800653586</v>
      </c>
      <c r="F138" s="21"/>
      <c r="G138" s="22"/>
    </row>
    <row r="139" spans="1:7" ht="18" customHeight="1" x14ac:dyDescent="0.2">
      <c r="A139" s="23" t="s">
        <v>33</v>
      </c>
      <c r="B139" s="37" t="s">
        <v>34</v>
      </c>
      <c r="C139" s="25">
        <v>9173475.4140399992</v>
      </c>
      <c r="D139" s="25">
        <v>10059044.455159999</v>
      </c>
      <c r="E139" s="26">
        <f t="shared" si="12"/>
        <v>1.0965358276062567</v>
      </c>
      <c r="F139" s="21"/>
      <c r="G139" s="22"/>
    </row>
    <row r="140" spans="1:7" ht="18" customHeight="1" x14ac:dyDescent="0.2">
      <c r="A140" s="23" t="s">
        <v>35</v>
      </c>
      <c r="B140" s="37" t="s">
        <v>36</v>
      </c>
      <c r="C140" s="25">
        <v>19438.227060000001</v>
      </c>
      <c r="D140" s="25">
        <v>20050.54218</v>
      </c>
      <c r="E140" s="26">
        <f t="shared" si="12"/>
        <v>1.0315005642289272</v>
      </c>
      <c r="F140" s="21"/>
      <c r="G140" s="22"/>
    </row>
    <row r="141" spans="1:7" ht="18" customHeight="1" x14ac:dyDescent="0.2">
      <c r="A141" s="23" t="s">
        <v>37</v>
      </c>
      <c r="B141" s="37" t="s">
        <v>38</v>
      </c>
      <c r="C141" s="25">
        <v>68599.710690000007</v>
      </c>
      <c r="D141" s="25">
        <v>67645.706439999994</v>
      </c>
      <c r="E141" s="26">
        <f t="shared" si="12"/>
        <v>0.98609317385737782</v>
      </c>
      <c r="F141" s="21"/>
      <c r="G141" s="22"/>
    </row>
    <row r="142" spans="1:7" ht="18" customHeight="1" x14ac:dyDescent="0.2">
      <c r="A142" s="23" t="s">
        <v>39</v>
      </c>
      <c r="B142" s="37" t="s">
        <v>40</v>
      </c>
      <c r="C142" s="25">
        <v>446038.01815000002</v>
      </c>
      <c r="D142" s="25">
        <v>382251.34691000002</v>
      </c>
      <c r="E142" s="26">
        <f t="shared" si="12"/>
        <v>0.8569927480519185</v>
      </c>
      <c r="F142" s="21"/>
      <c r="G142" s="22"/>
    </row>
    <row r="143" spans="1:7" ht="18" customHeight="1" x14ac:dyDescent="0.2">
      <c r="A143" s="23" t="s">
        <v>41</v>
      </c>
      <c r="B143" s="37" t="s">
        <v>42</v>
      </c>
      <c r="C143" s="25">
        <v>47789.743490000001</v>
      </c>
      <c r="D143" s="25">
        <v>51881.104169999999</v>
      </c>
      <c r="E143" s="26">
        <f t="shared" si="12"/>
        <v>1.0856116894801102</v>
      </c>
      <c r="F143" s="21"/>
      <c r="G143" s="22"/>
    </row>
    <row r="144" spans="1:7" ht="18" customHeight="1" x14ac:dyDescent="0.2">
      <c r="A144" s="23" t="s">
        <v>43</v>
      </c>
      <c r="B144" s="37" t="s">
        <v>44</v>
      </c>
      <c r="C144" s="25">
        <v>832814.32794999995</v>
      </c>
      <c r="D144" s="25">
        <v>898018.40179000003</v>
      </c>
      <c r="E144" s="26">
        <f t="shared" si="12"/>
        <v>1.0782936503992457</v>
      </c>
      <c r="F144" s="21"/>
      <c r="G144" s="22"/>
    </row>
    <row r="145" spans="1:7" ht="18" customHeight="1" x14ac:dyDescent="0.2">
      <c r="A145" s="23" t="s">
        <v>45</v>
      </c>
      <c r="B145" s="37" t="s">
        <v>46</v>
      </c>
      <c r="C145" s="25">
        <v>502701.65852</v>
      </c>
      <c r="D145" s="25">
        <v>619525.18240000005</v>
      </c>
      <c r="E145" s="26">
        <f t="shared" si="12"/>
        <v>1.2323913635454065</v>
      </c>
      <c r="F145" s="21"/>
      <c r="G145" s="22"/>
    </row>
    <row r="146" spans="1:7" ht="18" customHeight="1" x14ac:dyDescent="0.2">
      <c r="A146" s="23" t="s">
        <v>47</v>
      </c>
      <c r="B146" s="37" t="s">
        <v>48</v>
      </c>
      <c r="C146" s="25">
        <v>1929422.9578199999</v>
      </c>
      <c r="D146" s="25">
        <v>1551737.82785</v>
      </c>
      <c r="E146" s="26">
        <f t="shared" si="12"/>
        <v>0.80424969629430787</v>
      </c>
      <c r="F146" s="21"/>
      <c r="G146" s="22"/>
    </row>
    <row r="147" spans="1:7" ht="18" customHeight="1" thickBot="1" x14ac:dyDescent="0.25">
      <c r="A147" s="23" t="s">
        <v>49</v>
      </c>
      <c r="B147" s="37" t="s">
        <v>50</v>
      </c>
      <c r="C147" s="25">
        <v>1353895.8727800001</v>
      </c>
      <c r="D147" s="25">
        <v>1565566.3341600001</v>
      </c>
      <c r="E147" s="26">
        <f t="shared" si="12"/>
        <v>1.156341758354998</v>
      </c>
      <c r="F147" s="21"/>
      <c r="G147" s="22"/>
    </row>
    <row r="148" spans="1:7" ht="18" customHeight="1" thickBot="1" x14ac:dyDescent="0.25">
      <c r="A148" s="27"/>
      <c r="B148" s="41" t="s">
        <v>10</v>
      </c>
      <c r="C148" s="96">
        <f>+SUM(C128:C147)</f>
        <v>22247920.495689999</v>
      </c>
      <c r="D148" s="96">
        <f>+SUM(D128:D147)</f>
        <v>22954889.642829999</v>
      </c>
      <c r="E148" s="30">
        <f>+D148/C148</f>
        <v>1.0317768641467844</v>
      </c>
      <c r="F148" s="21"/>
      <c r="G148" s="22"/>
    </row>
    <row r="149" spans="1:7" ht="18" customHeight="1" x14ac:dyDescent="0.2">
      <c r="A149" s="97"/>
      <c r="B149" s="66"/>
      <c r="C149" s="42"/>
      <c r="D149" s="42"/>
      <c r="E149" s="98"/>
    </row>
    <row r="150" spans="1:7" ht="18" customHeight="1" x14ac:dyDescent="0.2">
      <c r="A150" s="469" t="s">
        <v>118</v>
      </c>
      <c r="B150" s="469"/>
      <c r="C150" s="469"/>
      <c r="D150" s="469"/>
      <c r="E150" s="469"/>
    </row>
    <row r="151" spans="1:7" ht="18" customHeight="1" thickBot="1" x14ac:dyDescent="0.25">
      <c r="A151" s="7"/>
      <c r="B151" s="7"/>
      <c r="C151" s="7"/>
      <c r="D151" s="7"/>
      <c r="E151" s="8"/>
    </row>
    <row r="152" spans="1:7" ht="18" customHeight="1" thickBot="1" x14ac:dyDescent="0.25">
      <c r="A152" s="10" t="s">
        <v>1</v>
      </c>
      <c r="B152" s="10" t="s">
        <v>12</v>
      </c>
      <c r="C152" s="11" t="str">
        <f>+C126</f>
        <v>Składka zarobiona na udziale własnym</v>
      </c>
      <c r="D152" s="12"/>
      <c r="E152" s="13" t="s">
        <v>4</v>
      </c>
    </row>
    <row r="153" spans="1:7" ht="18" customHeight="1" thickBot="1" x14ac:dyDescent="0.25">
      <c r="A153" s="15"/>
      <c r="B153" s="15"/>
      <c r="C153" s="95">
        <f>+C5</f>
        <v>2023</v>
      </c>
      <c r="D153" s="95">
        <f>+D5</f>
        <v>2024</v>
      </c>
      <c r="E153" s="95" t="str">
        <f>+E5</f>
        <v>24/23</v>
      </c>
    </row>
    <row r="154" spans="1:7" ht="18" customHeight="1" x14ac:dyDescent="0.2">
      <c r="A154" s="23" t="s">
        <v>6</v>
      </c>
      <c r="B154" s="17" t="s">
        <v>52</v>
      </c>
      <c r="C154" s="38">
        <v>212355.08666</v>
      </c>
      <c r="D154" s="25">
        <v>237364.02502</v>
      </c>
      <c r="E154" s="26">
        <f t="shared" ref="E154:E180" si="13">+IFERROR(IF(D154/C154&gt;0,D154/C154,"X"),"X")</f>
        <v>1.117769433986018</v>
      </c>
      <c r="F154" s="21"/>
      <c r="G154" s="22"/>
    </row>
    <row r="155" spans="1:7" ht="18" customHeight="1" x14ac:dyDescent="0.2">
      <c r="A155" s="23" t="s">
        <v>8</v>
      </c>
      <c r="B155" s="17" t="s">
        <v>53</v>
      </c>
      <c r="C155" s="38">
        <v>1858331.6433900001</v>
      </c>
      <c r="D155" s="25">
        <v>1908211.58494</v>
      </c>
      <c r="E155" s="26">
        <f t="shared" si="13"/>
        <v>1.0268412485615366</v>
      </c>
      <c r="F155" s="21"/>
      <c r="G155" s="22"/>
    </row>
    <row r="156" spans="1:7" ht="18" customHeight="1" x14ac:dyDescent="0.2">
      <c r="A156" s="23" t="s">
        <v>15</v>
      </c>
      <c r="B156" s="17" t="s">
        <v>54</v>
      </c>
      <c r="C156" s="38">
        <v>2688243.3257900001</v>
      </c>
      <c r="D156" s="25">
        <v>2891050.5957300002</v>
      </c>
      <c r="E156" s="26">
        <f t="shared" si="13"/>
        <v>1.0754423038994807</v>
      </c>
      <c r="F156" s="21"/>
      <c r="G156" s="22"/>
    </row>
    <row r="157" spans="1:7" ht="18" customHeight="1" x14ac:dyDescent="0.2">
      <c r="A157" s="23" t="s">
        <v>17</v>
      </c>
      <c r="B157" s="17" t="s">
        <v>55</v>
      </c>
      <c r="C157" s="38">
        <v>77135.572180000003</v>
      </c>
      <c r="D157" s="25">
        <v>85919.531499999997</v>
      </c>
      <c r="E157" s="26">
        <f t="shared" si="13"/>
        <v>1.1138768932640073</v>
      </c>
      <c r="F157" s="21"/>
      <c r="G157" s="22"/>
    </row>
    <row r="158" spans="1:7" ht="18" customHeight="1" x14ac:dyDescent="0.2">
      <c r="A158" s="23" t="s">
        <v>19</v>
      </c>
      <c r="B158" s="17" t="s">
        <v>56</v>
      </c>
      <c r="C158" s="38">
        <v>78836.991529999999</v>
      </c>
      <c r="D158" s="25">
        <v>86573.617020000005</v>
      </c>
      <c r="E158" s="26">
        <f t="shared" si="13"/>
        <v>1.09813445870846</v>
      </c>
      <c r="F158" s="21"/>
      <c r="G158" s="22"/>
    </row>
    <row r="159" spans="1:7" ht="18" customHeight="1" x14ac:dyDescent="0.2">
      <c r="A159" s="23" t="s">
        <v>21</v>
      </c>
      <c r="B159" s="17" t="s">
        <v>57</v>
      </c>
      <c r="C159" s="38">
        <v>7346631.05351</v>
      </c>
      <c r="D159" s="25">
        <v>8311000.7572100004</v>
      </c>
      <c r="E159" s="26">
        <f t="shared" si="13"/>
        <v>1.1312669299269158</v>
      </c>
      <c r="F159" s="21"/>
      <c r="G159" s="22"/>
    </row>
    <row r="160" spans="1:7" ht="18" customHeight="1" x14ac:dyDescent="0.2">
      <c r="A160" s="23" t="s">
        <v>23</v>
      </c>
      <c r="B160" s="17" t="s">
        <v>58</v>
      </c>
      <c r="C160" s="38">
        <v>98564.073350000006</v>
      </c>
      <c r="D160" s="25">
        <v>93480.057230000006</v>
      </c>
      <c r="E160" s="26">
        <f t="shared" si="13"/>
        <v>0.94841917600192205</v>
      </c>
      <c r="F160" s="21"/>
      <c r="G160" s="22"/>
    </row>
    <row r="161" spans="1:7" ht="18" customHeight="1" x14ac:dyDescent="0.2">
      <c r="A161" s="23" t="s">
        <v>25</v>
      </c>
      <c r="B161" s="17" t="s">
        <v>59</v>
      </c>
      <c r="C161" s="38">
        <v>315180.38740000001</v>
      </c>
      <c r="D161" s="25">
        <v>304251.85778000002</v>
      </c>
      <c r="E161" s="26">
        <f t="shared" si="13"/>
        <v>0.96532611146857172</v>
      </c>
      <c r="F161" s="21"/>
      <c r="G161" s="22"/>
    </row>
    <row r="162" spans="1:7" ht="18" customHeight="1" x14ac:dyDescent="0.2">
      <c r="A162" s="23" t="s">
        <v>27</v>
      </c>
      <c r="B162" s="17" t="s">
        <v>60</v>
      </c>
      <c r="C162" s="38">
        <v>1262522.87959</v>
      </c>
      <c r="D162" s="25">
        <v>1421422.3822399999</v>
      </c>
      <c r="E162" s="26">
        <f t="shared" si="13"/>
        <v>1.1258587113301282</v>
      </c>
      <c r="F162" s="21"/>
      <c r="G162" s="22"/>
    </row>
    <row r="163" spans="1:7" ht="18" customHeight="1" x14ac:dyDescent="0.2">
      <c r="A163" s="23" t="s">
        <v>29</v>
      </c>
      <c r="B163" s="17" t="s">
        <v>61</v>
      </c>
      <c r="C163" s="38">
        <v>150134.75771000001</v>
      </c>
      <c r="D163" s="25">
        <v>175927.4118</v>
      </c>
      <c r="E163" s="26">
        <f t="shared" si="13"/>
        <v>1.1717966877451591</v>
      </c>
      <c r="F163" s="21"/>
      <c r="G163" s="22"/>
    </row>
    <row r="164" spans="1:7" ht="18" customHeight="1" x14ac:dyDescent="0.2">
      <c r="A164" s="23" t="s">
        <v>31</v>
      </c>
      <c r="B164" s="17" t="s">
        <v>62</v>
      </c>
      <c r="C164" s="38">
        <v>1055698.7169600001</v>
      </c>
      <c r="D164" s="25">
        <v>1188855.66169</v>
      </c>
      <c r="E164" s="26">
        <f t="shared" si="13"/>
        <v>1.1261315776848151</v>
      </c>
      <c r="F164" s="21"/>
      <c r="G164" s="22"/>
    </row>
    <row r="165" spans="1:7" ht="18" customHeight="1" x14ac:dyDescent="0.2">
      <c r="A165" s="23" t="s">
        <v>33</v>
      </c>
      <c r="B165" s="17" t="s">
        <v>63</v>
      </c>
      <c r="C165" s="38">
        <v>88317.563580000002</v>
      </c>
      <c r="D165" s="25">
        <v>91250.051000000007</v>
      </c>
      <c r="E165" s="26">
        <f t="shared" si="13"/>
        <v>1.033203898535354</v>
      </c>
      <c r="F165" s="21"/>
      <c r="G165" s="22"/>
    </row>
    <row r="166" spans="1:7" ht="18" customHeight="1" x14ac:dyDescent="0.2">
      <c r="A166" s="23" t="s">
        <v>35</v>
      </c>
      <c r="B166" s="17" t="s">
        <v>64</v>
      </c>
      <c r="C166" s="38">
        <v>505479.06690999999</v>
      </c>
      <c r="D166" s="25">
        <v>487409.35982000001</v>
      </c>
      <c r="E166" s="26">
        <f t="shared" si="13"/>
        <v>0.96425231374968634</v>
      </c>
      <c r="F166" s="21"/>
      <c r="G166" s="22"/>
    </row>
    <row r="167" spans="1:7" ht="18" customHeight="1" x14ac:dyDescent="0.2">
      <c r="A167" s="23" t="s">
        <v>37</v>
      </c>
      <c r="B167" s="17" t="s">
        <v>65</v>
      </c>
      <c r="C167" s="38">
        <v>47656.552430000003</v>
      </c>
      <c r="D167" s="25">
        <v>102369.28439</v>
      </c>
      <c r="E167" s="26">
        <f t="shared" si="13"/>
        <v>2.1480631554362732</v>
      </c>
      <c r="F167" s="21"/>
      <c r="G167" s="22"/>
    </row>
    <row r="168" spans="1:7" ht="18" customHeight="1" x14ac:dyDescent="0.2">
      <c r="A168" s="23" t="s">
        <v>39</v>
      </c>
      <c r="B168" s="17" t="s">
        <v>66</v>
      </c>
      <c r="C168" s="38">
        <v>7588.4573099999998</v>
      </c>
      <c r="D168" s="25">
        <v>7696.0094900000004</v>
      </c>
      <c r="E168" s="26">
        <f t="shared" si="13"/>
        <v>1.0141731284247022</v>
      </c>
      <c r="F168" s="21"/>
      <c r="G168" s="22"/>
    </row>
    <row r="169" spans="1:7" ht="18" customHeight="1" x14ac:dyDescent="0.2">
      <c r="A169" s="23" t="s">
        <v>41</v>
      </c>
      <c r="B169" s="17" t="s">
        <v>67</v>
      </c>
      <c r="C169" s="38">
        <v>495780.44709999999</v>
      </c>
      <c r="D169" s="25">
        <v>676730.29102999996</v>
      </c>
      <c r="E169" s="26">
        <f t="shared" si="13"/>
        <v>1.3649797909305246</v>
      </c>
      <c r="F169" s="21"/>
      <c r="G169" s="22"/>
    </row>
    <row r="170" spans="1:7" ht="18" customHeight="1" x14ac:dyDescent="0.2">
      <c r="A170" s="23" t="s">
        <v>43</v>
      </c>
      <c r="B170" s="17" t="s">
        <v>68</v>
      </c>
      <c r="C170" s="38">
        <v>733136.37915000005</v>
      </c>
      <c r="D170" s="25">
        <v>764150.29416000005</v>
      </c>
      <c r="E170" s="26">
        <f t="shared" si="13"/>
        <v>1.0423030637846094</v>
      </c>
      <c r="F170" s="21"/>
      <c r="G170" s="22"/>
    </row>
    <row r="171" spans="1:7" ht="18" customHeight="1" x14ac:dyDescent="0.2">
      <c r="A171" s="23" t="s">
        <v>45</v>
      </c>
      <c r="B171" s="17" t="s">
        <v>69</v>
      </c>
      <c r="C171" s="38">
        <v>13842554.02441</v>
      </c>
      <c r="D171" s="25">
        <v>15119252.278519999</v>
      </c>
      <c r="E171" s="26">
        <f t="shared" si="13"/>
        <v>1.0922299636222237</v>
      </c>
      <c r="F171" s="21"/>
      <c r="G171" s="22"/>
    </row>
    <row r="172" spans="1:7" ht="18" customHeight="1" x14ac:dyDescent="0.2">
      <c r="A172" s="23" t="s">
        <v>47</v>
      </c>
      <c r="B172" s="17" t="s">
        <v>70</v>
      </c>
      <c r="C172" s="38">
        <v>253150.24523999999</v>
      </c>
      <c r="D172" s="25">
        <v>301102.58976</v>
      </c>
      <c r="E172" s="26">
        <f t="shared" si="13"/>
        <v>1.1894224691528092</v>
      </c>
      <c r="F172" s="21"/>
      <c r="G172" s="22"/>
    </row>
    <row r="173" spans="1:7" ht="18" customHeight="1" x14ac:dyDescent="0.2">
      <c r="A173" s="23" t="s">
        <v>49</v>
      </c>
      <c r="B173" s="17" t="s">
        <v>71</v>
      </c>
      <c r="C173" s="38">
        <v>257739.89348999999</v>
      </c>
      <c r="D173" s="25">
        <v>275287.77714000002</v>
      </c>
      <c r="E173" s="26">
        <f t="shared" si="13"/>
        <v>1.0680836924869797</v>
      </c>
      <c r="F173" s="21"/>
      <c r="G173" s="22"/>
    </row>
    <row r="174" spans="1:7" ht="18" customHeight="1" x14ac:dyDescent="0.2">
      <c r="A174" s="23" t="s">
        <v>72</v>
      </c>
      <c r="B174" s="17" t="s">
        <v>73</v>
      </c>
      <c r="C174" s="38">
        <v>130191.18955</v>
      </c>
      <c r="D174" s="25">
        <v>134705.70908999999</v>
      </c>
      <c r="E174" s="26">
        <f t="shared" si="13"/>
        <v>1.0346760756669036</v>
      </c>
      <c r="F174" s="21"/>
      <c r="G174" s="22"/>
    </row>
    <row r="175" spans="1:7" ht="18" customHeight="1" x14ac:dyDescent="0.2">
      <c r="A175" s="23" t="s">
        <v>74</v>
      </c>
      <c r="B175" s="17" t="s">
        <v>75</v>
      </c>
      <c r="C175" s="38">
        <v>99966.527979999999</v>
      </c>
      <c r="D175" s="25">
        <v>115893.2111</v>
      </c>
      <c r="E175" s="26">
        <f t="shared" si="13"/>
        <v>1.1593201588754429</v>
      </c>
      <c r="F175" s="21"/>
      <c r="G175" s="22"/>
    </row>
    <row r="176" spans="1:7" ht="18" customHeight="1" x14ac:dyDescent="0.2">
      <c r="A176" s="23" t="s">
        <v>76</v>
      </c>
      <c r="B176" s="17" t="s">
        <v>77</v>
      </c>
      <c r="C176" s="38">
        <v>330180.13045</v>
      </c>
      <c r="D176" s="25">
        <v>316398.32260999997</v>
      </c>
      <c r="E176" s="26">
        <f t="shared" si="13"/>
        <v>0.95825972985952579</v>
      </c>
      <c r="F176" s="21"/>
      <c r="G176" s="22"/>
    </row>
    <row r="177" spans="1:7" ht="18" customHeight="1" x14ac:dyDescent="0.2">
      <c r="A177" s="23" t="s">
        <v>78</v>
      </c>
      <c r="B177" s="17" t="s">
        <v>79</v>
      </c>
      <c r="C177" s="38">
        <v>262501.95075999998</v>
      </c>
      <c r="D177" s="25">
        <v>326059.05748999998</v>
      </c>
      <c r="E177" s="26">
        <f t="shared" si="13"/>
        <v>1.2421205120418664</v>
      </c>
      <c r="F177" s="21"/>
      <c r="G177" s="22"/>
    </row>
    <row r="178" spans="1:7" ht="18" customHeight="1" x14ac:dyDescent="0.2">
      <c r="A178" s="23" t="s">
        <v>80</v>
      </c>
      <c r="B178" s="17" t="s">
        <v>81</v>
      </c>
      <c r="C178" s="38">
        <v>2087675.95187</v>
      </c>
      <c r="D178" s="25">
        <v>2335233.2671400001</v>
      </c>
      <c r="E178" s="26">
        <f t="shared" si="13"/>
        <v>1.1185803357308661</v>
      </c>
      <c r="F178" s="21"/>
      <c r="G178" s="22"/>
    </row>
    <row r="179" spans="1:7" ht="18" customHeight="1" x14ac:dyDescent="0.2">
      <c r="A179" s="23" t="s">
        <v>82</v>
      </c>
      <c r="B179" s="17" t="s">
        <v>83</v>
      </c>
      <c r="C179" s="38">
        <v>8214632.4512900002</v>
      </c>
      <c r="D179" s="25">
        <v>9440138.9874200001</v>
      </c>
      <c r="E179" s="26">
        <f t="shared" si="13"/>
        <v>1.1491858026998578</v>
      </c>
      <c r="F179" s="21"/>
      <c r="G179" s="22"/>
    </row>
    <row r="180" spans="1:7" ht="18" customHeight="1" thickBot="1" x14ac:dyDescent="0.25">
      <c r="A180" s="23" t="s">
        <v>84</v>
      </c>
      <c r="B180" s="17" t="s">
        <v>85</v>
      </c>
      <c r="C180" s="38">
        <v>133384.95825</v>
      </c>
      <c r="D180" s="25">
        <v>190490.20017</v>
      </c>
      <c r="E180" s="26">
        <f t="shared" si="13"/>
        <v>1.4281235505803369</v>
      </c>
      <c r="F180" s="21"/>
      <c r="G180" s="22"/>
    </row>
    <row r="181" spans="1:7" ht="18" customHeight="1" thickBot="1" x14ac:dyDescent="0.25">
      <c r="A181" s="27"/>
      <c r="B181" s="41" t="s">
        <v>10</v>
      </c>
      <c r="C181" s="29">
        <f>SUM(C154:C180)</f>
        <v>42633570.277840003</v>
      </c>
      <c r="D181" s="29">
        <f>SUM(D154:D180)</f>
        <v>47388224.172489993</v>
      </c>
      <c r="E181" s="30">
        <f>+D181/C181</f>
        <v>1.1115237092193837</v>
      </c>
      <c r="F181" s="21"/>
      <c r="G181" s="22"/>
    </row>
    <row r="182" spans="1:7" x14ac:dyDescent="0.2">
      <c r="C182" s="22"/>
      <c r="D182" s="22"/>
    </row>
    <row r="183" spans="1:7" x14ac:dyDescent="0.2">
      <c r="C183" s="31"/>
    </row>
  </sheetData>
  <mergeCells count="18">
    <mergeCell ref="A2:E2"/>
    <mergeCell ref="A10:E10"/>
    <mergeCell ref="A36:E36"/>
    <mergeCell ref="A69:E69"/>
    <mergeCell ref="A71:A73"/>
    <mergeCell ref="B71:B73"/>
    <mergeCell ref="C71:D72"/>
    <mergeCell ref="E71:E72"/>
    <mergeCell ref="A116:E116"/>
    <mergeCell ref="A124:E124"/>
    <mergeCell ref="A150:E150"/>
    <mergeCell ref="F71:G72"/>
    <mergeCell ref="A86:E86"/>
    <mergeCell ref="A88:A90"/>
    <mergeCell ref="B88:B90"/>
    <mergeCell ref="C88:D89"/>
    <mergeCell ref="E88:E89"/>
    <mergeCell ref="F88:G89"/>
  </mergeCells>
  <conditionalFormatting sqref="G6:G8 G14:G20 G22:G34 G40:G67 I74:I110 H75:H110 G120:G122 G128:G148 G154:G181 C182:D182">
    <cfRule type="cellIs" dxfId="13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5" fitToHeight="10" orientation="portrait" r:id="rId1"/>
  <headerFooter alignWithMargins="0"/>
  <rowBreaks count="3" manualBreakCount="3">
    <brk id="35" max="6" man="1"/>
    <brk id="84" max="6" man="1"/>
    <brk id="123" max="6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B0612-FAB8-4D52-92D4-C50514B0023B}">
  <dimension ref="A1:L575"/>
  <sheetViews>
    <sheetView showGridLines="0" zoomScale="80" zoomScaleNormal="80" zoomScaleSheetLayoutView="100" workbookViewId="0">
      <selection activeCell="H5" sqref="H5"/>
    </sheetView>
  </sheetViews>
  <sheetFormatPr defaultColWidth="9.140625" defaultRowHeight="12.75" x14ac:dyDescent="0.2"/>
  <cols>
    <col min="1" max="1" width="3.5703125" style="251" customWidth="1"/>
    <col min="2" max="2" width="34.28515625" style="251" customWidth="1"/>
    <col min="3" max="5" width="19.7109375" style="251" customWidth="1"/>
    <col min="6" max="8" width="9.140625" style="251"/>
    <col min="9" max="9" width="41.7109375" style="251" bestFit="1" customWidth="1"/>
    <col min="10" max="11" width="14.42578125" style="251" bestFit="1" customWidth="1"/>
    <col min="12" max="12" width="17.28515625" style="367" bestFit="1" customWidth="1"/>
    <col min="13" max="16384" width="9.140625" style="251"/>
  </cols>
  <sheetData>
    <row r="1" spans="1:12" ht="20.100000000000001" customHeight="1" x14ac:dyDescent="0.2">
      <c r="A1" s="506" t="s">
        <v>194</v>
      </c>
      <c r="B1" s="506"/>
      <c r="C1" s="506"/>
      <c r="D1" s="506"/>
      <c r="E1" s="506"/>
    </row>
    <row r="2" spans="1:12" ht="20.100000000000001" customHeight="1" x14ac:dyDescent="0.2">
      <c r="A2" s="249"/>
      <c r="B2" s="249"/>
      <c r="C2" s="249"/>
      <c r="D2" s="249"/>
      <c r="E2" s="249"/>
    </row>
    <row r="3" spans="1:12" ht="20.100000000000001" customHeight="1" thickBot="1" x14ac:dyDescent="0.25">
      <c r="A3" s="329"/>
      <c r="B3" s="329"/>
      <c r="C3" s="329"/>
      <c r="D3" s="329"/>
      <c r="E3" s="329"/>
    </row>
    <row r="4" spans="1:12" ht="20.100000000000001" customHeight="1" thickBot="1" x14ac:dyDescent="0.25">
      <c r="A4" s="253" t="s">
        <v>1</v>
      </c>
      <c r="B4" s="275" t="s">
        <v>2</v>
      </c>
      <c r="C4" s="525" t="s">
        <v>194</v>
      </c>
      <c r="D4" s="526"/>
      <c r="E4" s="527"/>
      <c r="I4" s="100"/>
    </row>
    <row r="5" spans="1:12" ht="20.100000000000001" customHeight="1" thickBot="1" x14ac:dyDescent="0.25">
      <c r="A5" s="257"/>
      <c r="B5" s="353"/>
      <c r="C5" s="36">
        <v>2023</v>
      </c>
      <c r="D5" s="36">
        <v>2024</v>
      </c>
      <c r="E5" s="16" t="s">
        <v>173</v>
      </c>
      <c r="J5" s="100"/>
      <c r="K5" s="100"/>
      <c r="L5" s="368"/>
    </row>
    <row r="6" spans="1:12" ht="20.100000000000001" customHeight="1" x14ac:dyDescent="0.2">
      <c r="A6" s="259" t="s">
        <v>6</v>
      </c>
      <c r="B6" s="355" t="s">
        <v>7</v>
      </c>
      <c r="C6" s="369">
        <f>+C34</f>
        <v>0.71499999999999997</v>
      </c>
      <c r="D6" s="369">
        <f t="shared" ref="D6" si="0">+D34</f>
        <v>0.70599999999999996</v>
      </c>
      <c r="E6" s="339">
        <f t="shared" ref="E6:E8" si="1">+(D6-C6)*100</f>
        <v>-0.9000000000000008</v>
      </c>
      <c r="F6" s="357"/>
      <c r="J6" s="268"/>
      <c r="K6" s="370"/>
    </row>
    <row r="7" spans="1:12" ht="20.100000000000001" customHeight="1" thickBot="1" x14ac:dyDescent="0.25">
      <c r="A7" s="262" t="s">
        <v>8</v>
      </c>
      <c r="B7" s="359" t="s">
        <v>9</v>
      </c>
      <c r="C7" s="362">
        <f>+C67</f>
        <v>0.61599999999999999</v>
      </c>
      <c r="D7" s="362">
        <f t="shared" ref="D7" si="2">+D67</f>
        <v>0.66</v>
      </c>
      <c r="E7" s="339">
        <f t="shared" si="1"/>
        <v>4.4000000000000039</v>
      </c>
      <c r="F7" s="357"/>
      <c r="J7" s="268"/>
      <c r="K7" s="370"/>
    </row>
    <row r="8" spans="1:12" ht="20.100000000000001" customHeight="1" thickBot="1" x14ac:dyDescent="0.25">
      <c r="A8" s="110"/>
      <c r="B8" s="361" t="s">
        <v>121</v>
      </c>
      <c r="C8" s="220">
        <v>0.65</v>
      </c>
      <c r="D8" s="220">
        <v>0.66400000000000003</v>
      </c>
      <c r="E8" s="340">
        <f t="shared" si="1"/>
        <v>1.4000000000000012</v>
      </c>
      <c r="F8" s="357"/>
      <c r="J8" s="371"/>
      <c r="K8" s="371"/>
      <c r="L8" s="371"/>
    </row>
    <row r="9" spans="1:12" ht="20.100000000000001" customHeight="1" x14ac:dyDescent="0.2">
      <c r="C9" s="372"/>
      <c r="J9" s="373"/>
      <c r="K9" s="373"/>
    </row>
    <row r="10" spans="1:12" ht="20.100000000000001" customHeight="1" x14ac:dyDescent="0.2">
      <c r="A10" s="364" t="s">
        <v>195</v>
      </c>
      <c r="B10" s="364"/>
      <c r="C10" s="364"/>
      <c r="D10" s="364"/>
      <c r="E10" s="364"/>
    </row>
    <row r="11" spans="1:12" ht="20.100000000000001" customHeight="1" thickBot="1" x14ac:dyDescent="0.25">
      <c r="A11" s="278"/>
      <c r="B11" s="351"/>
      <c r="C11" s="351"/>
      <c r="D11" s="351"/>
      <c r="E11" s="351"/>
    </row>
    <row r="12" spans="1:12" ht="20.100000000000001" customHeight="1" thickBot="1" x14ac:dyDescent="0.25">
      <c r="A12" s="253" t="s">
        <v>1</v>
      </c>
      <c r="B12" s="275" t="s">
        <v>12</v>
      </c>
      <c r="C12" s="525" t="s">
        <v>194</v>
      </c>
      <c r="D12" s="526"/>
      <c r="E12" s="527"/>
      <c r="I12" s="100"/>
    </row>
    <row r="13" spans="1:12" ht="20.100000000000001" customHeight="1" thickBot="1" x14ac:dyDescent="0.25">
      <c r="A13" s="257"/>
      <c r="B13" s="353"/>
      <c r="C13" s="36">
        <f>+$C$5</f>
        <v>2023</v>
      </c>
      <c r="D13" s="36">
        <f>+$D$5</f>
        <v>2024</v>
      </c>
      <c r="E13" s="16" t="s">
        <v>173</v>
      </c>
      <c r="J13" s="100"/>
      <c r="K13" s="100"/>
      <c r="L13" s="368"/>
    </row>
    <row r="14" spans="1:12" ht="20.100000000000001" customHeight="1" x14ac:dyDescent="0.2">
      <c r="A14" s="23" t="s">
        <v>6</v>
      </c>
      <c r="B14" s="37" t="s">
        <v>13</v>
      </c>
      <c r="C14" s="374">
        <v>0.746</v>
      </c>
      <c r="D14" s="374">
        <v>0.71099999999999997</v>
      </c>
      <c r="E14" s="339">
        <f>+(D14-C14)*100</f>
        <v>-3.5000000000000031</v>
      </c>
      <c r="F14" s="375"/>
      <c r="J14" s="268"/>
      <c r="K14" s="370"/>
    </row>
    <row r="15" spans="1:12" ht="20.100000000000001" customHeight="1" x14ac:dyDescent="0.2">
      <c r="A15" s="23" t="s">
        <v>8</v>
      </c>
      <c r="B15" s="37" t="s">
        <v>14</v>
      </c>
      <c r="C15" s="374">
        <v>0.40300000000000002</v>
      </c>
      <c r="D15" s="374">
        <v>0.36599999999999999</v>
      </c>
      <c r="E15" s="339">
        <f>+(D15-C15)*100</f>
        <v>-3.7000000000000033</v>
      </c>
      <c r="F15" s="375"/>
      <c r="J15" s="376"/>
      <c r="K15" s="371"/>
      <c r="L15" s="371"/>
    </row>
    <row r="16" spans="1:12" ht="20.100000000000001" customHeight="1" x14ac:dyDescent="0.2">
      <c r="A16" s="23" t="s">
        <v>15</v>
      </c>
      <c r="B16" s="37" t="s">
        <v>16</v>
      </c>
      <c r="C16" s="374">
        <v>0.14199999999999999</v>
      </c>
      <c r="D16" s="374">
        <v>0.217</v>
      </c>
      <c r="E16" s="339">
        <f>+(D16-C16)*100</f>
        <v>7.5000000000000009</v>
      </c>
      <c r="F16" s="375"/>
      <c r="J16" s="279"/>
      <c r="K16" s="279"/>
    </row>
    <row r="17" spans="1:6" ht="20.100000000000001" customHeight="1" x14ac:dyDescent="0.2">
      <c r="A17" s="23" t="s">
        <v>17</v>
      </c>
      <c r="B17" s="37" t="s">
        <v>18</v>
      </c>
      <c r="C17" s="374">
        <v>0.52</v>
      </c>
      <c r="D17" s="374">
        <v>0.52600000000000002</v>
      </c>
      <c r="E17" s="339">
        <f t="shared" ref="E17:E34" si="3">+(D17-C17)*100</f>
        <v>0.60000000000000053</v>
      </c>
      <c r="F17" s="375"/>
    </row>
    <row r="18" spans="1:6" ht="20.100000000000001" customHeight="1" x14ac:dyDescent="0.2">
      <c r="A18" s="23" t="s">
        <v>19</v>
      </c>
      <c r="B18" s="37" t="s">
        <v>20</v>
      </c>
      <c r="C18" s="374">
        <v>0.56999999999999995</v>
      </c>
      <c r="D18" s="374">
        <v>0.81899999999999995</v>
      </c>
      <c r="E18" s="339">
        <f t="shared" si="3"/>
        <v>24.9</v>
      </c>
      <c r="F18" s="375"/>
    </row>
    <row r="19" spans="1:6" ht="20.100000000000001" customHeight="1" x14ac:dyDescent="0.2">
      <c r="A19" s="23" t="s">
        <v>21</v>
      </c>
      <c r="B19" s="37" t="s">
        <v>22</v>
      </c>
      <c r="C19" s="374">
        <v>0.86199999999999999</v>
      </c>
      <c r="D19" s="374">
        <v>0.78</v>
      </c>
      <c r="E19" s="339">
        <f t="shared" si="3"/>
        <v>-8.1999999999999957</v>
      </c>
      <c r="F19" s="375"/>
    </row>
    <row r="20" spans="1:6" ht="20.100000000000001" customHeight="1" x14ac:dyDescent="0.2">
      <c r="A20" s="23" t="s">
        <v>23</v>
      </c>
      <c r="B20" s="37" t="s">
        <v>24</v>
      </c>
      <c r="C20" s="374">
        <v>0.51600000000000001</v>
      </c>
      <c r="D20" s="374">
        <v>0.47299999999999998</v>
      </c>
      <c r="E20" s="339">
        <f t="shared" si="3"/>
        <v>-4.3000000000000043</v>
      </c>
      <c r="F20" s="375"/>
    </row>
    <row r="21" spans="1:6" ht="20.100000000000001" customHeight="1" x14ac:dyDescent="0.2">
      <c r="A21" s="23" t="s">
        <v>25</v>
      </c>
      <c r="B21" s="37" t="s">
        <v>26</v>
      </c>
      <c r="C21" s="374">
        <v>0.81</v>
      </c>
      <c r="D21" s="374">
        <v>0.76600000000000001</v>
      </c>
      <c r="E21" s="339">
        <f t="shared" si="3"/>
        <v>-4.4000000000000039</v>
      </c>
      <c r="F21" s="375"/>
    </row>
    <row r="22" spans="1:6" ht="20.100000000000001" customHeight="1" x14ac:dyDescent="0.2">
      <c r="A22" s="23" t="s">
        <v>27</v>
      </c>
      <c r="B22" s="37" t="s">
        <v>28</v>
      </c>
      <c r="C22" s="374">
        <v>5.4740000000000002</v>
      </c>
      <c r="D22" s="374">
        <v>9.2919999999999998</v>
      </c>
      <c r="E22" s="339">
        <f t="shared" si="3"/>
        <v>381.79999999999995</v>
      </c>
      <c r="F22" s="375"/>
    </row>
    <row r="23" spans="1:6" ht="20.100000000000001" customHeight="1" x14ac:dyDescent="0.2">
      <c r="A23" s="23" t="s">
        <v>29</v>
      </c>
      <c r="B23" s="37" t="s">
        <v>30</v>
      </c>
      <c r="C23" s="374">
        <v>0.46200000000000002</v>
      </c>
      <c r="D23" s="374">
        <v>0.97799999999999998</v>
      </c>
      <c r="E23" s="339">
        <f t="shared" si="3"/>
        <v>51.6</v>
      </c>
      <c r="F23" s="375"/>
    </row>
    <row r="24" spans="1:6" ht="20.100000000000001" customHeight="1" x14ac:dyDescent="0.2">
      <c r="A24" s="23" t="s">
        <v>31</v>
      </c>
      <c r="B24" s="37" t="s">
        <v>32</v>
      </c>
      <c r="C24" s="374">
        <v>0.61399999999999999</v>
      </c>
      <c r="D24" s="374">
        <v>0.624</v>
      </c>
      <c r="E24" s="339">
        <f t="shared" si="3"/>
        <v>1.0000000000000009</v>
      </c>
      <c r="F24" s="375"/>
    </row>
    <row r="25" spans="1:6" ht="20.100000000000001" customHeight="1" x14ac:dyDescent="0.2">
      <c r="A25" s="23" t="s">
        <v>33</v>
      </c>
      <c r="B25" s="37" t="s">
        <v>34</v>
      </c>
      <c r="C25" s="374">
        <v>0.67500000000000004</v>
      </c>
      <c r="D25" s="374">
        <v>0.66800000000000004</v>
      </c>
      <c r="E25" s="339">
        <f t="shared" si="3"/>
        <v>-0.70000000000000062</v>
      </c>
      <c r="F25" s="375"/>
    </row>
    <row r="26" spans="1:6" ht="20.100000000000001" customHeight="1" x14ac:dyDescent="0.2">
      <c r="A26" s="23" t="s">
        <v>35</v>
      </c>
      <c r="B26" s="37" t="s">
        <v>36</v>
      </c>
      <c r="C26" s="374">
        <v>0.69399999999999995</v>
      </c>
      <c r="D26" s="374">
        <v>0.67</v>
      </c>
      <c r="E26" s="339">
        <f t="shared" si="3"/>
        <v>-2.399999999999991</v>
      </c>
      <c r="F26" s="375"/>
    </row>
    <row r="27" spans="1:6" ht="20.100000000000001" customHeight="1" x14ac:dyDescent="0.2">
      <c r="A27" s="23" t="s">
        <v>37</v>
      </c>
      <c r="B27" s="37" t="s">
        <v>38</v>
      </c>
      <c r="C27" s="374">
        <v>0.23499999999999999</v>
      </c>
      <c r="D27" s="374">
        <v>0.20100000000000001</v>
      </c>
      <c r="E27" s="339">
        <f t="shared" si="3"/>
        <v>-3.3999999999999977</v>
      </c>
      <c r="F27" s="375"/>
    </row>
    <row r="28" spans="1:6" ht="20.100000000000001" customHeight="1" x14ac:dyDescent="0.2">
      <c r="A28" s="23" t="s">
        <v>39</v>
      </c>
      <c r="B28" s="37" t="s">
        <v>40</v>
      </c>
      <c r="C28" s="374">
        <v>0.218</v>
      </c>
      <c r="D28" s="374">
        <v>0.252</v>
      </c>
      <c r="E28" s="339">
        <f t="shared" si="3"/>
        <v>3.4000000000000004</v>
      </c>
      <c r="F28" s="375"/>
    </row>
    <row r="29" spans="1:6" ht="20.100000000000001" customHeight="1" x14ac:dyDescent="0.2">
      <c r="A29" s="23" t="s">
        <v>41</v>
      </c>
      <c r="B29" s="37" t="s">
        <v>42</v>
      </c>
      <c r="C29" s="374">
        <v>0.505</v>
      </c>
      <c r="D29" s="374">
        <v>0.44500000000000001</v>
      </c>
      <c r="E29" s="339">
        <f t="shared" si="3"/>
        <v>-6</v>
      </c>
      <c r="F29" s="375"/>
    </row>
    <row r="30" spans="1:6" ht="20.100000000000001" customHeight="1" x14ac:dyDescent="0.2">
      <c r="A30" s="23" t="s">
        <v>43</v>
      </c>
      <c r="B30" s="37" t="s">
        <v>44</v>
      </c>
      <c r="C30" s="374">
        <v>0.872</v>
      </c>
      <c r="D30" s="374">
        <v>0.86699999999999999</v>
      </c>
      <c r="E30" s="339">
        <f t="shared" si="3"/>
        <v>-0.50000000000000044</v>
      </c>
      <c r="F30" s="375"/>
    </row>
    <row r="31" spans="1:6" ht="20.100000000000001" customHeight="1" x14ac:dyDescent="0.2">
      <c r="A31" s="23" t="s">
        <v>45</v>
      </c>
      <c r="B31" s="37" t="s">
        <v>46</v>
      </c>
      <c r="C31" s="374">
        <v>0.46600000000000003</v>
      </c>
      <c r="D31" s="374">
        <v>0.48199999999999998</v>
      </c>
      <c r="E31" s="339">
        <f t="shared" si="3"/>
        <v>1.5999999999999959</v>
      </c>
      <c r="F31" s="375"/>
    </row>
    <row r="32" spans="1:6" ht="20.100000000000001" customHeight="1" x14ac:dyDescent="0.2">
      <c r="A32" s="23" t="s">
        <v>47</v>
      </c>
      <c r="B32" s="37" t="s">
        <v>48</v>
      </c>
      <c r="C32" s="374">
        <v>0.93100000000000005</v>
      </c>
      <c r="D32" s="374">
        <v>0.97799999999999998</v>
      </c>
      <c r="E32" s="339">
        <f t="shared" si="3"/>
        <v>4.6999999999999931</v>
      </c>
      <c r="F32" s="375"/>
    </row>
    <row r="33" spans="1:6" ht="20.100000000000001" customHeight="1" thickBot="1" x14ac:dyDescent="0.25">
      <c r="A33" s="23" t="s">
        <v>49</v>
      </c>
      <c r="B33" s="37" t="s">
        <v>50</v>
      </c>
      <c r="C33" s="374">
        <v>0.60599999999999998</v>
      </c>
      <c r="D33" s="374">
        <v>0.61099999999999999</v>
      </c>
      <c r="E33" s="339">
        <f t="shared" si="3"/>
        <v>0.50000000000000044</v>
      </c>
      <c r="F33" s="375"/>
    </row>
    <row r="34" spans="1:6" ht="20.100000000000001" customHeight="1" thickBot="1" x14ac:dyDescent="0.25">
      <c r="A34" s="134"/>
      <c r="B34" s="135" t="s">
        <v>10</v>
      </c>
      <c r="C34" s="265">
        <v>0.71499999999999997</v>
      </c>
      <c r="D34" s="265">
        <v>0.70599999999999996</v>
      </c>
      <c r="E34" s="340">
        <f t="shared" si="3"/>
        <v>-0.9000000000000008</v>
      </c>
      <c r="F34" s="375"/>
    </row>
    <row r="35" spans="1:6" ht="20.100000000000001" customHeight="1" x14ac:dyDescent="0.2">
      <c r="C35" s="363"/>
      <c r="D35" s="363"/>
      <c r="E35" s="363"/>
    </row>
    <row r="36" spans="1:6" ht="20.100000000000001" customHeight="1" x14ac:dyDescent="0.2">
      <c r="A36" s="506" t="s">
        <v>196</v>
      </c>
      <c r="B36" s="506"/>
      <c r="C36" s="506"/>
      <c r="D36" s="506"/>
      <c r="E36" s="506"/>
    </row>
    <row r="37" spans="1:6" ht="20.100000000000001" customHeight="1" thickBot="1" x14ac:dyDescent="0.25">
      <c r="A37" s="278"/>
      <c r="B37" s="351"/>
      <c r="C37" s="351"/>
      <c r="D37" s="351"/>
      <c r="E37" s="351"/>
    </row>
    <row r="38" spans="1:6" ht="20.100000000000001" customHeight="1" thickBot="1" x14ac:dyDescent="0.25">
      <c r="A38" s="253" t="s">
        <v>1</v>
      </c>
      <c r="B38" s="275" t="s">
        <v>12</v>
      </c>
      <c r="C38" s="525" t="s">
        <v>194</v>
      </c>
      <c r="D38" s="526"/>
      <c r="E38" s="527"/>
    </row>
    <row r="39" spans="1:6" ht="20.100000000000001" customHeight="1" thickBot="1" x14ac:dyDescent="0.25">
      <c r="A39" s="257"/>
      <c r="B39" s="353"/>
      <c r="C39" s="36">
        <f>+$C$5</f>
        <v>2023</v>
      </c>
      <c r="D39" s="36">
        <f>+$D$5</f>
        <v>2024</v>
      </c>
      <c r="E39" s="16" t="s">
        <v>173</v>
      </c>
    </row>
    <row r="40" spans="1:6" ht="20.100000000000001" customHeight="1" x14ac:dyDescent="0.2">
      <c r="A40" s="10" t="s">
        <v>6</v>
      </c>
      <c r="B40" s="17" t="s">
        <v>52</v>
      </c>
      <c r="C40" s="374">
        <v>0.70599999999999996</v>
      </c>
      <c r="D40" s="374">
        <v>0.86</v>
      </c>
      <c r="E40" s="339">
        <f>+(D40-C40)*100</f>
        <v>15.400000000000002</v>
      </c>
      <c r="F40" s="357"/>
    </row>
    <row r="41" spans="1:6" ht="20.100000000000001" customHeight="1" x14ac:dyDescent="0.2">
      <c r="A41" s="23" t="s">
        <v>8</v>
      </c>
      <c r="B41" s="17" t="s">
        <v>53</v>
      </c>
      <c r="C41" s="374">
        <v>0.56100000000000005</v>
      </c>
      <c r="D41" s="374">
        <v>0.70599999999999996</v>
      </c>
      <c r="E41" s="339">
        <f t="shared" ref="E41:E67" si="4">+(D41-C41)*100</f>
        <v>14.499999999999991</v>
      </c>
      <c r="F41" s="357"/>
    </row>
    <row r="42" spans="1:6" ht="20.100000000000001" customHeight="1" x14ac:dyDescent="0.2">
      <c r="A42" s="23" t="s">
        <v>15</v>
      </c>
      <c r="B42" s="17" t="s">
        <v>54</v>
      </c>
      <c r="C42" s="374">
        <v>0.67800000000000005</v>
      </c>
      <c r="D42" s="374">
        <v>0.77200000000000002</v>
      </c>
      <c r="E42" s="339">
        <f t="shared" si="4"/>
        <v>9.3999999999999968</v>
      </c>
      <c r="F42" s="357"/>
    </row>
    <row r="43" spans="1:6" ht="20.100000000000001" customHeight="1" x14ac:dyDescent="0.2">
      <c r="A43" s="23" t="s">
        <v>17</v>
      </c>
      <c r="B43" s="17" t="s">
        <v>55</v>
      </c>
      <c r="C43" s="374">
        <v>0.19700000000000001</v>
      </c>
      <c r="D43" s="374">
        <v>0.27600000000000002</v>
      </c>
      <c r="E43" s="339">
        <f t="shared" si="4"/>
        <v>7.9000000000000012</v>
      </c>
      <c r="F43" s="357"/>
    </row>
    <row r="44" spans="1:6" ht="20.100000000000001" customHeight="1" x14ac:dyDescent="0.2">
      <c r="A44" s="23" t="s">
        <v>19</v>
      </c>
      <c r="B44" s="17" t="s">
        <v>56</v>
      </c>
      <c r="C44" s="374">
        <v>0.29199999999999998</v>
      </c>
      <c r="D44" s="374">
        <v>0.53900000000000003</v>
      </c>
      <c r="E44" s="339">
        <f t="shared" si="4"/>
        <v>24.700000000000006</v>
      </c>
      <c r="F44" s="357"/>
    </row>
    <row r="45" spans="1:6" ht="20.100000000000001" customHeight="1" x14ac:dyDescent="0.2">
      <c r="A45" s="23" t="s">
        <v>21</v>
      </c>
      <c r="B45" s="17" t="s">
        <v>57</v>
      </c>
      <c r="C45" s="374">
        <v>0.61099999999999999</v>
      </c>
      <c r="D45" s="374">
        <v>0.65</v>
      </c>
      <c r="E45" s="339">
        <f t="shared" si="4"/>
        <v>3.9000000000000035</v>
      </c>
      <c r="F45" s="357"/>
    </row>
    <row r="46" spans="1:6" ht="20.100000000000001" customHeight="1" x14ac:dyDescent="0.2">
      <c r="A46" s="23" t="s">
        <v>23</v>
      </c>
      <c r="B46" s="17" t="s">
        <v>58</v>
      </c>
      <c r="C46" s="374">
        <v>0.49299999999999999</v>
      </c>
      <c r="D46" s="374">
        <v>0.34300000000000003</v>
      </c>
      <c r="E46" s="339">
        <f t="shared" si="4"/>
        <v>-14.999999999999996</v>
      </c>
      <c r="F46" s="357"/>
    </row>
    <row r="47" spans="1:6" ht="20.100000000000001" customHeight="1" x14ac:dyDescent="0.2">
      <c r="A47" s="23" t="s">
        <v>25</v>
      </c>
      <c r="B47" s="17" t="s">
        <v>59</v>
      </c>
      <c r="C47" s="374">
        <v>0.22700000000000001</v>
      </c>
      <c r="D47" s="374">
        <v>0.29699999999999999</v>
      </c>
      <c r="E47" s="339">
        <f t="shared" si="4"/>
        <v>6.9999999999999982</v>
      </c>
      <c r="F47" s="357"/>
    </row>
    <row r="48" spans="1:6" ht="20.100000000000001" customHeight="1" x14ac:dyDescent="0.2">
      <c r="A48" s="23" t="s">
        <v>27</v>
      </c>
      <c r="B48" s="17" t="s">
        <v>60</v>
      </c>
      <c r="C48" s="374">
        <v>0.53700000000000003</v>
      </c>
      <c r="D48" s="374">
        <v>0.65200000000000002</v>
      </c>
      <c r="E48" s="339">
        <f t="shared" si="4"/>
        <v>11.5</v>
      </c>
      <c r="F48" s="357"/>
    </row>
    <row r="49" spans="1:6" ht="20.100000000000001" customHeight="1" x14ac:dyDescent="0.2">
      <c r="A49" s="23" t="s">
        <v>29</v>
      </c>
      <c r="B49" s="17" t="s">
        <v>61</v>
      </c>
      <c r="C49" s="374">
        <v>0.52100000000000002</v>
      </c>
      <c r="D49" s="374">
        <v>0.56000000000000005</v>
      </c>
      <c r="E49" s="339">
        <f t="shared" si="4"/>
        <v>3.9000000000000035</v>
      </c>
      <c r="F49" s="357"/>
    </row>
    <row r="50" spans="1:6" ht="20.100000000000001" customHeight="1" x14ac:dyDescent="0.2">
      <c r="A50" s="23" t="s">
        <v>31</v>
      </c>
      <c r="B50" s="17" t="s">
        <v>62</v>
      </c>
      <c r="C50" s="374">
        <v>0.57199999999999995</v>
      </c>
      <c r="D50" s="374">
        <v>0.64400000000000002</v>
      </c>
      <c r="E50" s="339">
        <f t="shared" si="4"/>
        <v>7.2000000000000064</v>
      </c>
      <c r="F50" s="357"/>
    </row>
    <row r="51" spans="1:6" ht="20.100000000000001" customHeight="1" x14ac:dyDescent="0.2">
      <c r="A51" s="23" t="s">
        <v>33</v>
      </c>
      <c r="B51" s="17" t="s">
        <v>63</v>
      </c>
      <c r="C51" s="374">
        <v>0.71399999999999997</v>
      </c>
      <c r="D51" s="374">
        <v>0.64900000000000002</v>
      </c>
      <c r="E51" s="339">
        <f t="shared" si="4"/>
        <v>-6.4999999999999947</v>
      </c>
      <c r="F51" s="357"/>
    </row>
    <row r="52" spans="1:6" ht="20.100000000000001" customHeight="1" x14ac:dyDescent="0.2">
      <c r="A52" s="23" t="s">
        <v>35</v>
      </c>
      <c r="B52" s="17" t="s">
        <v>64</v>
      </c>
      <c r="C52" s="374">
        <v>0.76800000000000002</v>
      </c>
      <c r="D52" s="374">
        <v>0.8</v>
      </c>
      <c r="E52" s="339">
        <f t="shared" si="4"/>
        <v>3.2000000000000028</v>
      </c>
      <c r="F52" s="357"/>
    </row>
    <row r="53" spans="1:6" ht="20.100000000000001" customHeight="1" x14ac:dyDescent="0.2">
      <c r="A53" s="23" t="s">
        <v>37</v>
      </c>
      <c r="B53" s="17" t="s">
        <v>65</v>
      </c>
      <c r="C53" s="374">
        <v>0.26500000000000001</v>
      </c>
      <c r="D53" s="374">
        <v>0.27800000000000002</v>
      </c>
      <c r="E53" s="339">
        <f t="shared" si="4"/>
        <v>1.3000000000000012</v>
      </c>
      <c r="F53" s="357"/>
    </row>
    <row r="54" spans="1:6" ht="20.100000000000001" customHeight="1" x14ac:dyDescent="0.2">
      <c r="A54" s="23" t="s">
        <v>39</v>
      </c>
      <c r="B54" s="17" t="s">
        <v>66</v>
      </c>
      <c r="C54" s="374">
        <v>-0.02</v>
      </c>
      <c r="D54" s="374">
        <v>-0.22500000000000001</v>
      </c>
      <c r="E54" s="339">
        <f t="shared" si="4"/>
        <v>-20.5</v>
      </c>
      <c r="F54" s="357"/>
    </row>
    <row r="55" spans="1:6" ht="20.100000000000001" customHeight="1" x14ac:dyDescent="0.2">
      <c r="A55" s="23" t="s">
        <v>41</v>
      </c>
      <c r="B55" s="17" t="s">
        <v>67</v>
      </c>
      <c r="C55" s="374">
        <v>0.26400000000000001</v>
      </c>
      <c r="D55" s="374">
        <v>0.42599999999999999</v>
      </c>
      <c r="E55" s="339">
        <f t="shared" si="4"/>
        <v>16.2</v>
      </c>
      <c r="F55" s="357"/>
    </row>
    <row r="56" spans="1:6" ht="20.100000000000001" customHeight="1" x14ac:dyDescent="0.2">
      <c r="A56" s="23" t="s">
        <v>43</v>
      </c>
      <c r="B56" s="17" t="s">
        <v>68</v>
      </c>
      <c r="C56" s="374">
        <v>0.755</v>
      </c>
      <c r="D56" s="374">
        <v>0.69</v>
      </c>
      <c r="E56" s="339">
        <f t="shared" si="4"/>
        <v>-6.5000000000000053</v>
      </c>
      <c r="F56" s="357"/>
    </row>
    <row r="57" spans="1:6" ht="20.100000000000001" customHeight="1" x14ac:dyDescent="0.2">
      <c r="A57" s="23" t="s">
        <v>45</v>
      </c>
      <c r="B57" s="17" t="s">
        <v>69</v>
      </c>
      <c r="C57" s="374">
        <v>0.629</v>
      </c>
      <c r="D57" s="374">
        <v>0.65100000000000002</v>
      </c>
      <c r="E57" s="339">
        <f t="shared" si="4"/>
        <v>2.200000000000002</v>
      </c>
      <c r="F57" s="357"/>
    </row>
    <row r="58" spans="1:6" ht="20.100000000000001" customHeight="1" x14ac:dyDescent="0.2">
      <c r="A58" s="23" t="s">
        <v>47</v>
      </c>
      <c r="B58" s="17" t="s">
        <v>70</v>
      </c>
      <c r="C58" s="374">
        <v>0.52300000000000002</v>
      </c>
      <c r="D58" s="374">
        <v>0.59799999999999998</v>
      </c>
      <c r="E58" s="339">
        <f t="shared" si="4"/>
        <v>7.4999999999999956</v>
      </c>
      <c r="F58" s="357"/>
    </row>
    <row r="59" spans="1:6" ht="19.5" customHeight="1" x14ac:dyDescent="0.2">
      <c r="A59" s="23" t="s">
        <v>49</v>
      </c>
      <c r="B59" s="17" t="s">
        <v>71</v>
      </c>
      <c r="C59" s="374">
        <v>0.20399999999999999</v>
      </c>
      <c r="D59" s="374">
        <v>0.20499999999999999</v>
      </c>
      <c r="E59" s="339">
        <f t="shared" si="4"/>
        <v>0.10000000000000009</v>
      </c>
      <c r="F59" s="357"/>
    </row>
    <row r="60" spans="1:6" ht="20.100000000000001" customHeight="1" x14ac:dyDescent="0.2">
      <c r="A60" s="23" t="s">
        <v>72</v>
      </c>
      <c r="B60" s="17" t="s">
        <v>73</v>
      </c>
      <c r="C60" s="374">
        <v>0.22800000000000001</v>
      </c>
      <c r="D60" s="374">
        <v>0.44600000000000001</v>
      </c>
      <c r="E60" s="339">
        <f t="shared" si="4"/>
        <v>21.8</v>
      </c>
      <c r="F60" s="357"/>
    </row>
    <row r="61" spans="1:6" ht="20.100000000000001" customHeight="1" x14ac:dyDescent="0.2">
      <c r="A61" s="23" t="s">
        <v>74</v>
      </c>
      <c r="B61" s="17" t="s">
        <v>75</v>
      </c>
      <c r="C61" s="374">
        <v>0.59</v>
      </c>
      <c r="D61" s="374">
        <v>0.621</v>
      </c>
      <c r="E61" s="339">
        <f t="shared" si="4"/>
        <v>3.1000000000000028</v>
      </c>
      <c r="F61" s="357"/>
    </row>
    <row r="62" spans="1:6" ht="20.100000000000001" customHeight="1" x14ac:dyDescent="0.2">
      <c r="A62" s="23" t="s">
        <v>76</v>
      </c>
      <c r="B62" s="17" t="s">
        <v>77</v>
      </c>
      <c r="C62" s="374">
        <v>0.63</v>
      </c>
      <c r="D62" s="374">
        <v>0.76900000000000002</v>
      </c>
      <c r="E62" s="339">
        <f t="shared" si="4"/>
        <v>13.900000000000002</v>
      </c>
      <c r="F62" s="357"/>
    </row>
    <row r="63" spans="1:6" ht="20.100000000000001" customHeight="1" x14ac:dyDescent="0.2">
      <c r="A63" s="23" t="s">
        <v>78</v>
      </c>
      <c r="B63" s="17" t="s">
        <v>79</v>
      </c>
      <c r="C63" s="374">
        <v>0.65300000000000002</v>
      </c>
      <c r="D63" s="374">
        <v>0.69</v>
      </c>
      <c r="E63" s="339">
        <f t="shared" si="4"/>
        <v>3.6999999999999922</v>
      </c>
      <c r="F63" s="357"/>
    </row>
    <row r="64" spans="1:6" ht="20.100000000000001" customHeight="1" x14ac:dyDescent="0.2">
      <c r="A64" s="23" t="s">
        <v>80</v>
      </c>
      <c r="B64" s="17" t="s">
        <v>81</v>
      </c>
      <c r="C64" s="374">
        <v>0.61799999999999999</v>
      </c>
      <c r="D64" s="374">
        <v>0.63200000000000001</v>
      </c>
      <c r="E64" s="339">
        <f t="shared" si="4"/>
        <v>1.4000000000000012</v>
      </c>
      <c r="F64" s="357"/>
    </row>
    <row r="65" spans="1:12" ht="20.100000000000001" customHeight="1" x14ac:dyDescent="0.2">
      <c r="A65" s="23" t="s">
        <v>82</v>
      </c>
      <c r="B65" s="17" t="s">
        <v>83</v>
      </c>
      <c r="C65" s="374">
        <v>0.67200000000000004</v>
      </c>
      <c r="D65" s="374">
        <v>0.69099999999999995</v>
      </c>
      <c r="E65" s="339">
        <f t="shared" si="4"/>
        <v>1.8999999999999906</v>
      </c>
      <c r="F65" s="357"/>
    </row>
    <row r="66" spans="1:12" ht="20.100000000000001" customHeight="1" thickBot="1" x14ac:dyDescent="0.25">
      <c r="A66" s="23" t="s">
        <v>84</v>
      </c>
      <c r="B66" s="17" t="s">
        <v>85</v>
      </c>
      <c r="C66" s="374">
        <v>0.78100000000000003</v>
      </c>
      <c r="D66" s="374">
        <v>0.74199999999999999</v>
      </c>
      <c r="E66" s="339">
        <f t="shared" si="4"/>
        <v>-3.9000000000000035</v>
      </c>
      <c r="F66" s="357"/>
    </row>
    <row r="67" spans="1:12" ht="20.100000000000001" customHeight="1" thickBot="1" x14ac:dyDescent="0.25">
      <c r="A67" s="27"/>
      <c r="B67" s="41" t="s">
        <v>10</v>
      </c>
      <c r="C67" s="265">
        <v>0.61599999999999999</v>
      </c>
      <c r="D67" s="265">
        <v>0.66</v>
      </c>
      <c r="E67" s="340">
        <f t="shared" si="4"/>
        <v>4.4000000000000039</v>
      </c>
      <c r="F67" s="357"/>
    </row>
    <row r="68" spans="1:12" ht="20.100000000000001" customHeight="1" x14ac:dyDescent="0.2">
      <c r="C68" s="363"/>
      <c r="D68" s="363"/>
      <c r="E68" s="363"/>
    </row>
    <row r="69" spans="1:12" ht="20.100000000000001" customHeight="1" x14ac:dyDescent="0.2">
      <c r="A69" s="506" t="s">
        <v>197</v>
      </c>
      <c r="B69" s="506"/>
      <c r="C69" s="506"/>
      <c r="D69" s="506"/>
      <c r="E69" s="506"/>
    </row>
    <row r="70" spans="1:12" ht="20.100000000000001" customHeight="1" thickBot="1" x14ac:dyDescent="0.25">
      <c r="A70" s="329"/>
      <c r="B70" s="329"/>
      <c r="C70" s="329"/>
      <c r="D70" s="329"/>
      <c r="E70" s="329"/>
    </row>
    <row r="71" spans="1:12" ht="20.100000000000001" customHeight="1" thickBot="1" x14ac:dyDescent="0.25">
      <c r="A71" s="253" t="s">
        <v>1</v>
      </c>
      <c r="B71" s="275" t="s">
        <v>198</v>
      </c>
      <c r="C71" s="522" t="s">
        <v>197</v>
      </c>
      <c r="D71" s="523"/>
      <c r="E71" s="524"/>
    </row>
    <row r="72" spans="1:12" ht="20.100000000000001" customHeight="1" thickBot="1" x14ac:dyDescent="0.25">
      <c r="A72" s="257"/>
      <c r="B72" s="353"/>
      <c r="C72" s="36">
        <f>+$C$5</f>
        <v>2023</v>
      </c>
      <c r="D72" s="36">
        <f>+$D$5</f>
        <v>2024</v>
      </c>
      <c r="E72" s="16" t="s">
        <v>173</v>
      </c>
      <c r="J72" s="377"/>
      <c r="K72" s="377"/>
      <c r="L72" s="378"/>
    </row>
    <row r="73" spans="1:12" ht="20.100000000000001" customHeight="1" x14ac:dyDescent="0.2">
      <c r="A73" s="259" t="s">
        <v>6</v>
      </c>
      <c r="B73" s="355" t="s">
        <v>7</v>
      </c>
      <c r="C73" s="356">
        <v>0.72099999999999997</v>
      </c>
      <c r="D73" s="356">
        <v>0.71199999999999997</v>
      </c>
      <c r="E73" s="339">
        <f t="shared" ref="E73:E75" si="5">+(D73-C73)*100</f>
        <v>-0.9000000000000008</v>
      </c>
      <c r="F73" s="357"/>
      <c r="J73" s="370"/>
      <c r="K73" s="370"/>
      <c r="L73" s="379"/>
    </row>
    <row r="74" spans="1:12" ht="20.100000000000001" customHeight="1" thickBot="1" x14ac:dyDescent="0.25">
      <c r="A74" s="262" t="s">
        <v>8</v>
      </c>
      <c r="B74" s="359" t="s">
        <v>9</v>
      </c>
      <c r="C74" s="360">
        <v>0.61399999999999999</v>
      </c>
      <c r="D74" s="360">
        <v>0.64100000000000001</v>
      </c>
      <c r="E74" s="339">
        <f t="shared" si="5"/>
        <v>2.7000000000000024</v>
      </c>
      <c r="F74" s="357"/>
      <c r="J74" s="370"/>
      <c r="K74" s="370"/>
      <c r="L74" s="379"/>
    </row>
    <row r="75" spans="1:12" ht="20.100000000000001" customHeight="1" thickBot="1" x14ac:dyDescent="0.25">
      <c r="A75" s="110"/>
      <c r="B75" s="361" t="s">
        <v>121</v>
      </c>
      <c r="C75" s="219">
        <v>0.65</v>
      </c>
      <c r="D75" s="220">
        <v>0.66400000000000003</v>
      </c>
      <c r="E75" s="340">
        <f t="shared" si="5"/>
        <v>1.4000000000000012</v>
      </c>
      <c r="F75" s="357"/>
      <c r="J75" s="279"/>
      <c r="K75" s="279"/>
      <c r="L75" s="380"/>
    </row>
    <row r="76" spans="1:12" ht="20.100000000000001" customHeight="1" x14ac:dyDescent="0.2"/>
    <row r="77" spans="1:12" ht="20.100000000000001" customHeight="1" x14ac:dyDescent="0.2">
      <c r="A77" s="506" t="s">
        <v>199</v>
      </c>
      <c r="B77" s="506"/>
      <c r="C77" s="506"/>
      <c r="D77" s="506"/>
      <c r="E77" s="506"/>
    </row>
    <row r="78" spans="1:12" ht="20.100000000000001" customHeight="1" thickBot="1" x14ac:dyDescent="0.25">
      <c r="A78" s="278"/>
      <c r="B78" s="351"/>
      <c r="C78" s="351"/>
      <c r="D78" s="351"/>
      <c r="E78" s="351"/>
    </row>
    <row r="79" spans="1:12" ht="20.100000000000001" customHeight="1" thickBot="1" x14ac:dyDescent="0.25">
      <c r="A79" s="253" t="s">
        <v>1</v>
      </c>
      <c r="B79" s="275" t="s">
        <v>12</v>
      </c>
      <c r="C79" s="522" t="s">
        <v>197</v>
      </c>
      <c r="D79" s="523"/>
      <c r="E79" s="524"/>
    </row>
    <row r="80" spans="1:12" ht="20.100000000000001" customHeight="1" thickBot="1" x14ac:dyDescent="0.25">
      <c r="A80" s="257"/>
      <c r="B80" s="353"/>
      <c r="C80" s="36">
        <f>+$C$5</f>
        <v>2023</v>
      </c>
      <c r="D80" s="36">
        <f>+$D$5</f>
        <v>2024</v>
      </c>
      <c r="E80" s="16" t="s">
        <v>173</v>
      </c>
      <c r="J80" s="100"/>
      <c r="K80" s="100"/>
      <c r="L80" s="368"/>
    </row>
    <row r="81" spans="1:12" ht="20.100000000000001" customHeight="1" x14ac:dyDescent="0.2">
      <c r="A81" s="23" t="s">
        <v>6</v>
      </c>
      <c r="B81" s="37" t="s">
        <v>13</v>
      </c>
      <c r="C81" s="362">
        <v>0.76</v>
      </c>
      <c r="D81" s="362">
        <v>0.71399999999999997</v>
      </c>
      <c r="E81" s="339">
        <f t="shared" ref="E81:E101" si="6">+(D81-C81)*100</f>
        <v>-4.6000000000000041</v>
      </c>
      <c r="F81" s="357"/>
      <c r="J81" s="268"/>
      <c r="K81" s="370"/>
    </row>
    <row r="82" spans="1:12" ht="20.100000000000001" customHeight="1" x14ac:dyDescent="0.2">
      <c r="A82" s="23" t="s">
        <v>8</v>
      </c>
      <c r="B82" s="37" t="s">
        <v>14</v>
      </c>
      <c r="C82" s="362">
        <v>0.40100000000000002</v>
      </c>
      <c r="D82" s="362">
        <v>0.36299999999999999</v>
      </c>
      <c r="E82" s="339">
        <f t="shared" si="6"/>
        <v>-3.8000000000000034</v>
      </c>
      <c r="F82" s="357"/>
      <c r="J82" s="376"/>
      <c r="K82" s="376"/>
    </row>
    <row r="83" spans="1:12" ht="20.100000000000001" customHeight="1" x14ac:dyDescent="0.2">
      <c r="A83" s="23" t="s">
        <v>15</v>
      </c>
      <c r="B83" s="37" t="s">
        <v>16</v>
      </c>
      <c r="C83" s="362">
        <v>0.13700000000000001</v>
      </c>
      <c r="D83" s="362">
        <v>0.21299999999999999</v>
      </c>
      <c r="E83" s="339">
        <f t="shared" si="6"/>
        <v>7.5999999999999988</v>
      </c>
      <c r="F83" s="357"/>
      <c r="J83" s="279"/>
      <c r="K83" s="279"/>
      <c r="L83" s="279"/>
    </row>
    <row r="84" spans="1:12" ht="20.100000000000001" customHeight="1" x14ac:dyDescent="0.2">
      <c r="A84" s="23" t="s">
        <v>17</v>
      </c>
      <c r="B84" s="37" t="s">
        <v>18</v>
      </c>
      <c r="C84" s="362">
        <v>0.52200000000000002</v>
      </c>
      <c r="D84" s="362">
        <v>0.52600000000000002</v>
      </c>
      <c r="E84" s="339">
        <f t="shared" si="6"/>
        <v>0.40000000000000036</v>
      </c>
      <c r="F84" s="357"/>
    </row>
    <row r="85" spans="1:12" ht="20.100000000000001" customHeight="1" x14ac:dyDescent="0.2">
      <c r="A85" s="23" t="s">
        <v>19</v>
      </c>
      <c r="B85" s="37" t="s">
        <v>20</v>
      </c>
      <c r="C85" s="362">
        <v>0.56999999999999995</v>
      </c>
      <c r="D85" s="362">
        <v>0.81899999999999995</v>
      </c>
      <c r="E85" s="339">
        <f t="shared" si="6"/>
        <v>24.9</v>
      </c>
      <c r="F85" s="357"/>
    </row>
    <row r="86" spans="1:12" ht="20.100000000000001" customHeight="1" x14ac:dyDescent="0.2">
      <c r="A86" s="23" t="s">
        <v>21</v>
      </c>
      <c r="B86" s="37" t="s">
        <v>22</v>
      </c>
      <c r="C86" s="362">
        <v>0.95599999999999996</v>
      </c>
      <c r="D86" s="362">
        <v>0.83899999999999997</v>
      </c>
      <c r="E86" s="339">
        <f t="shared" si="6"/>
        <v>-11.7</v>
      </c>
      <c r="F86" s="357"/>
    </row>
    <row r="87" spans="1:12" ht="20.100000000000001" customHeight="1" x14ac:dyDescent="0.2">
      <c r="A87" s="23" t="s">
        <v>23</v>
      </c>
      <c r="B87" s="37" t="s">
        <v>24</v>
      </c>
      <c r="C87" s="362">
        <v>0.52300000000000002</v>
      </c>
      <c r="D87" s="362">
        <v>0.46899999999999997</v>
      </c>
      <c r="E87" s="339">
        <f t="shared" si="6"/>
        <v>-5.4000000000000048</v>
      </c>
      <c r="F87" s="357"/>
    </row>
    <row r="88" spans="1:12" ht="20.100000000000001" customHeight="1" x14ac:dyDescent="0.2">
      <c r="A88" s="23" t="s">
        <v>25</v>
      </c>
      <c r="B88" s="37" t="s">
        <v>26</v>
      </c>
      <c r="C88" s="362">
        <v>0.81399999999999995</v>
      </c>
      <c r="D88" s="362">
        <v>0.77200000000000002</v>
      </c>
      <c r="E88" s="339">
        <f t="shared" si="6"/>
        <v>-4.1999999999999922</v>
      </c>
      <c r="F88" s="357"/>
    </row>
    <row r="89" spans="1:12" ht="20.100000000000001" customHeight="1" x14ac:dyDescent="0.2">
      <c r="A89" s="23" t="s">
        <v>27</v>
      </c>
      <c r="B89" s="37" t="s">
        <v>28</v>
      </c>
      <c r="C89" s="362">
        <v>5.484</v>
      </c>
      <c r="D89" s="362">
        <v>9.3279999999999994</v>
      </c>
      <c r="E89" s="339">
        <f t="shared" si="6"/>
        <v>384.39999999999992</v>
      </c>
      <c r="F89" s="357"/>
    </row>
    <row r="90" spans="1:12" ht="20.100000000000001" customHeight="1" x14ac:dyDescent="0.2">
      <c r="A90" s="23" t="s">
        <v>29</v>
      </c>
      <c r="B90" s="37" t="s">
        <v>30</v>
      </c>
      <c r="C90" s="362">
        <v>0.46200000000000002</v>
      </c>
      <c r="D90" s="362">
        <v>1.069</v>
      </c>
      <c r="E90" s="339">
        <f t="shared" si="6"/>
        <v>60.699999999999996</v>
      </c>
      <c r="F90" s="357"/>
    </row>
    <row r="91" spans="1:12" ht="20.100000000000001" customHeight="1" x14ac:dyDescent="0.2">
      <c r="A91" s="23" t="s">
        <v>31</v>
      </c>
      <c r="B91" s="37" t="s">
        <v>32</v>
      </c>
      <c r="C91" s="362">
        <v>0.61599999999999999</v>
      </c>
      <c r="D91" s="362">
        <v>0.626</v>
      </c>
      <c r="E91" s="339">
        <f t="shared" si="6"/>
        <v>1.0000000000000009</v>
      </c>
      <c r="F91" s="357"/>
    </row>
    <row r="92" spans="1:12" ht="20.100000000000001" customHeight="1" x14ac:dyDescent="0.2">
      <c r="A92" s="23" t="s">
        <v>33</v>
      </c>
      <c r="B92" s="37" t="s">
        <v>34</v>
      </c>
      <c r="C92" s="362">
        <v>0.67500000000000004</v>
      </c>
      <c r="D92" s="362">
        <v>0.66800000000000004</v>
      </c>
      <c r="E92" s="339">
        <f t="shared" si="6"/>
        <v>-0.70000000000000062</v>
      </c>
      <c r="F92" s="357"/>
    </row>
    <row r="93" spans="1:12" ht="20.100000000000001" customHeight="1" x14ac:dyDescent="0.2">
      <c r="A93" s="23" t="s">
        <v>35</v>
      </c>
      <c r="B93" s="37" t="s">
        <v>36</v>
      </c>
      <c r="C93" s="362">
        <v>0.69399999999999995</v>
      </c>
      <c r="D93" s="362">
        <v>0.67</v>
      </c>
      <c r="E93" s="339">
        <f t="shared" si="6"/>
        <v>-2.399999999999991</v>
      </c>
      <c r="F93" s="357"/>
    </row>
    <row r="94" spans="1:12" ht="20.100000000000001" customHeight="1" x14ac:dyDescent="0.2">
      <c r="A94" s="23" t="s">
        <v>37</v>
      </c>
      <c r="B94" s="37" t="s">
        <v>38</v>
      </c>
      <c r="C94" s="362">
        <v>0.217</v>
      </c>
      <c r="D94" s="362">
        <v>0.191</v>
      </c>
      <c r="E94" s="339">
        <f t="shared" si="6"/>
        <v>-2.5999999999999996</v>
      </c>
      <c r="F94" s="357"/>
    </row>
    <row r="95" spans="1:12" ht="20.100000000000001" customHeight="1" x14ac:dyDescent="0.2">
      <c r="A95" s="23" t="s">
        <v>39</v>
      </c>
      <c r="B95" s="37" t="s">
        <v>40</v>
      </c>
      <c r="C95" s="362">
        <v>0.20899999999999999</v>
      </c>
      <c r="D95" s="362">
        <v>0.24199999999999999</v>
      </c>
      <c r="E95" s="339">
        <f t="shared" si="6"/>
        <v>3.3000000000000003</v>
      </c>
      <c r="F95" s="357"/>
    </row>
    <row r="96" spans="1:12" ht="20.100000000000001" customHeight="1" x14ac:dyDescent="0.2">
      <c r="A96" s="23" t="s">
        <v>41</v>
      </c>
      <c r="B96" s="37" t="s">
        <v>42</v>
      </c>
      <c r="C96" s="362">
        <v>0.50800000000000001</v>
      </c>
      <c r="D96" s="362">
        <v>0.45600000000000002</v>
      </c>
      <c r="E96" s="339">
        <f t="shared" si="6"/>
        <v>-5.1999999999999993</v>
      </c>
      <c r="F96" s="357"/>
    </row>
    <row r="97" spans="1:6" ht="20.100000000000001" customHeight="1" x14ac:dyDescent="0.2">
      <c r="A97" s="23" t="s">
        <v>43</v>
      </c>
      <c r="B97" s="37" t="s">
        <v>44</v>
      </c>
      <c r="C97" s="362">
        <v>0.90800000000000003</v>
      </c>
      <c r="D97" s="362">
        <v>0.90500000000000003</v>
      </c>
      <c r="E97" s="339">
        <f t="shared" si="6"/>
        <v>-0.30000000000000027</v>
      </c>
      <c r="F97" s="357"/>
    </row>
    <row r="98" spans="1:6" ht="20.100000000000001" customHeight="1" x14ac:dyDescent="0.2">
      <c r="A98" s="23" t="s">
        <v>45</v>
      </c>
      <c r="B98" s="37" t="s">
        <v>46</v>
      </c>
      <c r="C98" s="362">
        <v>0.47299999999999998</v>
      </c>
      <c r="D98" s="362">
        <v>0.48699999999999999</v>
      </c>
      <c r="E98" s="339">
        <f t="shared" si="6"/>
        <v>1.4000000000000012</v>
      </c>
      <c r="F98" s="357"/>
    </row>
    <row r="99" spans="1:6" ht="20.100000000000001" customHeight="1" x14ac:dyDescent="0.2">
      <c r="A99" s="23" t="s">
        <v>47</v>
      </c>
      <c r="B99" s="37" t="s">
        <v>48</v>
      </c>
      <c r="C99" s="362">
        <v>0.94199999999999995</v>
      </c>
      <c r="D99" s="362">
        <v>0.997</v>
      </c>
      <c r="E99" s="339">
        <f t="shared" si="6"/>
        <v>5.5000000000000053</v>
      </c>
      <c r="F99" s="357"/>
    </row>
    <row r="100" spans="1:6" ht="20.100000000000001" customHeight="1" thickBot="1" x14ac:dyDescent="0.25">
      <c r="A100" s="23" t="s">
        <v>49</v>
      </c>
      <c r="B100" s="37" t="s">
        <v>50</v>
      </c>
      <c r="C100" s="362">
        <v>0.60899999999999999</v>
      </c>
      <c r="D100" s="362">
        <v>0.61099999999999999</v>
      </c>
      <c r="E100" s="339">
        <f t="shared" si="6"/>
        <v>0.20000000000000018</v>
      </c>
      <c r="F100" s="357"/>
    </row>
    <row r="101" spans="1:6" ht="20.100000000000001" customHeight="1" thickBot="1" x14ac:dyDescent="0.25">
      <c r="A101" s="134"/>
      <c r="B101" s="135" t="s">
        <v>10</v>
      </c>
      <c r="C101" s="220">
        <v>0.72099999999999997</v>
      </c>
      <c r="D101" s="220">
        <v>0.71199999999999997</v>
      </c>
      <c r="E101" s="340">
        <f t="shared" si="6"/>
        <v>-0.9000000000000008</v>
      </c>
      <c r="F101" s="357"/>
    </row>
    <row r="102" spans="1:6" ht="20.100000000000001" customHeight="1" x14ac:dyDescent="0.2"/>
    <row r="103" spans="1:6" ht="20.100000000000001" customHeight="1" x14ac:dyDescent="0.2">
      <c r="A103" s="506" t="s">
        <v>200</v>
      </c>
      <c r="B103" s="506"/>
      <c r="C103" s="506"/>
      <c r="D103" s="506"/>
      <c r="E103" s="506"/>
    </row>
    <row r="104" spans="1:6" ht="20.100000000000001" customHeight="1" thickBot="1" x14ac:dyDescent="0.25">
      <c r="A104" s="278"/>
      <c r="B104" s="351"/>
      <c r="C104" s="351"/>
      <c r="D104" s="351"/>
      <c r="E104" s="351"/>
    </row>
    <row r="105" spans="1:6" ht="20.100000000000001" customHeight="1" thickBot="1" x14ac:dyDescent="0.25">
      <c r="A105" s="253" t="s">
        <v>1</v>
      </c>
      <c r="B105" s="275" t="s">
        <v>12</v>
      </c>
      <c r="C105" s="522" t="s">
        <v>197</v>
      </c>
      <c r="D105" s="523"/>
      <c r="E105" s="524"/>
    </row>
    <row r="106" spans="1:6" ht="20.100000000000001" customHeight="1" thickBot="1" x14ac:dyDescent="0.25">
      <c r="A106" s="257"/>
      <c r="B106" s="353"/>
      <c r="C106" s="36">
        <f>+$C$5</f>
        <v>2023</v>
      </c>
      <c r="D106" s="36">
        <f>+$D$5</f>
        <v>2024</v>
      </c>
      <c r="E106" s="16" t="s">
        <v>173</v>
      </c>
    </row>
    <row r="107" spans="1:6" ht="20.100000000000001" customHeight="1" x14ac:dyDescent="0.2">
      <c r="A107" s="10" t="s">
        <v>6</v>
      </c>
      <c r="B107" s="37" t="s">
        <v>52</v>
      </c>
      <c r="C107" s="362">
        <v>0.627</v>
      </c>
      <c r="D107" s="362">
        <v>0.80500000000000005</v>
      </c>
      <c r="E107" s="339">
        <f>+(D107-C107)*100</f>
        <v>17.800000000000004</v>
      </c>
      <c r="F107" s="357"/>
    </row>
    <row r="108" spans="1:6" ht="20.100000000000001" customHeight="1" x14ac:dyDescent="0.2">
      <c r="A108" s="23" t="s">
        <v>8</v>
      </c>
      <c r="B108" s="37" t="s">
        <v>53</v>
      </c>
      <c r="C108" s="362">
        <v>0.61299999999999999</v>
      </c>
      <c r="D108" s="362">
        <v>0.63300000000000001</v>
      </c>
      <c r="E108" s="339">
        <f t="shared" ref="E108:E134" si="7">+(D108-C108)*100</f>
        <v>2.0000000000000018</v>
      </c>
      <c r="F108" s="357"/>
    </row>
    <row r="109" spans="1:6" ht="20.100000000000001" customHeight="1" x14ac:dyDescent="0.2">
      <c r="A109" s="23" t="s">
        <v>15</v>
      </c>
      <c r="B109" s="37" t="s">
        <v>54</v>
      </c>
      <c r="C109" s="362">
        <v>0.68500000000000005</v>
      </c>
      <c r="D109" s="362">
        <v>0.65900000000000003</v>
      </c>
      <c r="E109" s="339">
        <f t="shared" si="7"/>
        <v>-2.6000000000000023</v>
      </c>
      <c r="F109" s="357"/>
    </row>
    <row r="110" spans="1:6" ht="20.100000000000001" customHeight="1" x14ac:dyDescent="0.2">
      <c r="A110" s="23" t="s">
        <v>17</v>
      </c>
      <c r="B110" s="37" t="s">
        <v>55</v>
      </c>
      <c r="C110" s="362">
        <v>0.19700000000000001</v>
      </c>
      <c r="D110" s="362">
        <v>0.248</v>
      </c>
      <c r="E110" s="339">
        <f t="shared" si="7"/>
        <v>5.0999999999999988</v>
      </c>
      <c r="F110" s="357"/>
    </row>
    <row r="111" spans="1:6" ht="20.100000000000001" customHeight="1" x14ac:dyDescent="0.2">
      <c r="A111" s="23" t="s">
        <v>19</v>
      </c>
      <c r="B111" s="17" t="s">
        <v>56</v>
      </c>
      <c r="C111" s="362">
        <v>0.30199999999999999</v>
      </c>
      <c r="D111" s="362">
        <v>0.55900000000000005</v>
      </c>
      <c r="E111" s="339">
        <f t="shared" si="7"/>
        <v>25.700000000000006</v>
      </c>
      <c r="F111" s="357"/>
    </row>
    <row r="112" spans="1:6" ht="20.100000000000001" customHeight="1" x14ac:dyDescent="0.2">
      <c r="A112" s="23" t="s">
        <v>21</v>
      </c>
      <c r="B112" s="37" t="s">
        <v>57</v>
      </c>
      <c r="C112" s="362">
        <v>0.61199999999999999</v>
      </c>
      <c r="D112" s="362">
        <v>0.63700000000000001</v>
      </c>
      <c r="E112" s="339">
        <f t="shared" si="7"/>
        <v>2.5000000000000022</v>
      </c>
      <c r="F112" s="357"/>
    </row>
    <row r="113" spans="1:6" ht="20.100000000000001" customHeight="1" x14ac:dyDescent="0.2">
      <c r="A113" s="23" t="s">
        <v>23</v>
      </c>
      <c r="B113" s="37" t="s">
        <v>58</v>
      </c>
      <c r="C113" s="362">
        <v>0.50800000000000001</v>
      </c>
      <c r="D113" s="362">
        <v>0.32900000000000001</v>
      </c>
      <c r="E113" s="339">
        <f t="shared" si="7"/>
        <v>-17.899999999999999</v>
      </c>
      <c r="F113" s="357"/>
    </row>
    <row r="114" spans="1:6" ht="20.100000000000001" customHeight="1" x14ac:dyDescent="0.2">
      <c r="A114" s="23" t="s">
        <v>25</v>
      </c>
      <c r="B114" s="37" t="s">
        <v>59</v>
      </c>
      <c r="C114" s="362">
        <v>0.21299999999999999</v>
      </c>
      <c r="D114" s="362">
        <v>0.28399999999999997</v>
      </c>
      <c r="E114" s="339">
        <f t="shared" si="7"/>
        <v>7.0999999999999979</v>
      </c>
      <c r="F114" s="357"/>
    </row>
    <row r="115" spans="1:6" ht="20.100000000000001" customHeight="1" x14ac:dyDescent="0.2">
      <c r="A115" s="23" t="s">
        <v>27</v>
      </c>
      <c r="B115" s="37" t="s">
        <v>60</v>
      </c>
      <c r="C115" s="362">
        <v>0.60399999999999998</v>
      </c>
      <c r="D115" s="362">
        <v>0.67300000000000004</v>
      </c>
      <c r="E115" s="339">
        <f t="shared" si="7"/>
        <v>6.9000000000000057</v>
      </c>
      <c r="F115" s="357"/>
    </row>
    <row r="116" spans="1:6" ht="20.100000000000001" customHeight="1" x14ac:dyDescent="0.2">
      <c r="A116" s="23" t="s">
        <v>29</v>
      </c>
      <c r="B116" s="37" t="s">
        <v>61</v>
      </c>
      <c r="C116" s="362">
        <v>0.52800000000000002</v>
      </c>
      <c r="D116" s="362">
        <v>0.55500000000000005</v>
      </c>
      <c r="E116" s="339">
        <f t="shared" si="7"/>
        <v>2.7000000000000024</v>
      </c>
      <c r="F116" s="357"/>
    </row>
    <row r="117" spans="1:6" ht="19.5" customHeight="1" x14ac:dyDescent="0.2">
      <c r="A117" s="23" t="s">
        <v>31</v>
      </c>
      <c r="B117" s="37" t="s">
        <v>62</v>
      </c>
      <c r="C117" s="362">
        <v>0.621</v>
      </c>
      <c r="D117" s="362">
        <v>0.61599999999999999</v>
      </c>
      <c r="E117" s="339">
        <f t="shared" si="7"/>
        <v>-0.50000000000000044</v>
      </c>
      <c r="F117" s="357"/>
    </row>
    <row r="118" spans="1:6" ht="20.100000000000001" customHeight="1" x14ac:dyDescent="0.2">
      <c r="A118" s="23" t="s">
        <v>33</v>
      </c>
      <c r="B118" s="37" t="s">
        <v>63</v>
      </c>
      <c r="C118" s="362">
        <v>0.59299999999999997</v>
      </c>
      <c r="D118" s="362">
        <v>0.70199999999999996</v>
      </c>
      <c r="E118" s="339">
        <f t="shared" si="7"/>
        <v>10.899999999999999</v>
      </c>
      <c r="F118" s="357"/>
    </row>
    <row r="119" spans="1:6" ht="20.100000000000001" customHeight="1" x14ac:dyDescent="0.2">
      <c r="A119" s="23" t="s">
        <v>35</v>
      </c>
      <c r="B119" s="37" t="s">
        <v>64</v>
      </c>
      <c r="C119" s="362">
        <v>0.70099999999999996</v>
      </c>
      <c r="D119" s="362">
        <v>0.70599999999999996</v>
      </c>
      <c r="E119" s="339">
        <f t="shared" si="7"/>
        <v>0.50000000000000044</v>
      </c>
      <c r="F119" s="357"/>
    </row>
    <row r="120" spans="1:6" ht="20.100000000000001" customHeight="1" x14ac:dyDescent="0.2">
      <c r="A120" s="23" t="s">
        <v>37</v>
      </c>
      <c r="B120" s="37" t="s">
        <v>65</v>
      </c>
      <c r="C120" s="362">
        <v>0.14299999999999999</v>
      </c>
      <c r="D120" s="362">
        <v>0.23499999999999999</v>
      </c>
      <c r="E120" s="339">
        <f t="shared" si="7"/>
        <v>9.1999999999999993</v>
      </c>
      <c r="F120" s="357"/>
    </row>
    <row r="121" spans="1:6" ht="20.100000000000001" customHeight="1" x14ac:dyDescent="0.2">
      <c r="A121" s="23" t="s">
        <v>39</v>
      </c>
      <c r="B121" s="37" t="s">
        <v>66</v>
      </c>
      <c r="C121" s="362">
        <v>-2.1000000000000001E-2</v>
      </c>
      <c r="D121" s="362">
        <v>-0.221</v>
      </c>
      <c r="E121" s="339">
        <f t="shared" si="7"/>
        <v>-20</v>
      </c>
      <c r="F121" s="357"/>
    </row>
    <row r="122" spans="1:6" ht="21" customHeight="1" x14ac:dyDescent="0.2">
      <c r="A122" s="23" t="s">
        <v>41</v>
      </c>
      <c r="B122" s="37" t="s">
        <v>67</v>
      </c>
      <c r="C122" s="362">
        <v>0.33800000000000002</v>
      </c>
      <c r="D122" s="362">
        <v>0.439</v>
      </c>
      <c r="E122" s="339">
        <f t="shared" si="7"/>
        <v>10.099999999999998</v>
      </c>
      <c r="F122" s="357"/>
    </row>
    <row r="123" spans="1:6" ht="20.100000000000001" customHeight="1" x14ac:dyDescent="0.2">
      <c r="A123" s="23" t="s">
        <v>43</v>
      </c>
      <c r="B123" s="37" t="s">
        <v>68</v>
      </c>
      <c r="C123" s="362">
        <v>0.64300000000000002</v>
      </c>
      <c r="D123" s="362">
        <v>0.67400000000000004</v>
      </c>
      <c r="E123" s="339">
        <f t="shared" si="7"/>
        <v>3.1000000000000028</v>
      </c>
      <c r="F123" s="357"/>
    </row>
    <row r="124" spans="1:6" ht="20.100000000000001" customHeight="1" x14ac:dyDescent="0.2">
      <c r="A124" s="23" t="s">
        <v>45</v>
      </c>
      <c r="B124" s="37" t="s">
        <v>69</v>
      </c>
      <c r="C124" s="362">
        <v>0.60499999999999998</v>
      </c>
      <c r="D124" s="362">
        <v>0.65100000000000002</v>
      </c>
      <c r="E124" s="339">
        <f t="shared" si="7"/>
        <v>4.6000000000000041</v>
      </c>
      <c r="F124" s="357"/>
    </row>
    <row r="125" spans="1:6" ht="20.100000000000001" customHeight="1" x14ac:dyDescent="0.2">
      <c r="A125" s="23" t="s">
        <v>47</v>
      </c>
      <c r="B125" s="37" t="s">
        <v>70</v>
      </c>
      <c r="C125" s="362">
        <v>0.53200000000000003</v>
      </c>
      <c r="D125" s="362">
        <v>0.52700000000000002</v>
      </c>
      <c r="E125" s="339">
        <f t="shared" si="7"/>
        <v>-0.50000000000000044</v>
      </c>
      <c r="F125" s="357"/>
    </row>
    <row r="126" spans="1:6" ht="20.100000000000001" customHeight="1" x14ac:dyDescent="0.2">
      <c r="A126" s="23" t="s">
        <v>49</v>
      </c>
      <c r="B126" s="37" t="s">
        <v>71</v>
      </c>
      <c r="C126" s="362">
        <v>0.20599999999999999</v>
      </c>
      <c r="D126" s="362">
        <v>0.20699999999999999</v>
      </c>
      <c r="E126" s="339">
        <f t="shared" si="7"/>
        <v>0.10000000000000009</v>
      </c>
      <c r="F126" s="357"/>
    </row>
    <row r="127" spans="1:6" ht="20.100000000000001" customHeight="1" x14ac:dyDescent="0.2">
      <c r="A127" s="23" t="s">
        <v>72</v>
      </c>
      <c r="B127" s="37" t="s">
        <v>73</v>
      </c>
      <c r="C127" s="362">
        <v>0.23599999999999999</v>
      </c>
      <c r="D127" s="362">
        <v>0.36699999999999999</v>
      </c>
      <c r="E127" s="339">
        <f t="shared" si="7"/>
        <v>13.100000000000001</v>
      </c>
      <c r="F127" s="357"/>
    </row>
    <row r="128" spans="1:6" ht="20.100000000000001" customHeight="1" x14ac:dyDescent="0.2">
      <c r="A128" s="23" t="s">
        <v>74</v>
      </c>
      <c r="B128" s="37" t="s">
        <v>75</v>
      </c>
      <c r="C128" s="362">
        <v>0.58899999999999997</v>
      </c>
      <c r="D128" s="362">
        <v>0.61799999999999999</v>
      </c>
      <c r="E128" s="339">
        <f t="shared" si="7"/>
        <v>2.9000000000000026</v>
      </c>
      <c r="F128" s="357"/>
    </row>
    <row r="129" spans="1:6" ht="20.100000000000001" customHeight="1" x14ac:dyDescent="0.2">
      <c r="A129" s="23" t="s">
        <v>76</v>
      </c>
      <c r="B129" s="37" t="s">
        <v>77</v>
      </c>
      <c r="C129" s="362">
        <v>0.60699999999999998</v>
      </c>
      <c r="D129" s="362">
        <v>0.79200000000000004</v>
      </c>
      <c r="E129" s="339">
        <f t="shared" si="7"/>
        <v>18.500000000000007</v>
      </c>
      <c r="F129" s="357"/>
    </row>
    <row r="130" spans="1:6" ht="20.100000000000001" customHeight="1" x14ac:dyDescent="0.2">
      <c r="A130" s="23" t="s">
        <v>78</v>
      </c>
      <c r="B130" s="37" t="s">
        <v>79</v>
      </c>
      <c r="C130" s="362">
        <v>0.56599999999999995</v>
      </c>
      <c r="D130" s="362">
        <v>0.56799999999999995</v>
      </c>
      <c r="E130" s="339">
        <f t="shared" si="7"/>
        <v>0.20000000000000018</v>
      </c>
      <c r="F130" s="357"/>
    </row>
    <row r="131" spans="1:6" ht="20.100000000000001" customHeight="1" x14ac:dyDescent="0.2">
      <c r="A131" s="23" t="s">
        <v>80</v>
      </c>
      <c r="B131" s="37" t="s">
        <v>81</v>
      </c>
      <c r="C131" s="362">
        <v>0.57199999999999995</v>
      </c>
      <c r="D131" s="362">
        <v>0.58599999999999997</v>
      </c>
      <c r="E131" s="339">
        <f t="shared" si="7"/>
        <v>1.4000000000000012</v>
      </c>
      <c r="F131" s="357"/>
    </row>
    <row r="132" spans="1:6" ht="20.100000000000001" customHeight="1" x14ac:dyDescent="0.2">
      <c r="A132" s="23" t="s">
        <v>82</v>
      </c>
      <c r="B132" s="37" t="s">
        <v>83</v>
      </c>
      <c r="C132" s="362">
        <v>0.67400000000000004</v>
      </c>
      <c r="D132" s="362">
        <v>0.68100000000000005</v>
      </c>
      <c r="E132" s="339">
        <f t="shared" si="7"/>
        <v>0.70000000000000062</v>
      </c>
      <c r="F132" s="357"/>
    </row>
    <row r="133" spans="1:6" ht="20.100000000000001" customHeight="1" thickBot="1" x14ac:dyDescent="0.25">
      <c r="A133" s="23" t="s">
        <v>84</v>
      </c>
      <c r="B133" s="37" t="s">
        <v>85</v>
      </c>
      <c r="C133" s="362">
        <v>0.78100000000000003</v>
      </c>
      <c r="D133" s="362">
        <v>0.74199999999999999</v>
      </c>
      <c r="E133" s="339">
        <f t="shared" si="7"/>
        <v>-3.9000000000000035</v>
      </c>
      <c r="F133" s="357"/>
    </row>
    <row r="134" spans="1:6" ht="20.100000000000001" customHeight="1" thickBot="1" x14ac:dyDescent="0.25">
      <c r="A134" s="95"/>
      <c r="B134" s="41" t="s">
        <v>10</v>
      </c>
      <c r="C134" s="220">
        <v>0.61399999999999999</v>
      </c>
      <c r="D134" s="220">
        <v>0.64100000000000001</v>
      </c>
      <c r="E134" s="340">
        <f t="shared" si="7"/>
        <v>2.7000000000000024</v>
      </c>
      <c r="F134" s="357"/>
    </row>
    <row r="135" spans="1:6" ht="20.100000000000001" customHeight="1" x14ac:dyDescent="0.2"/>
    <row r="136" spans="1:6" ht="20.100000000000001" customHeight="1" x14ac:dyDescent="0.2"/>
    <row r="137" spans="1:6" ht="20.100000000000001" customHeight="1" x14ac:dyDescent="0.2"/>
    <row r="138" spans="1:6" ht="20.100000000000001" customHeight="1" x14ac:dyDescent="0.2"/>
    <row r="139" spans="1:6" ht="20.100000000000001" customHeight="1" x14ac:dyDescent="0.2"/>
    <row r="140" spans="1:6" ht="20.100000000000001" customHeight="1" x14ac:dyDescent="0.2"/>
    <row r="141" spans="1:6" ht="20.100000000000001" customHeight="1" x14ac:dyDescent="0.2"/>
    <row r="142" spans="1:6" ht="20.100000000000001" customHeight="1" x14ac:dyDescent="0.2"/>
    <row r="143" spans="1:6" ht="20.100000000000001" customHeight="1" x14ac:dyDescent="0.2"/>
    <row r="144" spans="1:6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20.100000000000001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20.100000000000001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20.100000000000001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20.100000000000001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  <row r="196" ht="20.100000000000001" customHeight="1" x14ac:dyDescent="0.2"/>
    <row r="197" ht="20.100000000000001" customHeight="1" x14ac:dyDescent="0.2"/>
    <row r="198" ht="20.100000000000001" customHeight="1" x14ac:dyDescent="0.2"/>
    <row r="199" ht="20.100000000000001" customHeight="1" x14ac:dyDescent="0.2"/>
    <row r="200" ht="20.100000000000001" customHeight="1" x14ac:dyDescent="0.2"/>
    <row r="201" ht="20.100000000000001" customHeight="1" x14ac:dyDescent="0.2"/>
    <row r="202" ht="20.100000000000001" customHeight="1" x14ac:dyDescent="0.2"/>
    <row r="203" ht="20.100000000000001" customHeight="1" x14ac:dyDescent="0.2"/>
    <row r="204" ht="20.100000000000001" customHeight="1" x14ac:dyDescent="0.2"/>
    <row r="205" ht="20.100000000000001" customHeight="1" x14ac:dyDescent="0.2"/>
    <row r="206" ht="20.100000000000001" customHeight="1" x14ac:dyDescent="0.2"/>
    <row r="207" ht="20.100000000000001" customHeight="1" x14ac:dyDescent="0.2"/>
    <row r="208" ht="20.100000000000001" customHeight="1" x14ac:dyDescent="0.2"/>
    <row r="209" ht="20.100000000000001" customHeight="1" x14ac:dyDescent="0.2"/>
    <row r="210" ht="20.100000000000001" customHeight="1" x14ac:dyDescent="0.2"/>
    <row r="211" ht="20.100000000000001" customHeight="1" x14ac:dyDescent="0.2"/>
    <row r="212" ht="20.100000000000001" customHeight="1" x14ac:dyDescent="0.2"/>
    <row r="213" ht="20.100000000000001" customHeight="1" x14ac:dyDescent="0.2"/>
    <row r="214" ht="20.100000000000001" customHeight="1" x14ac:dyDescent="0.2"/>
    <row r="215" ht="20.100000000000001" customHeight="1" x14ac:dyDescent="0.2"/>
    <row r="216" ht="20.100000000000001" customHeight="1" x14ac:dyDescent="0.2"/>
    <row r="217" ht="20.100000000000001" customHeight="1" x14ac:dyDescent="0.2"/>
    <row r="218" ht="20.100000000000001" customHeight="1" x14ac:dyDescent="0.2"/>
    <row r="219" ht="20.100000000000001" customHeight="1" x14ac:dyDescent="0.2"/>
    <row r="220" ht="20.100000000000001" customHeight="1" x14ac:dyDescent="0.2"/>
    <row r="221" ht="20.100000000000001" customHeight="1" x14ac:dyDescent="0.2"/>
    <row r="222" ht="20.100000000000001" customHeight="1" x14ac:dyDescent="0.2"/>
    <row r="223" ht="20.100000000000001" customHeight="1" x14ac:dyDescent="0.2"/>
    <row r="224" ht="20.100000000000001" customHeight="1" x14ac:dyDescent="0.2"/>
    <row r="225" ht="20.100000000000001" customHeight="1" x14ac:dyDescent="0.2"/>
    <row r="226" ht="20.100000000000001" customHeight="1" x14ac:dyDescent="0.2"/>
    <row r="227" ht="20.100000000000001" customHeight="1" x14ac:dyDescent="0.2"/>
    <row r="228" ht="20.100000000000001" customHeight="1" x14ac:dyDescent="0.2"/>
    <row r="229" ht="20.100000000000001" customHeight="1" x14ac:dyDescent="0.2"/>
    <row r="230" ht="20.100000000000001" customHeight="1" x14ac:dyDescent="0.2"/>
    <row r="231" ht="20.100000000000001" customHeight="1" x14ac:dyDescent="0.2"/>
    <row r="232" ht="20.100000000000001" customHeight="1" x14ac:dyDescent="0.2"/>
    <row r="233" ht="20.100000000000001" customHeight="1" x14ac:dyDescent="0.2"/>
    <row r="234" ht="20.100000000000001" customHeight="1" x14ac:dyDescent="0.2"/>
    <row r="235" ht="20.100000000000001" customHeight="1" x14ac:dyDescent="0.2"/>
    <row r="236" ht="20.100000000000001" customHeight="1" x14ac:dyDescent="0.2"/>
    <row r="237" ht="20.100000000000001" customHeight="1" x14ac:dyDescent="0.2"/>
    <row r="238" ht="20.100000000000001" customHeight="1" x14ac:dyDescent="0.2"/>
    <row r="239" ht="20.100000000000001" customHeight="1" x14ac:dyDescent="0.2"/>
    <row r="240" ht="20.100000000000001" customHeight="1" x14ac:dyDescent="0.2"/>
    <row r="241" ht="20.100000000000001" customHeight="1" x14ac:dyDescent="0.2"/>
    <row r="242" ht="20.100000000000001" customHeight="1" x14ac:dyDescent="0.2"/>
    <row r="243" ht="20.100000000000001" customHeight="1" x14ac:dyDescent="0.2"/>
    <row r="244" ht="20.100000000000001" customHeight="1" x14ac:dyDescent="0.2"/>
    <row r="245" ht="20.100000000000001" customHeight="1" x14ac:dyDescent="0.2"/>
    <row r="246" ht="20.100000000000001" customHeight="1" x14ac:dyDescent="0.2"/>
    <row r="247" ht="20.100000000000001" customHeight="1" x14ac:dyDescent="0.2"/>
    <row r="248" ht="20.100000000000001" customHeight="1" x14ac:dyDescent="0.2"/>
    <row r="249" ht="20.100000000000001" customHeight="1" x14ac:dyDescent="0.2"/>
    <row r="250" ht="20.100000000000001" customHeight="1" x14ac:dyDescent="0.2"/>
    <row r="251" ht="20.100000000000001" customHeight="1" x14ac:dyDescent="0.2"/>
    <row r="252" ht="20.100000000000001" customHeight="1" x14ac:dyDescent="0.2"/>
    <row r="253" ht="20.100000000000001" customHeight="1" x14ac:dyDescent="0.2"/>
    <row r="254" ht="20.100000000000001" customHeight="1" x14ac:dyDescent="0.2"/>
    <row r="255" ht="20.100000000000001" customHeight="1" x14ac:dyDescent="0.2"/>
    <row r="25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  <row r="264" ht="20.100000000000001" customHeight="1" x14ac:dyDescent="0.2"/>
    <row r="265" ht="20.100000000000001" customHeight="1" x14ac:dyDescent="0.2"/>
    <row r="266" ht="20.100000000000001" customHeight="1" x14ac:dyDescent="0.2"/>
    <row r="267" ht="20.100000000000001" customHeight="1" x14ac:dyDescent="0.2"/>
    <row r="268" ht="20.100000000000001" customHeight="1" x14ac:dyDescent="0.2"/>
    <row r="269" ht="20.100000000000001" customHeight="1" x14ac:dyDescent="0.2"/>
    <row r="270" ht="20.100000000000001" customHeight="1" x14ac:dyDescent="0.2"/>
    <row r="271" ht="20.100000000000001" customHeight="1" x14ac:dyDescent="0.2"/>
    <row r="272" ht="20.100000000000001" customHeight="1" x14ac:dyDescent="0.2"/>
    <row r="273" ht="20.100000000000001" customHeight="1" x14ac:dyDescent="0.2"/>
    <row r="274" ht="20.100000000000001" customHeight="1" x14ac:dyDescent="0.2"/>
    <row r="275" ht="20.100000000000001" customHeight="1" x14ac:dyDescent="0.2"/>
    <row r="276" ht="20.100000000000001" customHeight="1" x14ac:dyDescent="0.2"/>
    <row r="277" ht="20.100000000000001" customHeight="1" x14ac:dyDescent="0.2"/>
    <row r="278" ht="20.100000000000001" customHeight="1" x14ac:dyDescent="0.2"/>
    <row r="279" ht="20.100000000000001" customHeight="1" x14ac:dyDescent="0.2"/>
    <row r="280" ht="20.100000000000001" customHeight="1" x14ac:dyDescent="0.2"/>
    <row r="281" ht="20.100000000000001" customHeight="1" x14ac:dyDescent="0.2"/>
    <row r="282" ht="20.100000000000001" customHeight="1" x14ac:dyDescent="0.2"/>
    <row r="283" ht="20.100000000000001" customHeight="1" x14ac:dyDescent="0.2"/>
    <row r="284" ht="20.100000000000001" customHeight="1" x14ac:dyDescent="0.2"/>
    <row r="285" ht="20.100000000000001" customHeight="1" x14ac:dyDescent="0.2"/>
    <row r="286" ht="20.100000000000001" customHeight="1" x14ac:dyDescent="0.2"/>
    <row r="287" ht="20.100000000000001" customHeight="1" x14ac:dyDescent="0.2"/>
    <row r="288" ht="20.100000000000001" customHeight="1" x14ac:dyDescent="0.2"/>
    <row r="289" ht="20.100000000000001" customHeight="1" x14ac:dyDescent="0.2"/>
    <row r="290" ht="20.100000000000001" customHeight="1" x14ac:dyDescent="0.2"/>
    <row r="291" ht="20.100000000000001" customHeight="1" x14ac:dyDescent="0.2"/>
    <row r="292" ht="20.100000000000001" customHeight="1" x14ac:dyDescent="0.2"/>
    <row r="293" ht="20.100000000000001" customHeight="1" x14ac:dyDescent="0.2"/>
    <row r="294" ht="20.100000000000001" customHeight="1" x14ac:dyDescent="0.2"/>
    <row r="295" ht="20.100000000000001" customHeight="1" x14ac:dyDescent="0.2"/>
    <row r="296" ht="20.100000000000001" customHeight="1" x14ac:dyDescent="0.2"/>
    <row r="297" ht="20.100000000000001" customHeight="1" x14ac:dyDescent="0.2"/>
    <row r="298" ht="20.100000000000001" customHeight="1" x14ac:dyDescent="0.2"/>
    <row r="299" ht="20.100000000000001" customHeight="1" x14ac:dyDescent="0.2"/>
    <row r="300" ht="20.100000000000001" customHeight="1" x14ac:dyDescent="0.2"/>
    <row r="301" ht="20.100000000000001" customHeight="1" x14ac:dyDescent="0.2"/>
    <row r="302" ht="20.100000000000001" customHeight="1" x14ac:dyDescent="0.2"/>
    <row r="303" ht="20.100000000000001" customHeight="1" x14ac:dyDescent="0.2"/>
    <row r="304" ht="20.100000000000001" customHeight="1" x14ac:dyDescent="0.2"/>
    <row r="305" ht="20.100000000000001" customHeight="1" x14ac:dyDescent="0.2"/>
    <row r="306" ht="20.100000000000001" customHeight="1" x14ac:dyDescent="0.2"/>
    <row r="307" ht="20.100000000000001" customHeight="1" x14ac:dyDescent="0.2"/>
    <row r="308" ht="20.100000000000001" customHeight="1" x14ac:dyDescent="0.2"/>
    <row r="309" ht="20.100000000000001" customHeight="1" x14ac:dyDescent="0.2"/>
    <row r="310" ht="20.100000000000001" customHeight="1" x14ac:dyDescent="0.2"/>
    <row r="311" ht="20.100000000000001" customHeight="1" x14ac:dyDescent="0.2"/>
    <row r="312" ht="20.100000000000001" customHeight="1" x14ac:dyDescent="0.2"/>
    <row r="313" ht="20.100000000000001" customHeight="1" x14ac:dyDescent="0.2"/>
    <row r="314" ht="20.100000000000001" customHeight="1" x14ac:dyDescent="0.2"/>
    <row r="315" ht="20.100000000000001" customHeight="1" x14ac:dyDescent="0.2"/>
    <row r="316" ht="20.100000000000001" customHeight="1" x14ac:dyDescent="0.2"/>
    <row r="317" ht="20.100000000000001" customHeight="1" x14ac:dyDescent="0.2"/>
    <row r="318" ht="20.100000000000001" customHeight="1" x14ac:dyDescent="0.2"/>
    <row r="319" ht="20.100000000000001" customHeight="1" x14ac:dyDescent="0.2"/>
    <row r="320" ht="20.100000000000001" customHeight="1" x14ac:dyDescent="0.2"/>
    <row r="321" ht="20.100000000000001" customHeight="1" x14ac:dyDescent="0.2"/>
    <row r="322" ht="20.100000000000001" customHeight="1" x14ac:dyDescent="0.2"/>
    <row r="323" ht="20.100000000000001" customHeight="1" x14ac:dyDescent="0.2"/>
    <row r="324" ht="20.100000000000001" customHeight="1" x14ac:dyDescent="0.2"/>
    <row r="325" ht="20.100000000000001" customHeight="1" x14ac:dyDescent="0.2"/>
    <row r="326" ht="20.100000000000001" customHeight="1" x14ac:dyDescent="0.2"/>
    <row r="327" ht="20.100000000000001" customHeight="1" x14ac:dyDescent="0.2"/>
    <row r="328" ht="20.100000000000001" customHeight="1" x14ac:dyDescent="0.2"/>
    <row r="329" ht="20.100000000000001" customHeight="1" x14ac:dyDescent="0.2"/>
    <row r="330" ht="20.100000000000001" customHeight="1" x14ac:dyDescent="0.2"/>
    <row r="331" ht="20.100000000000001" customHeight="1" x14ac:dyDescent="0.2"/>
    <row r="332" ht="20.100000000000001" customHeight="1" x14ac:dyDescent="0.2"/>
    <row r="333" ht="20.100000000000001" customHeight="1" x14ac:dyDescent="0.2"/>
    <row r="334" ht="20.100000000000001" customHeight="1" x14ac:dyDescent="0.2"/>
    <row r="335" ht="20.100000000000001" customHeight="1" x14ac:dyDescent="0.2"/>
    <row r="336" ht="20.100000000000001" customHeight="1" x14ac:dyDescent="0.2"/>
    <row r="337" ht="20.100000000000001" customHeight="1" x14ac:dyDescent="0.2"/>
    <row r="338" ht="20.100000000000001" customHeight="1" x14ac:dyDescent="0.2"/>
    <row r="339" ht="20.100000000000001" customHeight="1" x14ac:dyDescent="0.2"/>
    <row r="340" ht="20.100000000000001" customHeight="1" x14ac:dyDescent="0.2"/>
    <row r="341" ht="20.100000000000001" customHeight="1" x14ac:dyDescent="0.2"/>
    <row r="342" ht="20.100000000000001" customHeight="1" x14ac:dyDescent="0.2"/>
    <row r="343" ht="20.100000000000001" customHeight="1" x14ac:dyDescent="0.2"/>
    <row r="344" ht="20.100000000000001" customHeight="1" x14ac:dyDescent="0.2"/>
    <row r="345" ht="20.100000000000001" customHeight="1" x14ac:dyDescent="0.2"/>
    <row r="346" ht="20.100000000000001" customHeight="1" x14ac:dyDescent="0.2"/>
    <row r="347" ht="20.100000000000001" customHeight="1" x14ac:dyDescent="0.2"/>
    <row r="348" ht="20.100000000000001" customHeight="1" x14ac:dyDescent="0.2"/>
    <row r="349" ht="20.100000000000001" customHeight="1" x14ac:dyDescent="0.2"/>
    <row r="350" ht="20.100000000000001" customHeight="1" x14ac:dyDescent="0.2"/>
    <row r="351" ht="20.100000000000001" customHeight="1" x14ac:dyDescent="0.2"/>
    <row r="352" ht="20.100000000000001" customHeight="1" x14ac:dyDescent="0.2"/>
    <row r="353" ht="20.100000000000001" customHeight="1" x14ac:dyDescent="0.2"/>
    <row r="354" ht="20.100000000000001" customHeight="1" x14ac:dyDescent="0.2"/>
    <row r="355" ht="20.100000000000001" customHeight="1" x14ac:dyDescent="0.2"/>
    <row r="356" ht="20.100000000000001" customHeight="1" x14ac:dyDescent="0.2"/>
    <row r="357" ht="20.100000000000001" customHeight="1" x14ac:dyDescent="0.2"/>
    <row r="358" ht="20.100000000000001" customHeight="1" x14ac:dyDescent="0.2"/>
    <row r="359" ht="20.100000000000001" customHeight="1" x14ac:dyDescent="0.2"/>
    <row r="360" ht="20.100000000000001" customHeight="1" x14ac:dyDescent="0.2"/>
    <row r="361" ht="20.100000000000001" customHeight="1" x14ac:dyDescent="0.2"/>
    <row r="362" ht="20.100000000000001" customHeight="1" x14ac:dyDescent="0.2"/>
    <row r="363" ht="20.100000000000001" customHeight="1" x14ac:dyDescent="0.2"/>
    <row r="364" ht="20.100000000000001" customHeight="1" x14ac:dyDescent="0.2"/>
    <row r="365" ht="20.100000000000001" customHeight="1" x14ac:dyDescent="0.2"/>
    <row r="366" ht="20.100000000000001" customHeight="1" x14ac:dyDescent="0.2"/>
    <row r="367" ht="20.100000000000001" customHeight="1" x14ac:dyDescent="0.2"/>
    <row r="368" ht="20.100000000000001" customHeight="1" x14ac:dyDescent="0.2"/>
    <row r="369" ht="20.100000000000001" customHeight="1" x14ac:dyDescent="0.2"/>
    <row r="370" ht="20.100000000000001" customHeight="1" x14ac:dyDescent="0.2"/>
    <row r="371" ht="20.100000000000001" customHeight="1" x14ac:dyDescent="0.2"/>
    <row r="372" ht="20.100000000000001" customHeight="1" x14ac:dyDescent="0.2"/>
    <row r="373" ht="20.100000000000001" customHeight="1" x14ac:dyDescent="0.2"/>
    <row r="374" ht="20.100000000000001" customHeight="1" x14ac:dyDescent="0.2"/>
    <row r="375" ht="20.100000000000001" customHeight="1" x14ac:dyDescent="0.2"/>
    <row r="376" ht="20.100000000000001" customHeight="1" x14ac:dyDescent="0.2"/>
    <row r="377" ht="20.100000000000001" customHeight="1" x14ac:dyDescent="0.2"/>
    <row r="378" ht="20.100000000000001" customHeight="1" x14ac:dyDescent="0.2"/>
    <row r="379" ht="20.100000000000001" customHeight="1" x14ac:dyDescent="0.2"/>
    <row r="380" ht="20.100000000000001" customHeight="1" x14ac:dyDescent="0.2"/>
    <row r="381" ht="20.100000000000001" customHeight="1" x14ac:dyDescent="0.2"/>
    <row r="382" ht="20.100000000000001" customHeight="1" x14ac:dyDescent="0.2"/>
    <row r="383" ht="20.100000000000001" customHeight="1" x14ac:dyDescent="0.2"/>
    <row r="384" ht="20.100000000000001" customHeight="1" x14ac:dyDescent="0.2"/>
    <row r="385" ht="20.100000000000001" customHeight="1" x14ac:dyDescent="0.2"/>
    <row r="386" ht="20.100000000000001" customHeight="1" x14ac:dyDescent="0.2"/>
    <row r="387" ht="20.100000000000001" customHeight="1" x14ac:dyDescent="0.2"/>
    <row r="388" ht="20.100000000000001" customHeight="1" x14ac:dyDescent="0.2"/>
    <row r="389" ht="20.100000000000001" customHeight="1" x14ac:dyDescent="0.2"/>
    <row r="390" ht="20.100000000000001" customHeight="1" x14ac:dyDescent="0.2"/>
    <row r="391" ht="20.100000000000001" customHeight="1" x14ac:dyDescent="0.2"/>
    <row r="392" ht="20.100000000000001" customHeight="1" x14ac:dyDescent="0.2"/>
    <row r="393" ht="20.100000000000001" customHeight="1" x14ac:dyDescent="0.2"/>
    <row r="394" ht="20.100000000000001" customHeight="1" x14ac:dyDescent="0.2"/>
    <row r="395" ht="20.100000000000001" customHeight="1" x14ac:dyDescent="0.2"/>
    <row r="396" ht="20.100000000000001" customHeight="1" x14ac:dyDescent="0.2"/>
    <row r="397" ht="20.100000000000001" customHeight="1" x14ac:dyDescent="0.2"/>
    <row r="398" ht="20.100000000000001" customHeight="1" x14ac:dyDescent="0.2"/>
    <row r="399" ht="20.100000000000001" customHeight="1" x14ac:dyDescent="0.2"/>
    <row r="400" ht="20.100000000000001" customHeight="1" x14ac:dyDescent="0.2"/>
    <row r="401" ht="20.100000000000001" customHeight="1" x14ac:dyDescent="0.2"/>
    <row r="402" ht="20.100000000000001" customHeight="1" x14ac:dyDescent="0.2"/>
    <row r="403" ht="20.100000000000001" customHeight="1" x14ac:dyDescent="0.2"/>
    <row r="404" ht="20.100000000000001" customHeight="1" x14ac:dyDescent="0.2"/>
    <row r="405" ht="20.100000000000001" customHeight="1" x14ac:dyDescent="0.2"/>
    <row r="406" ht="20.100000000000001" customHeight="1" x14ac:dyDescent="0.2"/>
    <row r="407" ht="20.100000000000001" customHeight="1" x14ac:dyDescent="0.2"/>
    <row r="408" ht="20.100000000000001" customHeight="1" x14ac:dyDescent="0.2"/>
    <row r="409" ht="20.100000000000001" customHeight="1" x14ac:dyDescent="0.2"/>
    <row r="410" ht="20.100000000000001" customHeight="1" x14ac:dyDescent="0.2"/>
    <row r="411" ht="20.100000000000001" customHeight="1" x14ac:dyDescent="0.2"/>
    <row r="412" ht="20.100000000000001" customHeight="1" x14ac:dyDescent="0.2"/>
    <row r="413" ht="20.100000000000001" customHeight="1" x14ac:dyDescent="0.2"/>
    <row r="414" ht="20.100000000000001" customHeight="1" x14ac:dyDescent="0.2"/>
    <row r="415" ht="20.100000000000001" customHeight="1" x14ac:dyDescent="0.2"/>
    <row r="416" ht="20.100000000000001" customHeight="1" x14ac:dyDescent="0.2"/>
    <row r="417" ht="20.100000000000001" customHeight="1" x14ac:dyDescent="0.2"/>
    <row r="418" ht="20.100000000000001" customHeight="1" x14ac:dyDescent="0.2"/>
    <row r="419" ht="20.100000000000001" customHeight="1" x14ac:dyDescent="0.2"/>
    <row r="420" ht="20.100000000000001" customHeight="1" x14ac:dyDescent="0.2"/>
    <row r="421" ht="20.100000000000001" customHeight="1" x14ac:dyDescent="0.2"/>
    <row r="422" ht="20.100000000000001" customHeight="1" x14ac:dyDescent="0.2"/>
    <row r="423" ht="20.100000000000001" customHeight="1" x14ac:dyDescent="0.2"/>
    <row r="424" ht="20.100000000000001" customHeight="1" x14ac:dyDescent="0.2"/>
    <row r="425" ht="20.100000000000001" customHeight="1" x14ac:dyDescent="0.2"/>
    <row r="426" ht="20.100000000000001" customHeight="1" x14ac:dyDescent="0.2"/>
    <row r="427" ht="20.100000000000001" customHeight="1" x14ac:dyDescent="0.2"/>
    <row r="428" ht="20.100000000000001" customHeight="1" x14ac:dyDescent="0.2"/>
    <row r="429" ht="20.100000000000001" customHeight="1" x14ac:dyDescent="0.2"/>
    <row r="430" ht="20.100000000000001" customHeight="1" x14ac:dyDescent="0.2"/>
    <row r="431" ht="20.100000000000001" customHeight="1" x14ac:dyDescent="0.2"/>
    <row r="432" ht="20.100000000000001" customHeight="1" x14ac:dyDescent="0.2"/>
    <row r="433" ht="20.100000000000001" customHeight="1" x14ac:dyDescent="0.2"/>
    <row r="434" ht="20.100000000000001" customHeight="1" x14ac:dyDescent="0.2"/>
    <row r="435" ht="20.100000000000001" customHeight="1" x14ac:dyDescent="0.2"/>
    <row r="436" ht="20.100000000000001" customHeight="1" x14ac:dyDescent="0.2"/>
    <row r="437" ht="20.100000000000001" customHeight="1" x14ac:dyDescent="0.2"/>
    <row r="438" ht="20.100000000000001" customHeight="1" x14ac:dyDescent="0.2"/>
    <row r="439" ht="20.100000000000001" customHeight="1" x14ac:dyDescent="0.2"/>
    <row r="440" ht="20.100000000000001" customHeight="1" x14ac:dyDescent="0.2"/>
    <row r="441" ht="20.100000000000001" customHeight="1" x14ac:dyDescent="0.2"/>
    <row r="442" ht="20.100000000000001" customHeight="1" x14ac:dyDescent="0.2"/>
    <row r="443" ht="20.100000000000001" customHeight="1" x14ac:dyDescent="0.2"/>
    <row r="444" ht="20.100000000000001" customHeight="1" x14ac:dyDescent="0.2"/>
    <row r="445" ht="20.100000000000001" customHeight="1" x14ac:dyDescent="0.2"/>
    <row r="446" ht="20.100000000000001" customHeight="1" x14ac:dyDescent="0.2"/>
    <row r="447" ht="20.100000000000001" customHeight="1" x14ac:dyDescent="0.2"/>
    <row r="448" ht="20.100000000000001" customHeight="1" x14ac:dyDescent="0.2"/>
    <row r="449" ht="20.100000000000001" customHeight="1" x14ac:dyDescent="0.2"/>
    <row r="450" ht="20.100000000000001" customHeight="1" x14ac:dyDescent="0.2"/>
    <row r="451" ht="20.100000000000001" customHeight="1" x14ac:dyDescent="0.2"/>
    <row r="452" ht="20.100000000000001" customHeight="1" x14ac:dyDescent="0.2"/>
    <row r="453" ht="20.100000000000001" customHeight="1" x14ac:dyDescent="0.2"/>
    <row r="454" ht="20.100000000000001" customHeight="1" x14ac:dyDescent="0.2"/>
    <row r="455" ht="20.100000000000001" customHeight="1" x14ac:dyDescent="0.2"/>
    <row r="456" ht="20.100000000000001" customHeight="1" x14ac:dyDescent="0.2"/>
    <row r="457" ht="20.100000000000001" customHeight="1" x14ac:dyDescent="0.2"/>
    <row r="458" ht="20.100000000000001" customHeight="1" x14ac:dyDescent="0.2"/>
    <row r="459" ht="20.100000000000001" customHeight="1" x14ac:dyDescent="0.2"/>
    <row r="460" ht="20.100000000000001" customHeight="1" x14ac:dyDescent="0.2"/>
    <row r="461" ht="20.100000000000001" customHeight="1" x14ac:dyDescent="0.2"/>
    <row r="462" ht="20.100000000000001" customHeight="1" x14ac:dyDescent="0.2"/>
    <row r="463" ht="20.100000000000001" customHeight="1" x14ac:dyDescent="0.2"/>
    <row r="464" ht="20.100000000000001" customHeight="1" x14ac:dyDescent="0.2"/>
    <row r="465" ht="20.100000000000001" customHeight="1" x14ac:dyDescent="0.2"/>
    <row r="466" ht="20.100000000000001" customHeight="1" x14ac:dyDescent="0.2"/>
    <row r="467" ht="20.100000000000001" customHeight="1" x14ac:dyDescent="0.2"/>
    <row r="468" ht="20.100000000000001" customHeight="1" x14ac:dyDescent="0.2"/>
    <row r="469" ht="20.100000000000001" customHeight="1" x14ac:dyDescent="0.2"/>
    <row r="470" ht="20.100000000000001" customHeight="1" x14ac:dyDescent="0.2"/>
    <row r="471" ht="20.100000000000001" customHeight="1" x14ac:dyDescent="0.2"/>
    <row r="472" ht="20.100000000000001" customHeight="1" x14ac:dyDescent="0.2"/>
    <row r="473" ht="20.100000000000001" customHeight="1" x14ac:dyDescent="0.2"/>
    <row r="474" ht="20.100000000000001" customHeight="1" x14ac:dyDescent="0.2"/>
    <row r="475" ht="20.100000000000001" customHeight="1" x14ac:dyDescent="0.2"/>
    <row r="476" ht="20.100000000000001" customHeight="1" x14ac:dyDescent="0.2"/>
    <row r="477" ht="20.100000000000001" customHeight="1" x14ac:dyDescent="0.2"/>
    <row r="478" ht="20.100000000000001" customHeight="1" x14ac:dyDescent="0.2"/>
    <row r="479" ht="20.100000000000001" customHeight="1" x14ac:dyDescent="0.2"/>
    <row r="480" ht="20.100000000000001" customHeight="1" x14ac:dyDescent="0.2"/>
    <row r="481" ht="20.100000000000001" customHeight="1" x14ac:dyDescent="0.2"/>
    <row r="482" ht="20.100000000000001" customHeight="1" x14ac:dyDescent="0.2"/>
    <row r="483" ht="20.100000000000001" customHeight="1" x14ac:dyDescent="0.2"/>
    <row r="484" ht="20.100000000000001" customHeight="1" x14ac:dyDescent="0.2"/>
    <row r="485" ht="20.100000000000001" customHeight="1" x14ac:dyDescent="0.2"/>
    <row r="486" ht="20.100000000000001" customHeight="1" x14ac:dyDescent="0.2"/>
    <row r="487" ht="20.100000000000001" customHeight="1" x14ac:dyDescent="0.2"/>
    <row r="488" ht="20.100000000000001" customHeight="1" x14ac:dyDescent="0.2"/>
    <row r="489" ht="20.100000000000001" customHeight="1" x14ac:dyDescent="0.2"/>
    <row r="490" ht="20.100000000000001" customHeight="1" x14ac:dyDescent="0.2"/>
    <row r="491" ht="20.100000000000001" customHeight="1" x14ac:dyDescent="0.2"/>
    <row r="492" ht="20.100000000000001" customHeight="1" x14ac:dyDescent="0.2"/>
    <row r="493" ht="20.100000000000001" customHeight="1" x14ac:dyDescent="0.2"/>
    <row r="494" ht="20.100000000000001" customHeight="1" x14ac:dyDescent="0.2"/>
    <row r="495" ht="20.100000000000001" customHeight="1" x14ac:dyDescent="0.2"/>
    <row r="496" ht="20.100000000000001" customHeight="1" x14ac:dyDescent="0.2"/>
    <row r="497" ht="20.100000000000001" customHeight="1" x14ac:dyDescent="0.2"/>
    <row r="498" ht="20.100000000000001" customHeight="1" x14ac:dyDescent="0.2"/>
    <row r="499" ht="20.100000000000001" customHeight="1" x14ac:dyDescent="0.2"/>
    <row r="500" ht="20.100000000000001" customHeight="1" x14ac:dyDescent="0.2"/>
    <row r="501" ht="20.100000000000001" customHeight="1" x14ac:dyDescent="0.2"/>
    <row r="502" ht="20.100000000000001" customHeight="1" x14ac:dyDescent="0.2"/>
    <row r="503" ht="20.100000000000001" customHeight="1" x14ac:dyDescent="0.2"/>
    <row r="504" ht="20.100000000000001" customHeight="1" x14ac:dyDescent="0.2"/>
    <row r="505" ht="20.100000000000001" customHeight="1" x14ac:dyDescent="0.2"/>
    <row r="506" ht="20.100000000000001" customHeight="1" x14ac:dyDescent="0.2"/>
    <row r="507" ht="20.100000000000001" customHeight="1" x14ac:dyDescent="0.2"/>
    <row r="508" ht="20.100000000000001" customHeight="1" x14ac:dyDescent="0.2"/>
    <row r="509" ht="20.100000000000001" customHeight="1" x14ac:dyDescent="0.2"/>
    <row r="510" ht="20.100000000000001" customHeight="1" x14ac:dyDescent="0.2"/>
    <row r="511" ht="20.100000000000001" customHeight="1" x14ac:dyDescent="0.2"/>
    <row r="512" ht="20.100000000000001" customHeight="1" x14ac:dyDescent="0.2"/>
    <row r="513" ht="20.100000000000001" customHeight="1" x14ac:dyDescent="0.2"/>
    <row r="514" ht="20.100000000000001" customHeight="1" x14ac:dyDescent="0.2"/>
    <row r="515" ht="20.100000000000001" customHeight="1" x14ac:dyDescent="0.2"/>
    <row r="516" ht="20.100000000000001" customHeight="1" x14ac:dyDescent="0.2"/>
    <row r="517" ht="20.100000000000001" customHeight="1" x14ac:dyDescent="0.2"/>
    <row r="518" ht="20.100000000000001" customHeight="1" x14ac:dyDescent="0.2"/>
    <row r="519" ht="20.100000000000001" customHeight="1" x14ac:dyDescent="0.2"/>
    <row r="520" ht="20.100000000000001" customHeight="1" x14ac:dyDescent="0.2"/>
    <row r="521" ht="20.100000000000001" customHeight="1" x14ac:dyDescent="0.2"/>
    <row r="522" ht="20.100000000000001" customHeight="1" x14ac:dyDescent="0.2"/>
    <row r="523" ht="20.100000000000001" customHeight="1" x14ac:dyDescent="0.2"/>
    <row r="524" ht="20.100000000000001" customHeight="1" x14ac:dyDescent="0.2"/>
    <row r="525" ht="20.100000000000001" customHeight="1" x14ac:dyDescent="0.2"/>
    <row r="526" ht="20.100000000000001" customHeight="1" x14ac:dyDescent="0.2"/>
    <row r="527" ht="20.100000000000001" customHeight="1" x14ac:dyDescent="0.2"/>
    <row r="528" ht="20.100000000000001" customHeight="1" x14ac:dyDescent="0.2"/>
    <row r="529" ht="20.100000000000001" customHeight="1" x14ac:dyDescent="0.2"/>
    <row r="530" ht="20.100000000000001" customHeight="1" x14ac:dyDescent="0.2"/>
    <row r="531" ht="20.100000000000001" customHeight="1" x14ac:dyDescent="0.2"/>
    <row r="532" ht="20.100000000000001" customHeight="1" x14ac:dyDescent="0.2"/>
    <row r="533" ht="20.100000000000001" customHeight="1" x14ac:dyDescent="0.2"/>
    <row r="534" ht="20.100000000000001" customHeight="1" x14ac:dyDescent="0.2"/>
    <row r="535" ht="20.100000000000001" customHeight="1" x14ac:dyDescent="0.2"/>
    <row r="536" ht="20.100000000000001" customHeight="1" x14ac:dyDescent="0.2"/>
    <row r="537" ht="20.100000000000001" customHeight="1" x14ac:dyDescent="0.2"/>
    <row r="538" ht="20.100000000000001" customHeight="1" x14ac:dyDescent="0.2"/>
    <row r="539" ht="20.100000000000001" customHeight="1" x14ac:dyDescent="0.2"/>
    <row r="540" ht="20.100000000000001" customHeight="1" x14ac:dyDescent="0.2"/>
    <row r="541" ht="20.100000000000001" customHeight="1" x14ac:dyDescent="0.2"/>
    <row r="542" ht="20.100000000000001" customHeight="1" x14ac:dyDescent="0.2"/>
    <row r="543" ht="20.100000000000001" customHeight="1" x14ac:dyDescent="0.2"/>
    <row r="544" ht="20.100000000000001" customHeight="1" x14ac:dyDescent="0.2"/>
    <row r="545" ht="20.100000000000001" customHeight="1" x14ac:dyDescent="0.2"/>
    <row r="546" ht="20.100000000000001" customHeight="1" x14ac:dyDescent="0.2"/>
    <row r="547" ht="20.100000000000001" customHeight="1" x14ac:dyDescent="0.2"/>
    <row r="548" ht="20.100000000000001" customHeight="1" x14ac:dyDescent="0.2"/>
    <row r="549" ht="20.100000000000001" customHeight="1" x14ac:dyDescent="0.2"/>
    <row r="550" ht="20.100000000000001" customHeight="1" x14ac:dyDescent="0.2"/>
    <row r="551" ht="20.100000000000001" customHeight="1" x14ac:dyDescent="0.2"/>
    <row r="552" ht="20.100000000000001" customHeight="1" x14ac:dyDescent="0.2"/>
    <row r="553" ht="20.100000000000001" customHeight="1" x14ac:dyDescent="0.2"/>
    <row r="554" ht="20.100000000000001" customHeight="1" x14ac:dyDescent="0.2"/>
    <row r="555" ht="20.100000000000001" customHeight="1" x14ac:dyDescent="0.2"/>
    <row r="556" ht="20.100000000000001" customHeight="1" x14ac:dyDescent="0.2"/>
    <row r="557" ht="20.100000000000001" customHeight="1" x14ac:dyDescent="0.2"/>
    <row r="558" ht="20.100000000000001" customHeight="1" x14ac:dyDescent="0.2"/>
    <row r="559" ht="20.100000000000001" customHeight="1" x14ac:dyDescent="0.2"/>
    <row r="560" ht="20.100000000000001" customHeight="1" x14ac:dyDescent="0.2"/>
    <row r="561" ht="20.100000000000001" customHeight="1" x14ac:dyDescent="0.2"/>
    <row r="562" ht="20.100000000000001" customHeight="1" x14ac:dyDescent="0.2"/>
    <row r="563" ht="20.100000000000001" customHeight="1" x14ac:dyDescent="0.2"/>
    <row r="564" ht="20.100000000000001" customHeight="1" x14ac:dyDescent="0.2"/>
    <row r="565" ht="20.100000000000001" customHeight="1" x14ac:dyDescent="0.2"/>
    <row r="566" ht="20.100000000000001" customHeight="1" x14ac:dyDescent="0.2"/>
    <row r="567" ht="20.100000000000001" customHeight="1" x14ac:dyDescent="0.2"/>
    <row r="568" ht="20.100000000000001" customHeight="1" x14ac:dyDescent="0.2"/>
    <row r="569" ht="20.100000000000001" customHeight="1" x14ac:dyDescent="0.2"/>
    <row r="570" ht="20.100000000000001" customHeight="1" x14ac:dyDescent="0.2"/>
    <row r="571" ht="20.100000000000001" customHeight="1" x14ac:dyDescent="0.2"/>
    <row r="572" ht="20.100000000000001" customHeight="1" x14ac:dyDescent="0.2"/>
    <row r="573" ht="20.100000000000001" customHeight="1" x14ac:dyDescent="0.2"/>
    <row r="574" ht="20.100000000000001" customHeight="1" x14ac:dyDescent="0.2"/>
    <row r="575" ht="20.100000000000001" customHeight="1" x14ac:dyDescent="0.2"/>
  </sheetData>
  <mergeCells count="11">
    <mergeCell ref="A69:E69"/>
    <mergeCell ref="A1:E1"/>
    <mergeCell ref="C4:E4"/>
    <mergeCell ref="C12:E12"/>
    <mergeCell ref="A36:E36"/>
    <mergeCell ref="C38:E38"/>
    <mergeCell ref="C71:E71"/>
    <mergeCell ref="A77:E77"/>
    <mergeCell ref="C79:E79"/>
    <mergeCell ref="A103:E103"/>
    <mergeCell ref="C105:E105"/>
  </mergeCells>
  <pageMargins left="0.74803149606299213" right="0.74803149606299213" top="0.98425196850393704" bottom="0.98425196850393704" header="0.51181102362204722" footer="0.51181102362204722"/>
  <pageSetup paperSize="9" scale="76" fitToHeight="8" orientation="portrait" horizontalDpi="300" verticalDpi="300" r:id="rId1"/>
  <headerFooter alignWithMargins="0"/>
  <rowBreaks count="3" manualBreakCount="3">
    <brk id="35" max="16383" man="1"/>
    <brk id="75" max="16383" man="1"/>
    <brk id="102" max="16383" man="1"/>
  </rowBreaks>
  <colBreaks count="1" manualBreakCount="1">
    <brk id="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F3E8F-879C-4236-A797-79F993CF974F}">
  <dimension ref="A1:G96"/>
  <sheetViews>
    <sheetView showGridLines="0" zoomScale="80" zoomScaleNormal="80" zoomScaleSheetLayoutView="100" workbookViewId="0">
      <selection activeCell="H24" sqref="H24"/>
    </sheetView>
  </sheetViews>
  <sheetFormatPr defaultColWidth="9.140625" defaultRowHeight="12.75" x14ac:dyDescent="0.2"/>
  <cols>
    <col min="1" max="1" width="4.85546875" style="251" customWidth="1"/>
    <col min="2" max="2" width="38.7109375" style="251" customWidth="1"/>
    <col min="3" max="4" width="17.5703125" style="251" customWidth="1"/>
    <col min="5" max="5" width="15.7109375" style="251" customWidth="1"/>
    <col min="6" max="16384" width="9.140625" style="251"/>
  </cols>
  <sheetData>
    <row r="1" spans="1:7" ht="57" customHeight="1" x14ac:dyDescent="0.2">
      <c r="A1" s="381"/>
      <c r="B1" s="543" t="s">
        <v>205</v>
      </c>
      <c r="C1" s="543"/>
      <c r="D1" s="543"/>
      <c r="E1" s="543"/>
    </row>
    <row r="2" spans="1:7" ht="20.100000000000001" customHeight="1" x14ac:dyDescent="0.2">
      <c r="A2" s="381"/>
      <c r="B2" s="386"/>
      <c r="C2" s="386"/>
      <c r="D2" s="386"/>
      <c r="E2" s="386"/>
    </row>
    <row r="3" spans="1:7" ht="20.100000000000001" customHeight="1" thickBot="1" x14ac:dyDescent="0.25">
      <c r="A3" s="329"/>
      <c r="B3" s="329"/>
      <c r="C3" s="329"/>
      <c r="D3" s="329"/>
      <c r="E3" s="329"/>
    </row>
    <row r="4" spans="1:7" ht="20.100000000000001" customHeight="1" thickBot="1" x14ac:dyDescent="0.25">
      <c r="A4" s="253" t="s">
        <v>1</v>
      </c>
      <c r="B4" s="253" t="s">
        <v>2</v>
      </c>
      <c r="C4" s="522" t="s">
        <v>201</v>
      </c>
      <c r="D4" s="523"/>
      <c r="E4" s="524"/>
    </row>
    <row r="5" spans="1:7" ht="20.100000000000001" customHeight="1" thickBot="1" x14ac:dyDescent="0.25">
      <c r="A5" s="257"/>
      <c r="B5" s="165"/>
      <c r="C5" s="36">
        <v>2023</v>
      </c>
      <c r="D5" s="36">
        <v>2024</v>
      </c>
      <c r="E5" s="16" t="s">
        <v>173</v>
      </c>
    </row>
    <row r="6" spans="1:7" ht="20.100000000000001" customHeight="1" x14ac:dyDescent="0.2">
      <c r="A6" s="259" t="s">
        <v>6</v>
      </c>
      <c r="B6" s="260" t="s">
        <v>7</v>
      </c>
      <c r="C6" s="385">
        <f>+C34</f>
        <v>3.2749999999999999</v>
      </c>
      <c r="D6" s="385">
        <f>+D34</f>
        <v>3.141</v>
      </c>
      <c r="E6" s="339">
        <f>+(D6-C6)*100</f>
        <v>-13.39999999999999</v>
      </c>
      <c r="F6" s="357"/>
      <c r="G6" s="358"/>
    </row>
    <row r="7" spans="1:7" ht="20.100000000000001" customHeight="1" thickBot="1" x14ac:dyDescent="0.25">
      <c r="A7" s="262" t="s">
        <v>8</v>
      </c>
      <c r="B7" s="263" t="s">
        <v>9</v>
      </c>
      <c r="C7" s="384">
        <f>+C67</f>
        <v>1.5980000000000001</v>
      </c>
      <c r="D7" s="384">
        <f>+D67</f>
        <v>1.53</v>
      </c>
      <c r="E7" s="339">
        <f>+(D7-C7)*100</f>
        <v>-6.800000000000006</v>
      </c>
      <c r="F7" s="357"/>
      <c r="G7" s="358"/>
    </row>
    <row r="8" spans="1:7" ht="20.100000000000001" customHeight="1" thickBot="1" x14ac:dyDescent="0.25">
      <c r="A8" s="110"/>
      <c r="B8" s="264" t="s">
        <v>10</v>
      </c>
      <c r="C8" s="383">
        <v>2.1539999999999999</v>
      </c>
      <c r="D8" s="383">
        <v>2.0350000000000001</v>
      </c>
      <c r="E8" s="340">
        <f>+(D8-C8)*100</f>
        <v>-11.899999999999977</v>
      </c>
      <c r="F8" s="357"/>
      <c r="G8" s="358"/>
    </row>
    <row r="9" spans="1:7" ht="20.100000000000001" customHeight="1" x14ac:dyDescent="0.2">
      <c r="G9" s="358"/>
    </row>
    <row r="10" spans="1:7" ht="61.5" customHeight="1" x14ac:dyDescent="0.2">
      <c r="A10" s="381"/>
      <c r="B10" s="543" t="s">
        <v>204</v>
      </c>
      <c r="C10" s="543"/>
      <c r="D10" s="543"/>
      <c r="E10" s="543"/>
      <c r="G10" s="358"/>
    </row>
    <row r="11" spans="1:7" ht="20.100000000000001" customHeight="1" thickBot="1" x14ac:dyDescent="0.25">
      <c r="A11" s="329"/>
      <c r="B11" s="329"/>
      <c r="C11" s="329"/>
      <c r="D11" s="329"/>
      <c r="E11" s="329"/>
      <c r="G11" s="358"/>
    </row>
    <row r="12" spans="1:7" ht="20.100000000000001" customHeight="1" thickBot="1" x14ac:dyDescent="0.25">
      <c r="A12" s="253" t="s">
        <v>1</v>
      </c>
      <c r="B12" s="253" t="s">
        <v>12</v>
      </c>
      <c r="C12" s="522" t="s">
        <v>201</v>
      </c>
      <c r="D12" s="523"/>
      <c r="E12" s="524"/>
      <c r="G12" s="358"/>
    </row>
    <row r="13" spans="1:7" ht="20.100000000000001" customHeight="1" thickBot="1" x14ac:dyDescent="0.25">
      <c r="A13" s="257"/>
      <c r="B13" s="271"/>
      <c r="C13" s="36">
        <f>+C5</f>
        <v>2023</v>
      </c>
      <c r="D13" s="36">
        <f>+D5</f>
        <v>2024</v>
      </c>
      <c r="E13" s="16" t="s">
        <v>173</v>
      </c>
      <c r="G13" s="358"/>
    </row>
    <row r="14" spans="1:7" ht="20.100000000000001" customHeight="1" x14ac:dyDescent="0.2">
      <c r="A14" s="23" t="s">
        <v>6</v>
      </c>
      <c r="B14" s="37" t="s">
        <v>13</v>
      </c>
      <c r="C14" s="360">
        <v>6.165</v>
      </c>
      <c r="D14" s="360">
        <v>5.7320000000000002</v>
      </c>
      <c r="E14" s="339">
        <f>+(D14-C14)*100</f>
        <v>-43.299999999999983</v>
      </c>
      <c r="F14" s="357"/>
      <c r="G14" s="358"/>
    </row>
    <row r="15" spans="1:7" ht="20.100000000000001" customHeight="1" x14ac:dyDescent="0.2">
      <c r="A15" s="23" t="s">
        <v>8</v>
      </c>
      <c r="B15" s="37" t="s">
        <v>14</v>
      </c>
      <c r="C15" s="360">
        <v>2.4369999999999998</v>
      </c>
      <c r="D15" s="360">
        <v>3.1230000000000002</v>
      </c>
      <c r="E15" s="339">
        <f>+(D15-C15)*100</f>
        <v>68.600000000000037</v>
      </c>
      <c r="F15" s="357"/>
      <c r="G15" s="358"/>
    </row>
    <row r="16" spans="1:7" ht="20.100000000000001" customHeight="1" x14ac:dyDescent="0.2">
      <c r="A16" s="23" t="s">
        <v>15</v>
      </c>
      <c r="B16" s="37" t="s">
        <v>16</v>
      </c>
      <c r="C16" s="360">
        <v>1.653</v>
      </c>
      <c r="D16" s="360">
        <v>1.6279999999999999</v>
      </c>
      <c r="E16" s="382" t="s">
        <v>203</v>
      </c>
      <c r="F16" s="357"/>
      <c r="G16" s="358"/>
    </row>
    <row r="17" spans="1:7" ht="20.100000000000001" customHeight="1" x14ac:dyDescent="0.2">
      <c r="A17" s="23" t="s">
        <v>17</v>
      </c>
      <c r="B17" s="37" t="s">
        <v>18</v>
      </c>
      <c r="C17" s="360">
        <v>2.0310000000000001</v>
      </c>
      <c r="D17" s="360">
        <v>1.91</v>
      </c>
      <c r="E17" s="339">
        <f t="shared" ref="E17:E24" si="0">+(D17-C17)*100</f>
        <v>-12.100000000000023</v>
      </c>
      <c r="F17" s="357"/>
      <c r="G17" s="358"/>
    </row>
    <row r="18" spans="1:7" ht="20.100000000000001" customHeight="1" x14ac:dyDescent="0.2">
      <c r="A18" s="23" t="s">
        <v>19</v>
      </c>
      <c r="B18" s="37" t="s">
        <v>20</v>
      </c>
      <c r="C18" s="360">
        <v>3.1629999999999998</v>
      </c>
      <c r="D18" s="360">
        <v>4.2389999999999999</v>
      </c>
      <c r="E18" s="339">
        <f t="shared" si="0"/>
        <v>107.60000000000001</v>
      </c>
      <c r="F18" s="357"/>
      <c r="G18" s="358"/>
    </row>
    <row r="19" spans="1:7" ht="20.100000000000001" customHeight="1" x14ac:dyDescent="0.2">
      <c r="A19" s="23" t="s">
        <v>21</v>
      </c>
      <c r="B19" s="37" t="s">
        <v>22</v>
      </c>
      <c r="C19" s="360">
        <v>3.585</v>
      </c>
      <c r="D19" s="360">
        <v>3.2789999999999999</v>
      </c>
      <c r="E19" s="339">
        <f t="shared" si="0"/>
        <v>-30.600000000000005</v>
      </c>
      <c r="F19" s="357"/>
      <c r="G19" s="358"/>
    </row>
    <row r="20" spans="1:7" ht="20.100000000000001" customHeight="1" x14ac:dyDescent="0.2">
      <c r="A20" s="23" t="s">
        <v>23</v>
      </c>
      <c r="B20" s="37" t="s">
        <v>24</v>
      </c>
      <c r="C20" s="360">
        <v>0.71</v>
      </c>
      <c r="D20" s="360">
        <v>0.64400000000000002</v>
      </c>
      <c r="E20" s="339">
        <f t="shared" si="0"/>
        <v>-6.5999999999999943</v>
      </c>
      <c r="F20" s="357"/>
      <c r="G20" s="358"/>
    </row>
    <row r="21" spans="1:7" ht="20.100000000000001" customHeight="1" x14ac:dyDescent="0.2">
      <c r="A21" s="23" t="s">
        <v>25</v>
      </c>
      <c r="B21" s="37" t="s">
        <v>26</v>
      </c>
      <c r="C21" s="360">
        <v>5.3890000000000002</v>
      </c>
      <c r="D21" s="360">
        <v>5.1660000000000004</v>
      </c>
      <c r="E21" s="339">
        <f t="shared" si="0"/>
        <v>-22.299999999999986</v>
      </c>
      <c r="F21" s="357"/>
      <c r="G21" s="358"/>
    </row>
    <row r="22" spans="1:7" ht="20.100000000000001" customHeight="1" x14ac:dyDescent="0.2">
      <c r="A22" s="23" t="s">
        <v>27</v>
      </c>
      <c r="B22" s="37" t="s">
        <v>28</v>
      </c>
      <c r="C22" s="360">
        <v>18.702999999999999</v>
      </c>
      <c r="D22" s="360">
        <v>39.186</v>
      </c>
      <c r="E22" s="339">
        <f t="shared" si="0"/>
        <v>2048.3000000000002</v>
      </c>
      <c r="F22" s="357"/>
      <c r="G22" s="358"/>
    </row>
    <row r="23" spans="1:7" ht="20.100000000000001" customHeight="1" x14ac:dyDescent="0.2">
      <c r="A23" s="23" t="s">
        <v>29</v>
      </c>
      <c r="B23" s="37" t="s">
        <v>30</v>
      </c>
      <c r="C23" s="360">
        <v>2.839</v>
      </c>
      <c r="D23" s="360">
        <v>5.93</v>
      </c>
      <c r="E23" s="339">
        <f t="shared" si="0"/>
        <v>309.09999999999997</v>
      </c>
      <c r="F23" s="357"/>
      <c r="G23" s="358"/>
    </row>
    <row r="24" spans="1:7" ht="20.100000000000001" customHeight="1" x14ac:dyDescent="0.2">
      <c r="A24" s="23" t="s">
        <v>31</v>
      </c>
      <c r="B24" s="37" t="s">
        <v>32</v>
      </c>
      <c r="C24" s="360">
        <v>0.22600000000000001</v>
      </c>
      <c r="D24" s="360">
        <v>0.218</v>
      </c>
      <c r="E24" s="339">
        <f t="shared" si="0"/>
        <v>-0.80000000000000071</v>
      </c>
      <c r="F24" s="357"/>
      <c r="G24" s="358"/>
    </row>
    <row r="25" spans="1:7" ht="20.100000000000001" customHeight="1" x14ac:dyDescent="0.2">
      <c r="A25" s="23" t="s">
        <v>33</v>
      </c>
      <c r="B25" s="37" t="s">
        <v>34</v>
      </c>
      <c r="C25" s="360">
        <v>2.5609999999999999</v>
      </c>
      <c r="D25" s="360">
        <v>2.3820000000000001</v>
      </c>
      <c r="E25" s="382" t="s">
        <v>203</v>
      </c>
      <c r="F25" s="357"/>
      <c r="G25" s="358"/>
    </row>
    <row r="26" spans="1:7" ht="20.100000000000001" customHeight="1" x14ac:dyDescent="0.2">
      <c r="A26" s="23" t="s">
        <v>35</v>
      </c>
      <c r="B26" s="37" t="s">
        <v>36</v>
      </c>
      <c r="C26" s="360">
        <v>18.706</v>
      </c>
      <c r="D26" s="360">
        <v>19.033000000000001</v>
      </c>
      <c r="E26" s="339">
        <f t="shared" ref="E26:E34" si="1">+(D26-C26)*100</f>
        <v>32.700000000000173</v>
      </c>
      <c r="F26" s="357"/>
      <c r="G26" s="358"/>
    </row>
    <row r="27" spans="1:7" ht="20.100000000000001" customHeight="1" x14ac:dyDescent="0.2">
      <c r="A27" s="23" t="s">
        <v>37</v>
      </c>
      <c r="B27" s="37" t="s">
        <v>38</v>
      </c>
      <c r="C27" s="360">
        <v>3.4940000000000002</v>
      </c>
      <c r="D27" s="360">
        <v>3.3</v>
      </c>
      <c r="E27" s="339">
        <f t="shared" si="1"/>
        <v>-19.400000000000041</v>
      </c>
      <c r="F27" s="357"/>
      <c r="G27" s="358"/>
    </row>
    <row r="28" spans="1:7" ht="20.100000000000001" customHeight="1" x14ac:dyDescent="0.2">
      <c r="A28" s="23" t="s">
        <v>39</v>
      </c>
      <c r="B28" s="37" t="s">
        <v>40</v>
      </c>
      <c r="C28" s="360">
        <v>1.8979999999999999</v>
      </c>
      <c r="D28" s="360">
        <v>1.879</v>
      </c>
      <c r="E28" s="339">
        <f t="shared" si="1"/>
        <v>-1.8999999999999906</v>
      </c>
      <c r="F28" s="357"/>
      <c r="G28" s="358"/>
    </row>
    <row r="29" spans="1:7" ht="20.100000000000001" customHeight="1" x14ac:dyDescent="0.2">
      <c r="A29" s="23" t="s">
        <v>41</v>
      </c>
      <c r="B29" s="37" t="s">
        <v>42</v>
      </c>
      <c r="C29" s="360">
        <v>0.60199999999999998</v>
      </c>
      <c r="D29" s="360">
        <v>0.57699999999999996</v>
      </c>
      <c r="E29" s="339">
        <f t="shared" si="1"/>
        <v>-2.5000000000000022</v>
      </c>
      <c r="F29" s="357"/>
      <c r="G29" s="358"/>
    </row>
    <row r="30" spans="1:7" ht="20.100000000000001" customHeight="1" x14ac:dyDescent="0.2">
      <c r="A30" s="23" t="s">
        <v>43</v>
      </c>
      <c r="B30" s="37" t="s">
        <v>44</v>
      </c>
      <c r="C30" s="360">
        <v>2.125</v>
      </c>
      <c r="D30" s="360">
        <v>1.7350000000000001</v>
      </c>
      <c r="E30" s="339">
        <f t="shared" si="1"/>
        <v>-38.999999999999993</v>
      </c>
      <c r="F30" s="357"/>
      <c r="G30" s="358"/>
    </row>
    <row r="31" spans="1:7" ht="20.100000000000001" customHeight="1" x14ac:dyDescent="0.2">
      <c r="A31" s="23" t="s">
        <v>45</v>
      </c>
      <c r="B31" s="37" t="s">
        <v>46</v>
      </c>
      <c r="C31" s="360">
        <v>2.218</v>
      </c>
      <c r="D31" s="360">
        <v>1.9490000000000001</v>
      </c>
      <c r="E31" s="339">
        <f t="shared" si="1"/>
        <v>-26.899999999999991</v>
      </c>
      <c r="F31" s="357"/>
      <c r="G31" s="358"/>
    </row>
    <row r="32" spans="1:7" ht="20.100000000000001" customHeight="1" x14ac:dyDescent="0.2">
      <c r="A32" s="23" t="s">
        <v>47</v>
      </c>
      <c r="B32" s="37" t="s">
        <v>48</v>
      </c>
      <c r="C32" s="360">
        <v>3.1669999999999998</v>
      </c>
      <c r="D32" s="360">
        <v>3.548</v>
      </c>
      <c r="E32" s="339">
        <f t="shared" si="1"/>
        <v>38.100000000000023</v>
      </c>
      <c r="F32" s="357"/>
      <c r="G32" s="358"/>
    </row>
    <row r="33" spans="1:7" ht="20.100000000000001" customHeight="1" thickBot="1" x14ac:dyDescent="0.25">
      <c r="A33" s="23" t="s">
        <v>49</v>
      </c>
      <c r="B33" s="37" t="s">
        <v>50</v>
      </c>
      <c r="C33" s="360">
        <v>0.93700000000000006</v>
      </c>
      <c r="D33" s="360">
        <v>0.83699999999999997</v>
      </c>
      <c r="E33" s="339">
        <f t="shared" si="1"/>
        <v>-10.000000000000009</v>
      </c>
      <c r="F33" s="357"/>
      <c r="G33" s="358"/>
    </row>
    <row r="34" spans="1:7" ht="20.100000000000001" customHeight="1" thickBot="1" x14ac:dyDescent="0.25">
      <c r="A34" s="134"/>
      <c r="B34" s="135" t="s">
        <v>10</v>
      </c>
      <c r="C34" s="220">
        <v>3.2749999999999999</v>
      </c>
      <c r="D34" s="220">
        <v>3.141</v>
      </c>
      <c r="E34" s="340">
        <f t="shared" si="1"/>
        <v>-13.39999999999999</v>
      </c>
      <c r="F34" s="357"/>
      <c r="G34" s="358"/>
    </row>
    <row r="35" spans="1:7" ht="20.100000000000001" customHeight="1" x14ac:dyDescent="0.2">
      <c r="G35" s="358"/>
    </row>
    <row r="36" spans="1:7" ht="75.75" customHeight="1" x14ac:dyDescent="0.2">
      <c r="A36" s="381"/>
      <c r="B36" s="543" t="s">
        <v>202</v>
      </c>
      <c r="C36" s="543"/>
      <c r="D36" s="543"/>
      <c r="E36" s="543"/>
      <c r="G36" s="358"/>
    </row>
    <row r="37" spans="1:7" ht="20.100000000000001" customHeight="1" thickBot="1" x14ac:dyDescent="0.25">
      <c r="A37" s="329"/>
      <c r="B37" s="329"/>
      <c r="C37" s="329"/>
      <c r="D37" s="329"/>
      <c r="E37" s="329"/>
      <c r="G37" s="358"/>
    </row>
    <row r="38" spans="1:7" ht="20.100000000000001" customHeight="1" thickBot="1" x14ac:dyDescent="0.25">
      <c r="A38" s="253" t="s">
        <v>1</v>
      </c>
      <c r="B38" s="275" t="s">
        <v>12</v>
      </c>
      <c r="C38" s="522" t="s">
        <v>201</v>
      </c>
      <c r="D38" s="523"/>
      <c r="E38" s="524"/>
      <c r="G38" s="358"/>
    </row>
    <row r="39" spans="1:7" ht="20.100000000000001" customHeight="1" thickBot="1" x14ac:dyDescent="0.25">
      <c r="A39" s="257"/>
      <c r="B39" s="276"/>
      <c r="C39" s="36">
        <f>+C5</f>
        <v>2023</v>
      </c>
      <c r="D39" s="36">
        <f>+D5</f>
        <v>2024</v>
      </c>
      <c r="E39" s="16" t="s">
        <v>173</v>
      </c>
      <c r="G39" s="358"/>
    </row>
    <row r="40" spans="1:7" ht="18.75" customHeight="1" x14ac:dyDescent="0.2">
      <c r="A40" s="10" t="s">
        <v>6</v>
      </c>
      <c r="B40" s="17" t="s">
        <v>52</v>
      </c>
      <c r="C40" s="360">
        <v>1.641</v>
      </c>
      <c r="D40" s="360">
        <v>1.59</v>
      </c>
      <c r="E40" s="339">
        <f t="shared" ref="E40:E67" si="2">+(D40-C40)*100</f>
        <v>-5.0999999999999934</v>
      </c>
      <c r="F40" s="357"/>
      <c r="G40" s="358"/>
    </row>
    <row r="41" spans="1:7" ht="20.100000000000001" customHeight="1" x14ac:dyDescent="0.2">
      <c r="A41" s="23" t="s">
        <v>8</v>
      </c>
      <c r="B41" s="17" t="s">
        <v>53</v>
      </c>
      <c r="C41" s="360">
        <v>1.7150000000000001</v>
      </c>
      <c r="D41" s="360">
        <v>1.5840000000000001</v>
      </c>
      <c r="E41" s="339">
        <f t="shared" si="2"/>
        <v>-13.100000000000001</v>
      </c>
      <c r="F41" s="357"/>
      <c r="G41" s="358"/>
    </row>
    <row r="42" spans="1:7" ht="20.100000000000001" customHeight="1" x14ac:dyDescent="0.2">
      <c r="A42" s="23" t="s">
        <v>15</v>
      </c>
      <c r="B42" s="17" t="s">
        <v>54</v>
      </c>
      <c r="C42" s="360">
        <v>1.258</v>
      </c>
      <c r="D42" s="360">
        <v>1.2649999999999999</v>
      </c>
      <c r="E42" s="339">
        <f t="shared" si="2"/>
        <v>0.69999999999998952</v>
      </c>
      <c r="F42" s="357"/>
      <c r="G42" s="358"/>
    </row>
    <row r="43" spans="1:7" ht="20.100000000000001" customHeight="1" x14ac:dyDescent="0.2">
      <c r="A43" s="23" t="s">
        <v>17</v>
      </c>
      <c r="B43" s="17" t="s">
        <v>55</v>
      </c>
      <c r="C43" s="360">
        <v>1.4550000000000001</v>
      </c>
      <c r="D43" s="360">
        <v>1.3580000000000001</v>
      </c>
      <c r="E43" s="339">
        <f t="shared" si="2"/>
        <v>-9.6999999999999975</v>
      </c>
      <c r="F43" s="357"/>
      <c r="G43" s="358"/>
    </row>
    <row r="44" spans="1:7" ht="20.100000000000001" customHeight="1" x14ac:dyDescent="0.2">
      <c r="A44" s="23" t="s">
        <v>19</v>
      </c>
      <c r="B44" s="17" t="s">
        <v>56</v>
      </c>
      <c r="C44" s="360">
        <v>0.46200000000000002</v>
      </c>
      <c r="D44" s="360">
        <v>0.61399999999999999</v>
      </c>
      <c r="E44" s="339">
        <f t="shared" si="2"/>
        <v>15.199999999999998</v>
      </c>
      <c r="F44" s="357"/>
      <c r="G44" s="358"/>
    </row>
    <row r="45" spans="1:7" ht="20.100000000000001" customHeight="1" x14ac:dyDescent="0.2">
      <c r="A45" s="23" t="s">
        <v>21</v>
      </c>
      <c r="B45" s="17" t="s">
        <v>57</v>
      </c>
      <c r="C45" s="360">
        <v>1.456</v>
      </c>
      <c r="D45" s="360">
        <v>1.385</v>
      </c>
      <c r="E45" s="339">
        <f t="shared" si="2"/>
        <v>-7.0999999999999952</v>
      </c>
      <c r="F45" s="357"/>
      <c r="G45" s="358"/>
    </row>
    <row r="46" spans="1:7" ht="20.100000000000001" customHeight="1" x14ac:dyDescent="0.2">
      <c r="A46" s="23" t="s">
        <v>23</v>
      </c>
      <c r="B46" s="17" t="s">
        <v>58</v>
      </c>
      <c r="C46" s="360">
        <v>3.7149999999999999</v>
      </c>
      <c r="D46" s="360">
        <v>6.024</v>
      </c>
      <c r="E46" s="339">
        <f t="shared" si="2"/>
        <v>230.9</v>
      </c>
      <c r="F46" s="357"/>
      <c r="G46" s="358"/>
    </row>
    <row r="47" spans="1:7" ht="20.100000000000001" customHeight="1" x14ac:dyDescent="0.2">
      <c r="A47" s="23" t="s">
        <v>25</v>
      </c>
      <c r="B47" s="17" t="s">
        <v>59</v>
      </c>
      <c r="C47" s="360">
        <v>1.5349999999999999</v>
      </c>
      <c r="D47" s="360">
        <v>1.242</v>
      </c>
      <c r="E47" s="339">
        <f t="shared" si="2"/>
        <v>-29.299999999999994</v>
      </c>
      <c r="F47" s="357"/>
      <c r="G47" s="358"/>
    </row>
    <row r="48" spans="1:7" ht="20.100000000000001" customHeight="1" x14ac:dyDescent="0.2">
      <c r="A48" s="23" t="s">
        <v>27</v>
      </c>
      <c r="B48" s="17" t="s">
        <v>60</v>
      </c>
      <c r="C48" s="360">
        <v>2.3359999999999999</v>
      </c>
      <c r="D48" s="360">
        <v>2.1339999999999999</v>
      </c>
      <c r="E48" s="339">
        <f t="shared" si="2"/>
        <v>-20.199999999999996</v>
      </c>
      <c r="F48" s="357"/>
      <c r="G48" s="358"/>
    </row>
    <row r="49" spans="1:7" ht="20.100000000000001" customHeight="1" x14ac:dyDescent="0.2">
      <c r="A49" s="23" t="s">
        <v>29</v>
      </c>
      <c r="B49" s="17" t="s">
        <v>61</v>
      </c>
      <c r="C49" s="360">
        <v>2.0249999999999999</v>
      </c>
      <c r="D49" s="360">
        <v>1.881</v>
      </c>
      <c r="E49" s="339">
        <f t="shared" si="2"/>
        <v>-14.399999999999991</v>
      </c>
      <c r="F49" s="357"/>
      <c r="G49" s="358"/>
    </row>
    <row r="50" spans="1:7" ht="20.100000000000001" customHeight="1" x14ac:dyDescent="0.2">
      <c r="A50" s="23" t="s">
        <v>31</v>
      </c>
      <c r="B50" s="17" t="s">
        <v>62</v>
      </c>
      <c r="C50" s="360">
        <v>1.3480000000000001</v>
      </c>
      <c r="D50" s="360">
        <v>1.244</v>
      </c>
      <c r="E50" s="339">
        <f t="shared" si="2"/>
        <v>-10.400000000000009</v>
      </c>
      <c r="F50" s="357"/>
      <c r="G50" s="358"/>
    </row>
    <row r="51" spans="1:7" ht="20.100000000000001" customHeight="1" x14ac:dyDescent="0.2">
      <c r="A51" s="23" t="s">
        <v>33</v>
      </c>
      <c r="B51" s="17" t="s">
        <v>63</v>
      </c>
      <c r="C51" s="360">
        <v>2.1160000000000001</v>
      </c>
      <c r="D51" s="360">
        <v>2.0529999999999999</v>
      </c>
      <c r="E51" s="339">
        <f t="shared" si="2"/>
        <v>-6.3000000000000167</v>
      </c>
      <c r="F51" s="357"/>
      <c r="G51" s="358"/>
    </row>
    <row r="52" spans="1:7" ht="20.100000000000001" customHeight="1" x14ac:dyDescent="0.2">
      <c r="A52" s="23" t="s">
        <v>35</v>
      </c>
      <c r="B52" s="17" t="s">
        <v>64</v>
      </c>
      <c r="C52" s="360">
        <v>1.028</v>
      </c>
      <c r="D52" s="360">
        <v>1.0760000000000001</v>
      </c>
      <c r="E52" s="339">
        <f t="shared" si="2"/>
        <v>4.8000000000000043</v>
      </c>
      <c r="F52" s="357"/>
      <c r="G52" s="358"/>
    </row>
    <row r="53" spans="1:7" ht="20.100000000000001" customHeight="1" x14ac:dyDescent="0.2">
      <c r="A53" s="23" t="s">
        <v>37</v>
      </c>
      <c r="B53" s="17" t="s">
        <v>65</v>
      </c>
      <c r="C53" s="360">
        <v>2.2149999999999999</v>
      </c>
      <c r="D53" s="360">
        <v>1.1539999999999999</v>
      </c>
      <c r="E53" s="339">
        <f t="shared" si="2"/>
        <v>-106.1</v>
      </c>
      <c r="F53" s="357"/>
      <c r="G53" s="358"/>
    </row>
    <row r="54" spans="1:7" ht="20.100000000000001" customHeight="1" x14ac:dyDescent="0.2">
      <c r="A54" s="23" t="s">
        <v>39</v>
      </c>
      <c r="B54" s="17" t="s">
        <v>66</v>
      </c>
      <c r="C54" s="360">
        <v>1.427</v>
      </c>
      <c r="D54" s="360">
        <v>1.1639999999999999</v>
      </c>
      <c r="E54" s="339">
        <f t="shared" si="2"/>
        <v>-26.300000000000011</v>
      </c>
      <c r="F54" s="357"/>
      <c r="G54" s="358"/>
    </row>
    <row r="55" spans="1:7" ht="20.100000000000001" customHeight="1" x14ac:dyDescent="0.2">
      <c r="A55" s="23" t="s">
        <v>41</v>
      </c>
      <c r="B55" s="17" t="s">
        <v>67</v>
      </c>
      <c r="C55" s="360">
        <v>1.6739999999999999</v>
      </c>
      <c r="D55" s="360">
        <v>1.667</v>
      </c>
      <c r="E55" s="339">
        <f t="shared" si="2"/>
        <v>-0.69999999999998952</v>
      </c>
      <c r="F55" s="357"/>
      <c r="G55" s="358"/>
    </row>
    <row r="56" spans="1:7" ht="20.100000000000001" customHeight="1" x14ac:dyDescent="0.2">
      <c r="A56" s="23" t="s">
        <v>43</v>
      </c>
      <c r="B56" s="17" t="s">
        <v>68</v>
      </c>
      <c r="C56" s="360">
        <v>1.1060000000000001</v>
      </c>
      <c r="D56" s="360">
        <v>1.175</v>
      </c>
      <c r="E56" s="339">
        <f t="shared" si="2"/>
        <v>6.899999999999995</v>
      </c>
      <c r="F56" s="357"/>
      <c r="G56" s="358"/>
    </row>
    <row r="57" spans="1:7" ht="20.100000000000001" customHeight="1" x14ac:dyDescent="0.2">
      <c r="A57" s="23" t="s">
        <v>45</v>
      </c>
      <c r="B57" s="17" t="s">
        <v>69</v>
      </c>
      <c r="C57" s="360">
        <v>1.736</v>
      </c>
      <c r="D57" s="360">
        <v>1.653</v>
      </c>
      <c r="E57" s="339">
        <f t="shared" si="2"/>
        <v>-8.2999999999999972</v>
      </c>
      <c r="F57" s="357"/>
      <c r="G57" s="358"/>
    </row>
    <row r="58" spans="1:7" ht="20.100000000000001" customHeight="1" x14ac:dyDescent="0.2">
      <c r="A58" s="23" t="s">
        <v>47</v>
      </c>
      <c r="B58" s="17" t="s">
        <v>70</v>
      </c>
      <c r="C58" s="360">
        <v>1.1839999999999999</v>
      </c>
      <c r="D58" s="360">
        <v>1.248</v>
      </c>
      <c r="E58" s="339">
        <f t="shared" si="2"/>
        <v>6.4000000000000057</v>
      </c>
      <c r="F58" s="357"/>
      <c r="G58" s="358"/>
    </row>
    <row r="59" spans="1:7" ht="20.100000000000001" customHeight="1" x14ac:dyDescent="0.2">
      <c r="A59" s="23" t="s">
        <v>49</v>
      </c>
      <c r="B59" s="17" t="s">
        <v>71</v>
      </c>
      <c r="C59" s="360">
        <v>2.206</v>
      </c>
      <c r="D59" s="360">
        <v>1.8280000000000001</v>
      </c>
      <c r="E59" s="339">
        <f t="shared" si="2"/>
        <v>-37.79999999999999</v>
      </c>
      <c r="F59" s="357"/>
      <c r="G59" s="358"/>
    </row>
    <row r="60" spans="1:7" ht="20.100000000000001" customHeight="1" x14ac:dyDescent="0.2">
      <c r="A60" s="23" t="s">
        <v>72</v>
      </c>
      <c r="B60" s="17" t="s">
        <v>73</v>
      </c>
      <c r="C60" s="360">
        <v>1.0069999999999999</v>
      </c>
      <c r="D60" s="360">
        <v>0.91400000000000003</v>
      </c>
      <c r="E60" s="339">
        <f t="shared" si="2"/>
        <v>-9.2999999999999865</v>
      </c>
      <c r="F60" s="357"/>
      <c r="G60" s="358"/>
    </row>
    <row r="61" spans="1:7" ht="20.100000000000001" customHeight="1" x14ac:dyDescent="0.2">
      <c r="A61" s="23" t="s">
        <v>74</v>
      </c>
      <c r="B61" s="17" t="s">
        <v>75</v>
      </c>
      <c r="C61" s="360">
        <v>0.60499999999999998</v>
      </c>
      <c r="D61" s="360">
        <v>0.629</v>
      </c>
      <c r="E61" s="339">
        <f t="shared" si="2"/>
        <v>2.4000000000000021</v>
      </c>
      <c r="F61" s="357"/>
      <c r="G61" s="358"/>
    </row>
    <row r="62" spans="1:7" ht="20.100000000000001" customHeight="1" x14ac:dyDescent="0.2">
      <c r="A62" s="23" t="s">
        <v>76</v>
      </c>
      <c r="B62" s="17" t="s">
        <v>77</v>
      </c>
      <c r="C62" s="360">
        <v>1.3169999999999999</v>
      </c>
      <c r="D62" s="360">
        <v>1.373</v>
      </c>
      <c r="E62" s="339">
        <f t="shared" si="2"/>
        <v>5.600000000000005</v>
      </c>
      <c r="F62" s="357"/>
      <c r="G62" s="358"/>
    </row>
    <row r="63" spans="1:7" ht="20.100000000000001" customHeight="1" x14ac:dyDescent="0.2">
      <c r="A63" s="23" t="s">
        <v>78</v>
      </c>
      <c r="B63" s="17" t="s">
        <v>79</v>
      </c>
      <c r="C63" s="360">
        <v>1.1000000000000001</v>
      </c>
      <c r="D63" s="360">
        <v>1.016</v>
      </c>
      <c r="E63" s="339">
        <f t="shared" si="2"/>
        <v>-8.4000000000000075</v>
      </c>
      <c r="F63" s="357"/>
      <c r="G63" s="358"/>
    </row>
    <row r="64" spans="1:7" ht="20.100000000000001" customHeight="1" x14ac:dyDescent="0.2">
      <c r="A64" s="23" t="s">
        <v>80</v>
      </c>
      <c r="B64" s="17" t="s">
        <v>81</v>
      </c>
      <c r="C64" s="360">
        <v>1.641</v>
      </c>
      <c r="D64" s="360">
        <v>1.5529999999999999</v>
      </c>
      <c r="E64" s="339">
        <f t="shared" si="2"/>
        <v>-8.8000000000000078</v>
      </c>
      <c r="F64" s="357"/>
      <c r="G64" s="358"/>
    </row>
    <row r="65" spans="1:7" ht="20.100000000000001" customHeight="1" x14ac:dyDescent="0.2">
      <c r="A65" s="23" t="s">
        <v>82</v>
      </c>
      <c r="B65" s="17" t="s">
        <v>83</v>
      </c>
      <c r="C65" s="360">
        <v>1.5960000000000001</v>
      </c>
      <c r="D65" s="360">
        <v>1.54</v>
      </c>
      <c r="E65" s="339">
        <f t="shared" si="2"/>
        <v>-5.600000000000005</v>
      </c>
      <c r="F65" s="357"/>
      <c r="G65" s="358"/>
    </row>
    <row r="66" spans="1:7" ht="20.100000000000001" customHeight="1" thickBot="1" x14ac:dyDescent="0.25">
      <c r="A66" s="23" t="s">
        <v>84</v>
      </c>
      <c r="B66" s="17" t="s">
        <v>85</v>
      </c>
      <c r="C66" s="360">
        <v>0.81899999999999995</v>
      </c>
      <c r="D66" s="360">
        <v>0.71199999999999997</v>
      </c>
      <c r="E66" s="339">
        <f t="shared" si="2"/>
        <v>-10.7</v>
      </c>
      <c r="F66" s="357"/>
      <c r="G66" s="358"/>
    </row>
    <row r="67" spans="1:7" ht="20.100000000000001" customHeight="1" thickBot="1" x14ac:dyDescent="0.25">
      <c r="A67" s="95"/>
      <c r="B67" s="41" t="s">
        <v>10</v>
      </c>
      <c r="C67" s="220">
        <v>1.5980000000000001</v>
      </c>
      <c r="D67" s="220">
        <v>1.53</v>
      </c>
      <c r="E67" s="340">
        <f t="shared" si="2"/>
        <v>-6.800000000000006</v>
      </c>
      <c r="F67" s="357"/>
      <c r="G67" s="358"/>
    </row>
    <row r="68" spans="1:7" ht="20.100000000000001" customHeight="1" x14ac:dyDescent="0.2"/>
    <row r="69" spans="1:7" ht="20.100000000000001" customHeight="1" x14ac:dyDescent="0.2"/>
    <row r="70" spans="1:7" ht="20.100000000000001" customHeight="1" x14ac:dyDescent="0.2"/>
    <row r="71" spans="1:7" ht="20.100000000000001" customHeight="1" x14ac:dyDescent="0.2"/>
    <row r="72" spans="1:7" ht="20.100000000000001" customHeight="1" x14ac:dyDescent="0.2"/>
    <row r="73" spans="1:7" ht="20.100000000000001" customHeight="1" x14ac:dyDescent="0.2"/>
    <row r="74" spans="1:7" ht="20.100000000000001" customHeight="1" x14ac:dyDescent="0.2"/>
    <row r="75" spans="1:7" ht="20.100000000000001" customHeight="1" x14ac:dyDescent="0.2"/>
    <row r="76" spans="1:7" ht="20.100000000000001" customHeight="1" x14ac:dyDescent="0.2"/>
    <row r="77" spans="1:7" ht="20.100000000000001" customHeight="1" x14ac:dyDescent="0.2"/>
    <row r="78" spans="1:7" ht="20.100000000000001" customHeight="1" x14ac:dyDescent="0.2"/>
    <row r="79" spans="1:7" ht="20.100000000000001" customHeight="1" x14ac:dyDescent="0.2"/>
    <row r="80" spans="1:7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</sheetData>
  <mergeCells count="6">
    <mergeCell ref="C4:E4"/>
    <mergeCell ref="C12:E12"/>
    <mergeCell ref="C38:E38"/>
    <mergeCell ref="B1:E1"/>
    <mergeCell ref="B10:E10"/>
    <mergeCell ref="B36:E36"/>
  </mergeCells>
  <conditionalFormatting sqref="G6:G67">
    <cfRule type="cellIs" dxfId="2" priority="1" operator="notEqual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85" fitToHeight="5" orientation="portrait" r:id="rId1"/>
  <headerFooter alignWithMargins="0"/>
  <rowBreaks count="1" manualBreakCount="1">
    <brk id="3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05B7-C8BA-4DAB-B4E5-17CE80F85919}">
  <dimension ref="A1:G205"/>
  <sheetViews>
    <sheetView showGridLines="0" zoomScale="85" zoomScaleNormal="85" zoomScaleSheetLayoutView="100" workbookViewId="0">
      <selection activeCell="S11" sqref="S11"/>
    </sheetView>
  </sheetViews>
  <sheetFormatPr defaultColWidth="9.140625" defaultRowHeight="12.75" x14ac:dyDescent="0.2"/>
  <cols>
    <col min="1" max="1" width="4.140625" style="251" customWidth="1"/>
    <col min="2" max="2" width="36" style="251" customWidth="1"/>
    <col min="3" max="3" width="17.42578125" style="251" customWidth="1"/>
    <col min="4" max="4" width="17.28515625" style="251" customWidth="1"/>
    <col min="5" max="5" width="17" style="251" customWidth="1"/>
    <col min="6" max="16384" width="9.140625" style="251"/>
  </cols>
  <sheetData>
    <row r="1" spans="1:7" ht="20.100000000000001" customHeight="1" x14ac:dyDescent="0.2">
      <c r="A1" s="506" t="s">
        <v>206</v>
      </c>
      <c r="B1" s="506"/>
      <c r="C1" s="506"/>
      <c r="D1" s="506"/>
      <c r="E1" s="506"/>
    </row>
    <row r="2" spans="1:7" ht="20.100000000000001" customHeight="1" x14ac:dyDescent="0.2">
      <c r="A2" s="249"/>
      <c r="B2" s="249"/>
      <c r="C2" s="249"/>
      <c r="D2" s="249"/>
      <c r="E2" s="249"/>
    </row>
    <row r="3" spans="1:7" ht="20.100000000000001" customHeight="1" thickBot="1" x14ac:dyDescent="0.25">
      <c r="A3" s="252"/>
      <c r="B3" s="252"/>
      <c r="C3" s="252"/>
      <c r="D3" s="252"/>
      <c r="E3" s="252"/>
    </row>
    <row r="4" spans="1:7" ht="20.100000000000001" customHeight="1" thickBot="1" x14ac:dyDescent="0.25">
      <c r="A4" s="253" t="s">
        <v>1</v>
      </c>
      <c r="B4" s="275" t="s">
        <v>2</v>
      </c>
      <c r="C4" s="522" t="s">
        <v>206</v>
      </c>
      <c r="D4" s="523"/>
      <c r="E4" s="524"/>
    </row>
    <row r="5" spans="1:7" ht="20.100000000000001" customHeight="1" thickBot="1" x14ac:dyDescent="0.25">
      <c r="A5" s="257"/>
      <c r="B5" s="353"/>
      <c r="C5" s="36">
        <v>2023</v>
      </c>
      <c r="D5" s="36">
        <v>2024</v>
      </c>
      <c r="E5" s="16" t="s">
        <v>173</v>
      </c>
    </row>
    <row r="6" spans="1:7" ht="20.100000000000001" customHeight="1" x14ac:dyDescent="0.2">
      <c r="A6" s="259" t="s">
        <v>6</v>
      </c>
      <c r="B6" s="355" t="s">
        <v>7</v>
      </c>
      <c r="C6" s="369">
        <f>+C34</f>
        <v>0.27800000000000002</v>
      </c>
      <c r="D6" s="369">
        <f>+D34</f>
        <v>0.32300000000000001</v>
      </c>
      <c r="E6" s="339">
        <f>+(D6-C6)*100</f>
        <v>4.4999999999999982</v>
      </c>
      <c r="F6" s="357"/>
      <c r="G6" s="22"/>
    </row>
    <row r="7" spans="1:7" ht="20.100000000000001" customHeight="1" thickBot="1" x14ac:dyDescent="0.25">
      <c r="A7" s="262" t="s">
        <v>8</v>
      </c>
      <c r="B7" s="359" t="s">
        <v>9</v>
      </c>
      <c r="C7" s="362">
        <f>+C67</f>
        <v>0.16500000000000001</v>
      </c>
      <c r="D7" s="362">
        <f>+D67</f>
        <v>0.156</v>
      </c>
      <c r="E7" s="339">
        <f>+(D7-C7)*100</f>
        <v>-0.9000000000000008</v>
      </c>
      <c r="F7" s="357"/>
      <c r="G7" s="22"/>
    </row>
    <row r="8" spans="1:7" ht="20.100000000000001" customHeight="1" thickBot="1" x14ac:dyDescent="0.25">
      <c r="A8" s="110"/>
      <c r="B8" s="361" t="s">
        <v>121</v>
      </c>
      <c r="C8" s="220">
        <v>0.216</v>
      </c>
      <c r="D8" s="220">
        <v>0.2</v>
      </c>
      <c r="E8" s="340">
        <f>+(D8-C8)*100</f>
        <v>-1.5999999999999988</v>
      </c>
      <c r="F8" s="357"/>
      <c r="G8" s="42"/>
    </row>
    <row r="9" spans="1:7" ht="20.100000000000001" customHeight="1" x14ac:dyDescent="0.2">
      <c r="A9" s="273"/>
      <c r="B9" s="250"/>
      <c r="G9" s="22"/>
    </row>
    <row r="10" spans="1:7" ht="20.100000000000001" customHeight="1" x14ac:dyDescent="0.2">
      <c r="A10" s="506" t="s">
        <v>208</v>
      </c>
      <c r="B10" s="506"/>
      <c r="C10" s="506"/>
      <c r="D10" s="506"/>
      <c r="E10" s="506"/>
      <c r="G10" s="22"/>
    </row>
    <row r="11" spans="1:7" ht="20.100000000000001" customHeight="1" thickBot="1" x14ac:dyDescent="0.25">
      <c r="A11" s="252"/>
      <c r="B11" s="252"/>
      <c r="C11" s="252"/>
      <c r="D11" s="252"/>
      <c r="E11" s="252"/>
      <c r="G11" s="390"/>
    </row>
    <row r="12" spans="1:7" ht="20.100000000000001" customHeight="1" thickBot="1" x14ac:dyDescent="0.25">
      <c r="A12" s="253" t="s">
        <v>1</v>
      </c>
      <c r="B12" s="275" t="s">
        <v>12</v>
      </c>
      <c r="C12" s="522" t="s">
        <v>206</v>
      </c>
      <c r="D12" s="523"/>
      <c r="E12" s="524"/>
      <c r="G12" s="22"/>
    </row>
    <row r="13" spans="1:7" ht="20.100000000000001" customHeight="1" thickBot="1" x14ac:dyDescent="0.25">
      <c r="A13" s="257"/>
      <c r="B13" s="353"/>
      <c r="C13" s="36">
        <f>+C5</f>
        <v>2023</v>
      </c>
      <c r="D13" s="36">
        <f>+D5</f>
        <v>2024</v>
      </c>
      <c r="E13" s="16" t="s">
        <v>173</v>
      </c>
      <c r="G13" s="22"/>
    </row>
    <row r="14" spans="1:7" ht="20.100000000000001" customHeight="1" x14ac:dyDescent="0.2">
      <c r="A14" s="23" t="s">
        <v>6</v>
      </c>
      <c r="B14" s="37" t="s">
        <v>13</v>
      </c>
      <c r="C14" s="388">
        <v>0.36399999999999999</v>
      </c>
      <c r="D14" s="374">
        <v>0.437</v>
      </c>
      <c r="E14" s="339">
        <f t="shared" ref="E14:E34" si="0">+(D14-C14)*100</f>
        <v>7.3000000000000007</v>
      </c>
      <c r="F14" s="357"/>
      <c r="G14" s="22"/>
    </row>
    <row r="15" spans="1:7" ht="20.100000000000001" customHeight="1" x14ac:dyDescent="0.2">
      <c r="A15" s="23" t="s">
        <v>8</v>
      </c>
      <c r="B15" s="37" t="s">
        <v>14</v>
      </c>
      <c r="C15" s="388">
        <v>0.23300000000000001</v>
      </c>
      <c r="D15" s="374">
        <v>0.115</v>
      </c>
      <c r="E15" s="339">
        <f t="shared" si="0"/>
        <v>-11.8</v>
      </c>
      <c r="F15" s="357"/>
      <c r="G15" s="22"/>
    </row>
    <row r="16" spans="1:7" ht="20.100000000000001" customHeight="1" x14ac:dyDescent="0.2">
      <c r="A16" s="23" t="s">
        <v>15</v>
      </c>
      <c r="B16" s="37" t="s">
        <v>16</v>
      </c>
      <c r="C16" s="388">
        <v>0.15</v>
      </c>
      <c r="D16" s="374">
        <v>0.1</v>
      </c>
      <c r="E16" s="339">
        <f t="shared" si="0"/>
        <v>-4.9999999999999991</v>
      </c>
      <c r="F16" s="357"/>
      <c r="G16" s="22"/>
    </row>
    <row r="17" spans="1:7" ht="20.100000000000001" customHeight="1" x14ac:dyDescent="0.2">
      <c r="A17" s="23" t="s">
        <v>17</v>
      </c>
      <c r="B17" s="37" t="s">
        <v>18</v>
      </c>
      <c r="C17" s="388">
        <v>0.17199999999999999</v>
      </c>
      <c r="D17" s="374">
        <v>0.22600000000000001</v>
      </c>
      <c r="E17" s="339">
        <f t="shared" si="0"/>
        <v>5.4000000000000021</v>
      </c>
      <c r="F17" s="357"/>
      <c r="G17" s="22"/>
    </row>
    <row r="18" spans="1:7" ht="20.100000000000001" customHeight="1" x14ac:dyDescent="0.2">
      <c r="A18" s="23" t="s">
        <v>19</v>
      </c>
      <c r="B18" s="37" t="s">
        <v>20</v>
      </c>
      <c r="C18" s="388">
        <v>4.9000000000000002E-2</v>
      </c>
      <c r="D18" s="374">
        <v>8.8999999999999996E-2</v>
      </c>
      <c r="E18" s="339">
        <f t="shared" si="0"/>
        <v>3.9999999999999996</v>
      </c>
      <c r="F18" s="357"/>
      <c r="G18" s="22"/>
    </row>
    <row r="19" spans="1:7" ht="20.100000000000001" customHeight="1" x14ac:dyDescent="0.2">
      <c r="A19" s="23" t="s">
        <v>21</v>
      </c>
      <c r="B19" s="37" t="s">
        <v>22</v>
      </c>
      <c r="C19" s="388">
        <v>0.193</v>
      </c>
      <c r="D19" s="374">
        <v>0.13200000000000001</v>
      </c>
      <c r="E19" s="339">
        <f t="shared" si="0"/>
        <v>-6.1</v>
      </c>
      <c r="F19" s="357"/>
      <c r="G19" s="22"/>
    </row>
    <row r="20" spans="1:7" ht="20.100000000000001" customHeight="1" x14ac:dyDescent="0.2">
      <c r="A20" s="23" t="s">
        <v>23</v>
      </c>
      <c r="B20" s="37" t="s">
        <v>24</v>
      </c>
      <c r="C20" s="388">
        <v>9.0999999999999998E-2</v>
      </c>
      <c r="D20" s="374">
        <v>8.7999999999999995E-2</v>
      </c>
      <c r="E20" s="339">
        <f t="shared" si="0"/>
        <v>-0.30000000000000027</v>
      </c>
      <c r="F20" s="357"/>
      <c r="G20" s="22"/>
    </row>
    <row r="21" spans="1:7" ht="20.100000000000001" customHeight="1" x14ac:dyDescent="0.2">
      <c r="A21" s="23" t="s">
        <v>25</v>
      </c>
      <c r="B21" s="37" t="s">
        <v>26</v>
      </c>
      <c r="C21" s="388">
        <v>0.30099999999999999</v>
      </c>
      <c r="D21" s="374">
        <v>0.39500000000000002</v>
      </c>
      <c r="E21" s="339">
        <f t="shared" si="0"/>
        <v>9.4000000000000021</v>
      </c>
      <c r="F21" s="357"/>
      <c r="G21" s="22"/>
    </row>
    <row r="22" spans="1:7" ht="20.100000000000001" customHeight="1" x14ac:dyDescent="0.2">
      <c r="A22" s="23" t="s">
        <v>27</v>
      </c>
      <c r="B22" s="37" t="s">
        <v>28</v>
      </c>
      <c r="C22" s="388">
        <v>9.0999999999999998E-2</v>
      </c>
      <c r="D22" s="374">
        <v>0.11799999999999999</v>
      </c>
      <c r="E22" s="339">
        <f t="shared" si="0"/>
        <v>2.6999999999999997</v>
      </c>
      <c r="F22" s="357"/>
      <c r="G22" s="22"/>
    </row>
    <row r="23" spans="1:7" ht="20.100000000000001" customHeight="1" x14ac:dyDescent="0.2">
      <c r="A23" s="23" t="s">
        <v>29</v>
      </c>
      <c r="B23" s="37" t="s">
        <v>30</v>
      </c>
      <c r="C23" s="388">
        <v>0.28399999999999997</v>
      </c>
      <c r="D23" s="374">
        <v>0.41199999999999998</v>
      </c>
      <c r="E23" s="339">
        <f t="shared" si="0"/>
        <v>12.8</v>
      </c>
      <c r="F23" s="357"/>
      <c r="G23" s="22"/>
    </row>
    <row r="24" spans="1:7" ht="20.100000000000001" customHeight="1" x14ac:dyDescent="0.2">
      <c r="A24" s="23" t="s">
        <v>31</v>
      </c>
      <c r="B24" s="37" t="s">
        <v>32</v>
      </c>
      <c r="C24" s="388">
        <v>8.4000000000000005E-2</v>
      </c>
      <c r="D24" s="374">
        <v>8.2000000000000003E-2</v>
      </c>
      <c r="E24" s="339">
        <f t="shared" si="0"/>
        <v>-0.20000000000000018</v>
      </c>
      <c r="F24" s="357"/>
      <c r="G24" s="22"/>
    </row>
    <row r="25" spans="1:7" ht="20.100000000000001" customHeight="1" x14ac:dyDescent="0.2">
      <c r="A25" s="23" t="s">
        <v>33</v>
      </c>
      <c r="B25" s="37" t="s">
        <v>34</v>
      </c>
      <c r="C25" s="388">
        <v>0.34599999999999997</v>
      </c>
      <c r="D25" s="374">
        <v>0.372</v>
      </c>
      <c r="E25" s="339">
        <f t="shared" si="0"/>
        <v>2.6000000000000023</v>
      </c>
      <c r="F25" s="357"/>
      <c r="G25" s="22"/>
    </row>
    <row r="26" spans="1:7" ht="20.100000000000001" customHeight="1" x14ac:dyDescent="0.2">
      <c r="A26" s="23" t="s">
        <v>35</v>
      </c>
      <c r="B26" s="37" t="s">
        <v>36</v>
      </c>
      <c r="C26" s="388">
        <v>0.115</v>
      </c>
      <c r="D26" s="374">
        <v>7.3999999999999996E-2</v>
      </c>
      <c r="E26" s="339">
        <f t="shared" si="0"/>
        <v>-4.1000000000000005</v>
      </c>
      <c r="F26" s="357"/>
      <c r="G26" s="22"/>
    </row>
    <row r="27" spans="1:7" ht="20.100000000000001" customHeight="1" x14ac:dyDescent="0.2">
      <c r="A27" s="23" t="s">
        <v>37</v>
      </c>
      <c r="B27" s="37" t="s">
        <v>38</v>
      </c>
      <c r="C27" s="388">
        <v>2.9000000000000001E-2</v>
      </c>
      <c r="D27" s="374">
        <v>6.0999999999999999E-2</v>
      </c>
      <c r="E27" s="339">
        <f t="shared" si="0"/>
        <v>3.2</v>
      </c>
      <c r="F27" s="357"/>
      <c r="G27" s="22"/>
    </row>
    <row r="28" spans="1:7" ht="20.100000000000001" customHeight="1" x14ac:dyDescent="0.2">
      <c r="A28" s="23" t="s">
        <v>39</v>
      </c>
      <c r="B28" s="37" t="s">
        <v>40</v>
      </c>
      <c r="C28" s="388">
        <v>0.56000000000000005</v>
      </c>
      <c r="D28" s="374">
        <v>0.58799999999999997</v>
      </c>
      <c r="E28" s="339">
        <f t="shared" si="0"/>
        <v>2.7999999999999914</v>
      </c>
      <c r="F28" s="357"/>
      <c r="G28" s="22"/>
    </row>
    <row r="29" spans="1:7" ht="20.100000000000001" customHeight="1" x14ac:dyDescent="0.2">
      <c r="A29" s="23" t="s">
        <v>41</v>
      </c>
      <c r="B29" s="37" t="s">
        <v>42</v>
      </c>
      <c r="C29" s="388">
        <v>-0.20599999999999999</v>
      </c>
      <c r="D29" s="374">
        <v>0.02</v>
      </c>
      <c r="E29" s="339">
        <f t="shared" si="0"/>
        <v>22.599999999999998</v>
      </c>
      <c r="F29" s="357"/>
      <c r="G29" s="22"/>
    </row>
    <row r="30" spans="1:7" ht="20.100000000000001" customHeight="1" x14ac:dyDescent="0.2">
      <c r="A30" s="23" t="s">
        <v>43</v>
      </c>
      <c r="B30" s="37" t="s">
        <v>44</v>
      </c>
      <c r="C30" s="388">
        <v>0.04</v>
      </c>
      <c r="D30" s="374">
        <v>0.14799999999999999</v>
      </c>
      <c r="E30" s="339">
        <f t="shared" si="0"/>
        <v>10.799999999999999</v>
      </c>
      <c r="F30" s="357"/>
      <c r="G30" s="22"/>
    </row>
    <row r="31" spans="1:7" ht="20.100000000000001" customHeight="1" x14ac:dyDescent="0.2">
      <c r="A31" s="23" t="s">
        <v>45</v>
      </c>
      <c r="B31" s="37" t="s">
        <v>46</v>
      </c>
      <c r="C31" s="388">
        <v>0.10299999999999999</v>
      </c>
      <c r="D31" s="374">
        <v>0.21299999999999999</v>
      </c>
      <c r="E31" s="339">
        <f t="shared" si="0"/>
        <v>11</v>
      </c>
      <c r="F31" s="357"/>
      <c r="G31" s="22"/>
    </row>
    <row r="32" spans="1:7" ht="20.100000000000001" customHeight="1" x14ac:dyDescent="0.2">
      <c r="A32" s="23" t="s">
        <v>47</v>
      </c>
      <c r="B32" s="37" t="s">
        <v>48</v>
      </c>
      <c r="C32" s="388">
        <v>-2.8000000000000001E-2</v>
      </c>
      <c r="D32" s="374">
        <v>0.14099999999999999</v>
      </c>
      <c r="E32" s="339">
        <f t="shared" si="0"/>
        <v>16.899999999999999</v>
      </c>
      <c r="F32" s="357"/>
      <c r="G32" s="22"/>
    </row>
    <row r="33" spans="1:7" ht="20.100000000000001" customHeight="1" thickBot="1" x14ac:dyDescent="0.25">
      <c r="A33" s="23" t="s">
        <v>49</v>
      </c>
      <c r="B33" s="37" t="s">
        <v>50</v>
      </c>
      <c r="C33" s="388">
        <v>0.218</v>
      </c>
      <c r="D33" s="374">
        <v>0.29399999999999998</v>
      </c>
      <c r="E33" s="339">
        <f t="shared" si="0"/>
        <v>7.5999999999999988</v>
      </c>
      <c r="F33" s="357"/>
      <c r="G33" s="22"/>
    </row>
    <row r="34" spans="1:7" ht="20.100000000000001" customHeight="1" thickBot="1" x14ac:dyDescent="0.25">
      <c r="A34" s="134"/>
      <c r="B34" s="135" t="s">
        <v>10</v>
      </c>
      <c r="C34" s="265">
        <v>0.27800000000000002</v>
      </c>
      <c r="D34" s="265">
        <v>0.32300000000000001</v>
      </c>
      <c r="E34" s="340">
        <f t="shared" si="0"/>
        <v>4.4999999999999982</v>
      </c>
      <c r="F34" s="357"/>
      <c r="G34" s="22"/>
    </row>
    <row r="35" spans="1:7" ht="20.100000000000001" customHeight="1" x14ac:dyDescent="0.2">
      <c r="G35" s="22"/>
    </row>
    <row r="36" spans="1:7" ht="20.100000000000001" customHeight="1" x14ac:dyDescent="0.2">
      <c r="A36" s="506" t="s">
        <v>207</v>
      </c>
      <c r="B36" s="506"/>
      <c r="C36" s="506"/>
      <c r="D36" s="506"/>
      <c r="E36" s="506"/>
      <c r="G36" s="22"/>
    </row>
    <row r="37" spans="1:7" ht="20.100000000000001" customHeight="1" thickBot="1" x14ac:dyDescent="0.25">
      <c r="A37" s="252"/>
      <c r="B37" s="252"/>
      <c r="C37" s="252"/>
      <c r="D37" s="252"/>
      <c r="E37" s="252"/>
      <c r="G37" s="22"/>
    </row>
    <row r="38" spans="1:7" ht="20.100000000000001" customHeight="1" thickBot="1" x14ac:dyDescent="0.25">
      <c r="A38" s="253" t="s">
        <v>1</v>
      </c>
      <c r="B38" s="275" t="s">
        <v>12</v>
      </c>
      <c r="C38" s="522" t="s">
        <v>206</v>
      </c>
      <c r="D38" s="523"/>
      <c r="E38" s="524"/>
      <c r="G38" s="22"/>
    </row>
    <row r="39" spans="1:7" ht="20.100000000000001" customHeight="1" thickBot="1" x14ac:dyDescent="0.25">
      <c r="A39" s="257"/>
      <c r="B39" s="353"/>
      <c r="C39" s="36">
        <f>+C5</f>
        <v>2023</v>
      </c>
      <c r="D39" s="36">
        <f>+D5</f>
        <v>2024</v>
      </c>
      <c r="E39" s="16" t="s">
        <v>173</v>
      </c>
      <c r="G39" s="22"/>
    </row>
    <row r="40" spans="1:7" ht="20.100000000000001" customHeight="1" x14ac:dyDescent="0.2">
      <c r="A40" s="10" t="s">
        <v>6</v>
      </c>
      <c r="B40" s="17" t="s">
        <v>52</v>
      </c>
      <c r="C40" s="388">
        <v>8.7999999999999995E-2</v>
      </c>
      <c r="D40" s="388">
        <v>-0.156</v>
      </c>
      <c r="E40" s="339">
        <f t="shared" ref="E40:E67" si="1">+(D40-C40)*100</f>
        <v>-24.4</v>
      </c>
      <c r="F40" s="357"/>
      <c r="G40" s="22"/>
    </row>
    <row r="41" spans="1:7" ht="20.100000000000001" customHeight="1" x14ac:dyDescent="0.2">
      <c r="A41" s="23" t="s">
        <v>8</v>
      </c>
      <c r="B41" s="17" t="s">
        <v>53</v>
      </c>
      <c r="C41" s="388">
        <v>0.16</v>
      </c>
      <c r="D41" s="388">
        <v>0.13300000000000001</v>
      </c>
      <c r="E41" s="339">
        <f t="shared" si="1"/>
        <v>-2.6999999999999997</v>
      </c>
      <c r="F41" s="357"/>
      <c r="G41" s="22"/>
    </row>
    <row r="42" spans="1:7" ht="20.100000000000001" customHeight="1" x14ac:dyDescent="0.2">
      <c r="A42" s="23" t="s">
        <v>15</v>
      </c>
      <c r="B42" s="17" t="s">
        <v>54</v>
      </c>
      <c r="C42" s="388">
        <v>-8.8999999999999996E-2</v>
      </c>
      <c r="D42" s="388">
        <v>0.108</v>
      </c>
      <c r="E42" s="339">
        <f t="shared" si="1"/>
        <v>19.7</v>
      </c>
      <c r="F42" s="357"/>
      <c r="G42" s="22"/>
    </row>
    <row r="43" spans="1:7" ht="20.100000000000001" customHeight="1" x14ac:dyDescent="0.2">
      <c r="A43" s="23" t="s">
        <v>17</v>
      </c>
      <c r="B43" s="17" t="s">
        <v>55</v>
      </c>
      <c r="C43" s="388">
        <v>7.3999999999999996E-2</v>
      </c>
      <c r="D43" s="388">
        <v>-7.0000000000000001E-3</v>
      </c>
      <c r="E43" s="339">
        <f t="shared" si="1"/>
        <v>-8.1</v>
      </c>
      <c r="F43" s="357"/>
      <c r="G43" s="22"/>
    </row>
    <row r="44" spans="1:7" ht="20.100000000000001" customHeight="1" x14ac:dyDescent="0.2">
      <c r="A44" s="23" t="s">
        <v>19</v>
      </c>
      <c r="B44" s="17" t="s">
        <v>56</v>
      </c>
      <c r="C44" s="388">
        <v>0.128</v>
      </c>
      <c r="D44" s="388">
        <v>9.1999999999999998E-2</v>
      </c>
      <c r="E44" s="339">
        <f t="shared" si="1"/>
        <v>-3.6000000000000005</v>
      </c>
      <c r="F44" s="357"/>
      <c r="G44" s="22"/>
    </row>
    <row r="45" spans="1:7" ht="20.100000000000001" customHeight="1" x14ac:dyDescent="0.2">
      <c r="A45" s="23" t="s">
        <v>21</v>
      </c>
      <c r="B45" s="17" t="s">
        <v>57</v>
      </c>
      <c r="C45" s="388">
        <v>0.158</v>
      </c>
      <c r="D45" s="388">
        <v>0.191</v>
      </c>
      <c r="E45" s="339">
        <f t="shared" si="1"/>
        <v>3.3000000000000003</v>
      </c>
      <c r="F45" s="357"/>
      <c r="G45" s="22"/>
    </row>
    <row r="46" spans="1:7" ht="20.100000000000001" customHeight="1" x14ac:dyDescent="0.2">
      <c r="A46" s="23" t="s">
        <v>23</v>
      </c>
      <c r="B46" s="17" t="s">
        <v>58</v>
      </c>
      <c r="C46" s="388">
        <v>9.6000000000000002E-2</v>
      </c>
      <c r="D46" s="388">
        <v>0.16</v>
      </c>
      <c r="E46" s="339">
        <f t="shared" si="1"/>
        <v>6.4</v>
      </c>
      <c r="F46" s="357"/>
      <c r="G46" s="22"/>
    </row>
    <row r="47" spans="1:7" ht="20.100000000000001" customHeight="1" x14ac:dyDescent="0.2">
      <c r="A47" s="23" t="s">
        <v>25</v>
      </c>
      <c r="B47" s="17" t="s">
        <v>59</v>
      </c>
      <c r="C47" s="388">
        <v>7.0000000000000007E-2</v>
      </c>
      <c r="D47" s="388">
        <v>8.3000000000000004E-2</v>
      </c>
      <c r="E47" s="339">
        <f t="shared" si="1"/>
        <v>1.2999999999999998</v>
      </c>
      <c r="F47" s="357"/>
      <c r="G47" s="22"/>
    </row>
    <row r="48" spans="1:7" ht="20.100000000000001" customHeight="1" x14ac:dyDescent="0.2">
      <c r="A48" s="23" t="s">
        <v>27</v>
      </c>
      <c r="B48" s="17" t="s">
        <v>60</v>
      </c>
      <c r="C48" s="388">
        <v>0.158</v>
      </c>
      <c r="D48" s="388">
        <v>0.152</v>
      </c>
      <c r="E48" s="339">
        <f t="shared" si="1"/>
        <v>-0.60000000000000053</v>
      </c>
      <c r="F48" s="357"/>
      <c r="G48" s="22"/>
    </row>
    <row r="49" spans="1:7" ht="20.100000000000001" customHeight="1" x14ac:dyDescent="0.2">
      <c r="A49" s="23" t="s">
        <v>29</v>
      </c>
      <c r="B49" s="17" t="s">
        <v>61</v>
      </c>
      <c r="C49" s="388">
        <v>0.107</v>
      </c>
      <c r="D49" s="388">
        <v>0.10299999999999999</v>
      </c>
      <c r="E49" s="339">
        <f t="shared" si="1"/>
        <v>-0.40000000000000036</v>
      </c>
      <c r="F49" s="357"/>
      <c r="G49" s="22"/>
    </row>
    <row r="50" spans="1:7" ht="20.100000000000001" customHeight="1" x14ac:dyDescent="0.2">
      <c r="A50" s="23" t="s">
        <v>31</v>
      </c>
      <c r="B50" s="17" t="s">
        <v>62</v>
      </c>
      <c r="C50" s="388">
        <v>0.14000000000000001</v>
      </c>
      <c r="D50" s="388">
        <v>0.22800000000000001</v>
      </c>
      <c r="E50" s="339">
        <f t="shared" si="1"/>
        <v>8.7999999999999989</v>
      </c>
      <c r="F50" s="357"/>
      <c r="G50" s="22"/>
    </row>
    <row r="51" spans="1:7" ht="20.100000000000001" customHeight="1" x14ac:dyDescent="0.2">
      <c r="A51" s="23" t="s">
        <v>33</v>
      </c>
      <c r="B51" s="17" t="s">
        <v>63</v>
      </c>
      <c r="C51" s="388">
        <v>0.13500000000000001</v>
      </c>
      <c r="D51" s="388">
        <v>0.13700000000000001</v>
      </c>
      <c r="E51" s="339">
        <f t="shared" si="1"/>
        <v>0.20000000000000018</v>
      </c>
      <c r="F51" s="357"/>
      <c r="G51" s="22"/>
    </row>
    <row r="52" spans="1:7" ht="20.100000000000001" customHeight="1" x14ac:dyDescent="0.2">
      <c r="A52" s="23" t="s">
        <v>35</v>
      </c>
      <c r="B52" s="17" t="s">
        <v>64</v>
      </c>
      <c r="C52" s="388">
        <v>-0.18</v>
      </c>
      <c r="D52" s="388">
        <v>-0.46200000000000002</v>
      </c>
      <c r="E52" s="339">
        <f t="shared" si="1"/>
        <v>-28.200000000000003</v>
      </c>
      <c r="F52" s="357"/>
      <c r="G52" s="22"/>
    </row>
    <row r="53" spans="1:7" ht="20.100000000000001" customHeight="1" x14ac:dyDescent="0.2">
      <c r="A53" s="23" t="s">
        <v>37</v>
      </c>
      <c r="B53" s="17" t="s">
        <v>65</v>
      </c>
      <c r="C53" s="388">
        <v>-1.2999999999999999E-2</v>
      </c>
      <c r="D53" s="388">
        <v>1E-3</v>
      </c>
      <c r="E53" s="339">
        <f t="shared" si="1"/>
        <v>1.4</v>
      </c>
      <c r="F53" s="357"/>
      <c r="G53" s="22"/>
    </row>
    <row r="54" spans="1:7" ht="20.100000000000001" customHeight="1" x14ac:dyDescent="0.2">
      <c r="A54" s="23" t="s">
        <v>39</v>
      </c>
      <c r="B54" s="17" t="s">
        <v>66</v>
      </c>
      <c r="C54" s="388">
        <v>0.13700000000000001</v>
      </c>
      <c r="D54" s="388">
        <v>0.115</v>
      </c>
      <c r="E54" s="339">
        <f t="shared" si="1"/>
        <v>-2.2000000000000006</v>
      </c>
      <c r="F54" s="357"/>
      <c r="G54" s="22"/>
    </row>
    <row r="55" spans="1:7" ht="20.100000000000001" customHeight="1" x14ac:dyDescent="0.2">
      <c r="A55" s="23" t="s">
        <v>41</v>
      </c>
      <c r="B55" s="17" t="s">
        <v>67</v>
      </c>
      <c r="C55" s="388">
        <v>0.20799999999999999</v>
      </c>
      <c r="D55" s="388">
        <v>0.21299999999999999</v>
      </c>
      <c r="E55" s="339">
        <f t="shared" si="1"/>
        <v>0.50000000000000044</v>
      </c>
      <c r="F55" s="357"/>
      <c r="G55" s="22"/>
    </row>
    <row r="56" spans="1:7" ht="20.100000000000001" customHeight="1" x14ac:dyDescent="0.2">
      <c r="A56" s="23" t="s">
        <v>43</v>
      </c>
      <c r="B56" s="17" t="s">
        <v>68</v>
      </c>
      <c r="C56" s="388">
        <v>0.13400000000000001</v>
      </c>
      <c r="D56" s="388">
        <v>0.114</v>
      </c>
      <c r="E56" s="339">
        <f t="shared" si="1"/>
        <v>-2.0000000000000004</v>
      </c>
      <c r="F56" s="357"/>
      <c r="G56" s="22"/>
    </row>
    <row r="57" spans="1:7" ht="20.100000000000001" customHeight="1" x14ac:dyDescent="0.2">
      <c r="A57" s="23" t="s">
        <v>45</v>
      </c>
      <c r="B57" s="17" t="s">
        <v>69</v>
      </c>
      <c r="C57" s="388">
        <v>0.191</v>
      </c>
      <c r="D57" s="388">
        <v>0.17100000000000001</v>
      </c>
      <c r="E57" s="339">
        <f t="shared" si="1"/>
        <v>-1.9999999999999991</v>
      </c>
      <c r="F57" s="357"/>
      <c r="G57" s="22"/>
    </row>
    <row r="58" spans="1:7" ht="20.100000000000001" customHeight="1" x14ac:dyDescent="0.2">
      <c r="A58" s="23" t="s">
        <v>47</v>
      </c>
      <c r="B58" s="17" t="s">
        <v>70</v>
      </c>
      <c r="C58" s="388">
        <v>8.4000000000000005E-2</v>
      </c>
      <c r="D58" s="388">
        <v>0.113</v>
      </c>
      <c r="E58" s="339">
        <f t="shared" si="1"/>
        <v>2.9</v>
      </c>
      <c r="F58" s="357"/>
      <c r="G58" s="22"/>
    </row>
    <row r="59" spans="1:7" ht="20.100000000000001" customHeight="1" x14ac:dyDescent="0.2">
      <c r="A59" s="23" t="s">
        <v>49</v>
      </c>
      <c r="B59" s="17" t="s">
        <v>71</v>
      </c>
      <c r="C59" s="388">
        <v>0.01</v>
      </c>
      <c r="D59" s="388">
        <v>3.1E-2</v>
      </c>
      <c r="E59" s="339">
        <f t="shared" si="1"/>
        <v>2.0999999999999996</v>
      </c>
      <c r="F59" s="357"/>
      <c r="G59" s="22"/>
    </row>
    <row r="60" spans="1:7" ht="20.100000000000001" customHeight="1" x14ac:dyDescent="0.2">
      <c r="A60" s="23" t="s">
        <v>72</v>
      </c>
      <c r="B60" s="17" t="s">
        <v>73</v>
      </c>
      <c r="C60" s="388">
        <v>0.20399999999999999</v>
      </c>
      <c r="D60" s="388">
        <v>0.17100000000000001</v>
      </c>
      <c r="E60" s="339">
        <f t="shared" si="1"/>
        <v>-3.2999999999999972</v>
      </c>
      <c r="F60" s="357"/>
      <c r="G60" s="22"/>
    </row>
    <row r="61" spans="1:7" ht="20.100000000000001" customHeight="1" x14ac:dyDescent="0.2">
      <c r="A61" s="23" t="s">
        <v>74</v>
      </c>
      <c r="B61" s="17" t="s">
        <v>75</v>
      </c>
      <c r="C61" s="388">
        <v>7.9000000000000001E-2</v>
      </c>
      <c r="D61" s="388">
        <v>4.4999999999999998E-2</v>
      </c>
      <c r="E61" s="339">
        <f t="shared" si="1"/>
        <v>-3.4000000000000004</v>
      </c>
      <c r="F61" s="357"/>
      <c r="G61" s="22"/>
    </row>
    <row r="62" spans="1:7" ht="20.100000000000001" customHeight="1" x14ac:dyDescent="0.2">
      <c r="A62" s="23" t="s">
        <v>76</v>
      </c>
      <c r="B62" s="17" t="s">
        <v>77</v>
      </c>
      <c r="C62" s="388">
        <v>7.0999999999999994E-2</v>
      </c>
      <c r="D62" s="388">
        <v>-0.29399999999999998</v>
      </c>
      <c r="E62" s="339">
        <f t="shared" si="1"/>
        <v>-36.5</v>
      </c>
      <c r="F62" s="357"/>
      <c r="G62" s="22"/>
    </row>
    <row r="63" spans="1:7" ht="20.100000000000001" customHeight="1" x14ac:dyDescent="0.2">
      <c r="A63" s="23" t="s">
        <v>78</v>
      </c>
      <c r="B63" s="17" t="s">
        <v>79</v>
      </c>
      <c r="C63" s="388">
        <v>-1.7999999999999999E-2</v>
      </c>
      <c r="D63" s="388">
        <v>5.0999999999999997E-2</v>
      </c>
      <c r="E63" s="339">
        <f t="shared" si="1"/>
        <v>6.8999999999999995</v>
      </c>
      <c r="F63" s="357"/>
      <c r="G63" s="22"/>
    </row>
    <row r="64" spans="1:7" ht="20.100000000000001" customHeight="1" x14ac:dyDescent="0.2">
      <c r="A64" s="23" t="s">
        <v>80</v>
      </c>
      <c r="B64" s="17" t="s">
        <v>81</v>
      </c>
      <c r="C64" s="388">
        <v>0.122</v>
      </c>
      <c r="D64" s="388">
        <v>9.9000000000000005E-2</v>
      </c>
      <c r="E64" s="339">
        <f t="shared" si="1"/>
        <v>-2.2999999999999994</v>
      </c>
      <c r="F64" s="357"/>
      <c r="G64" s="22"/>
    </row>
    <row r="65" spans="1:7" ht="20.100000000000001" customHeight="1" x14ac:dyDescent="0.2">
      <c r="A65" s="23" t="s">
        <v>82</v>
      </c>
      <c r="B65" s="17" t="s">
        <v>83</v>
      </c>
      <c r="C65" s="388">
        <v>0.19700000000000001</v>
      </c>
      <c r="D65" s="388">
        <v>0.20499999999999999</v>
      </c>
      <c r="E65" s="339">
        <f t="shared" si="1"/>
        <v>0.79999999999999793</v>
      </c>
      <c r="F65" s="357"/>
      <c r="G65" s="22"/>
    </row>
    <row r="66" spans="1:7" ht="20.100000000000001" customHeight="1" thickBot="1" x14ac:dyDescent="0.25">
      <c r="A66" s="23" t="s">
        <v>84</v>
      </c>
      <c r="B66" s="17" t="s">
        <v>85</v>
      </c>
      <c r="C66" s="388">
        <v>0.13700000000000001</v>
      </c>
      <c r="D66" s="388">
        <v>0.23599999999999999</v>
      </c>
      <c r="E66" s="339">
        <f t="shared" si="1"/>
        <v>9.8999999999999986</v>
      </c>
      <c r="F66" s="357"/>
      <c r="G66" s="22"/>
    </row>
    <row r="67" spans="1:7" ht="20.100000000000001" customHeight="1" thickBot="1" x14ac:dyDescent="0.25">
      <c r="A67" s="95"/>
      <c r="B67" s="41" t="s">
        <v>10</v>
      </c>
      <c r="C67" s="265">
        <v>0.16500000000000001</v>
      </c>
      <c r="D67" s="265">
        <v>0.156</v>
      </c>
      <c r="E67" s="340">
        <f t="shared" si="1"/>
        <v>-0.9000000000000008</v>
      </c>
      <c r="F67" s="357"/>
      <c r="G67" s="22"/>
    </row>
    <row r="68" spans="1:7" ht="20.100000000000001" customHeight="1" x14ac:dyDescent="0.2"/>
    <row r="69" spans="1:7" ht="20.100000000000001" customHeight="1" x14ac:dyDescent="0.2"/>
    <row r="70" spans="1:7" ht="20.100000000000001" customHeight="1" x14ac:dyDescent="0.2"/>
    <row r="71" spans="1:7" ht="20.100000000000001" customHeight="1" x14ac:dyDescent="0.2"/>
    <row r="72" spans="1:7" ht="20.100000000000001" customHeight="1" x14ac:dyDescent="0.2"/>
    <row r="73" spans="1:7" ht="20.100000000000001" customHeight="1" x14ac:dyDescent="0.2"/>
    <row r="74" spans="1:7" ht="20.100000000000001" customHeight="1" x14ac:dyDescent="0.2"/>
    <row r="75" spans="1:7" ht="20.100000000000001" customHeight="1" x14ac:dyDescent="0.2"/>
    <row r="76" spans="1:7" ht="20.100000000000001" customHeight="1" x14ac:dyDescent="0.2"/>
    <row r="77" spans="1:7" ht="20.100000000000001" customHeight="1" x14ac:dyDescent="0.2"/>
    <row r="78" spans="1:7" ht="20.100000000000001" customHeight="1" x14ac:dyDescent="0.2"/>
    <row r="79" spans="1:7" ht="20.100000000000001" customHeight="1" x14ac:dyDescent="0.2"/>
    <row r="80" spans="1:7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  <row r="97" ht="20.100000000000001" customHeight="1" x14ac:dyDescent="0.2"/>
    <row r="98" ht="20.100000000000001" customHeight="1" x14ac:dyDescent="0.2"/>
    <row r="99" ht="20.100000000000001" customHeight="1" x14ac:dyDescent="0.2"/>
    <row r="100" ht="20.100000000000001" customHeight="1" x14ac:dyDescent="0.2"/>
    <row r="101" ht="20.100000000000001" customHeight="1" x14ac:dyDescent="0.2"/>
    <row r="102" ht="20.100000000000001" customHeight="1" x14ac:dyDescent="0.2"/>
    <row r="103" ht="20.100000000000001" customHeight="1" x14ac:dyDescent="0.2"/>
    <row r="104" ht="20.100000000000001" customHeight="1" x14ac:dyDescent="0.2"/>
    <row r="105" ht="20.100000000000001" customHeight="1" x14ac:dyDescent="0.2"/>
    <row r="106" ht="20.100000000000001" customHeight="1" x14ac:dyDescent="0.2"/>
    <row r="107" ht="20.100000000000001" customHeight="1" x14ac:dyDescent="0.2"/>
    <row r="108" ht="20.100000000000001" customHeight="1" x14ac:dyDescent="0.2"/>
    <row r="109" ht="20.100000000000001" customHeight="1" x14ac:dyDescent="0.2"/>
    <row r="110" ht="20.100000000000001" customHeight="1" x14ac:dyDescent="0.2"/>
    <row r="111" ht="20.100000000000001" customHeight="1" x14ac:dyDescent="0.2"/>
    <row r="112" ht="20.100000000000001" customHeight="1" x14ac:dyDescent="0.2"/>
    <row r="113" ht="20.100000000000001" customHeight="1" x14ac:dyDescent="0.2"/>
    <row r="114" ht="20.100000000000001" customHeight="1" x14ac:dyDescent="0.2"/>
    <row r="115" ht="20.100000000000001" customHeight="1" x14ac:dyDescent="0.2"/>
    <row r="116" ht="20.100000000000001" customHeight="1" x14ac:dyDescent="0.2"/>
    <row r="117" ht="20.100000000000001" customHeight="1" x14ac:dyDescent="0.2"/>
    <row r="118" ht="20.100000000000001" customHeight="1" x14ac:dyDescent="0.2"/>
    <row r="119" ht="20.100000000000001" customHeight="1" x14ac:dyDescent="0.2"/>
    <row r="120" ht="20.100000000000001" customHeight="1" x14ac:dyDescent="0.2"/>
    <row r="121" ht="20.100000000000001" customHeight="1" x14ac:dyDescent="0.2"/>
    <row r="122" ht="20.100000000000001" customHeight="1" x14ac:dyDescent="0.2"/>
    <row r="123" ht="20.100000000000001" customHeight="1" x14ac:dyDescent="0.2"/>
    <row r="124" ht="20.100000000000001" customHeight="1" x14ac:dyDescent="0.2"/>
    <row r="125" ht="20.100000000000001" customHeight="1" x14ac:dyDescent="0.2"/>
    <row r="126" ht="20.100000000000001" customHeight="1" x14ac:dyDescent="0.2"/>
    <row r="127" ht="20.100000000000001" customHeight="1" x14ac:dyDescent="0.2"/>
    <row r="128" ht="20.100000000000001" customHeight="1" x14ac:dyDescent="0.2"/>
    <row r="129" ht="20.100000000000001" customHeight="1" x14ac:dyDescent="0.2"/>
    <row r="130" ht="20.100000000000001" customHeight="1" x14ac:dyDescent="0.2"/>
    <row r="131" ht="20.100000000000001" customHeight="1" x14ac:dyDescent="0.2"/>
    <row r="132" ht="20.100000000000001" customHeight="1" x14ac:dyDescent="0.2"/>
    <row r="133" ht="20.100000000000001" customHeight="1" x14ac:dyDescent="0.2"/>
    <row r="134" ht="20.100000000000001" customHeight="1" x14ac:dyDescent="0.2"/>
    <row r="135" ht="20.100000000000001" customHeight="1" x14ac:dyDescent="0.2"/>
    <row r="136" ht="20.100000000000001" customHeight="1" x14ac:dyDescent="0.2"/>
    <row r="137" ht="20.100000000000001" customHeight="1" x14ac:dyDescent="0.2"/>
    <row r="138" ht="20.100000000000001" customHeight="1" x14ac:dyDescent="0.2"/>
    <row r="139" ht="20.100000000000001" customHeight="1" x14ac:dyDescent="0.2"/>
    <row r="140" ht="20.100000000000001" customHeight="1" x14ac:dyDescent="0.2"/>
    <row r="141" ht="20.100000000000001" customHeight="1" x14ac:dyDescent="0.2"/>
    <row r="142" ht="20.100000000000001" customHeight="1" x14ac:dyDescent="0.2"/>
    <row r="143" ht="20.100000000000001" customHeight="1" x14ac:dyDescent="0.2"/>
    <row r="144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20.100000000000001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20.100000000000001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20.100000000000001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20.100000000000001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  <row r="196" ht="20.100000000000001" customHeight="1" x14ac:dyDescent="0.2"/>
    <row r="197" ht="20.100000000000001" customHeight="1" x14ac:dyDescent="0.2"/>
    <row r="198" ht="20.100000000000001" customHeight="1" x14ac:dyDescent="0.2"/>
    <row r="199" ht="20.100000000000001" customHeight="1" x14ac:dyDescent="0.2"/>
    <row r="200" ht="20.100000000000001" customHeight="1" x14ac:dyDescent="0.2"/>
    <row r="201" ht="20.100000000000001" customHeight="1" x14ac:dyDescent="0.2"/>
    <row r="202" ht="20.100000000000001" customHeight="1" x14ac:dyDescent="0.2"/>
    <row r="203" ht="20.100000000000001" customHeight="1" x14ac:dyDescent="0.2"/>
    <row r="204" ht="20.100000000000001" customHeight="1" x14ac:dyDescent="0.2"/>
    <row r="205" ht="20.100000000000001" customHeight="1" x14ac:dyDescent="0.2"/>
  </sheetData>
  <mergeCells count="6">
    <mergeCell ref="C38:E38"/>
    <mergeCell ref="A1:E1"/>
    <mergeCell ref="C4:E4"/>
    <mergeCell ref="A10:E10"/>
    <mergeCell ref="C12:E12"/>
    <mergeCell ref="A36:E36"/>
  </mergeCells>
  <conditionalFormatting sqref="G6:G10 G12:G67">
    <cfRule type="cellIs" dxfId="1" priority="1" operator="notEqual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2" fitToHeight="4" orientation="portrait" r:id="rId1"/>
  <headerFooter alignWithMargins="0"/>
  <rowBreaks count="1" manualBreakCount="1">
    <brk id="3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18235-9F35-46BF-B3F6-DC2DC75A954B}">
  <dimension ref="A1:F273"/>
  <sheetViews>
    <sheetView showGridLines="0" zoomScaleNormal="100" zoomScaleSheetLayoutView="100" workbookViewId="0">
      <selection activeCell="H9" sqref="H9"/>
    </sheetView>
  </sheetViews>
  <sheetFormatPr defaultColWidth="9.140625" defaultRowHeight="12.75" x14ac:dyDescent="0.2"/>
  <cols>
    <col min="1" max="1" width="3.5703125" style="251" customWidth="1"/>
    <col min="2" max="2" width="33.28515625" style="251" customWidth="1"/>
    <col min="3" max="3" width="16.140625" style="251" customWidth="1"/>
    <col min="4" max="4" width="15.85546875" style="251" customWidth="1"/>
    <col min="5" max="5" width="15.28515625" style="251" customWidth="1"/>
    <col min="6" max="16384" width="9.140625" style="251"/>
  </cols>
  <sheetData>
    <row r="1" spans="1:6" s="386" customFormat="1" ht="20.100000000000001" customHeight="1" x14ac:dyDescent="0.2">
      <c r="A1" s="506" t="s">
        <v>209</v>
      </c>
      <c r="B1" s="506"/>
      <c r="C1" s="506"/>
      <c r="D1" s="506"/>
      <c r="E1" s="506"/>
    </row>
    <row r="2" spans="1:6" s="386" customFormat="1" ht="20.100000000000001" customHeight="1" x14ac:dyDescent="0.2">
      <c r="A2" s="249"/>
      <c r="B2" s="249"/>
      <c r="C2" s="249"/>
      <c r="D2" s="249"/>
      <c r="E2" s="249"/>
    </row>
    <row r="3" spans="1:6" s="389" customFormat="1" ht="20.100000000000001" customHeight="1" thickBot="1" x14ac:dyDescent="0.25">
      <c r="A3" s="252"/>
      <c r="B3" s="252"/>
      <c r="C3" s="252"/>
      <c r="D3" s="252"/>
      <c r="E3" s="252"/>
    </row>
    <row r="4" spans="1:6" s="250" customFormat="1" ht="20.100000000000001" customHeight="1" thickBot="1" x14ac:dyDescent="0.25">
      <c r="A4" s="253" t="s">
        <v>1</v>
      </c>
      <c r="B4" s="275" t="s">
        <v>2</v>
      </c>
      <c r="C4" s="522" t="s">
        <v>209</v>
      </c>
      <c r="D4" s="523"/>
      <c r="E4" s="524"/>
    </row>
    <row r="5" spans="1:6" s="250" customFormat="1" ht="20.100000000000001" customHeight="1" thickBot="1" x14ac:dyDescent="0.25">
      <c r="A5" s="257"/>
      <c r="B5" s="353"/>
      <c r="C5" s="36">
        <v>2023</v>
      </c>
      <c r="D5" s="36">
        <v>2024</v>
      </c>
      <c r="E5" s="16" t="s">
        <v>173</v>
      </c>
    </row>
    <row r="6" spans="1:6" ht="20.100000000000001" customHeight="1" x14ac:dyDescent="0.2">
      <c r="A6" s="259" t="s">
        <v>6</v>
      </c>
      <c r="B6" s="355" t="s">
        <v>7</v>
      </c>
      <c r="C6" s="356">
        <f>+C34</f>
        <v>3.6999999999999998E-2</v>
      </c>
      <c r="D6" s="356">
        <f>+D34</f>
        <v>4.2999999999999997E-2</v>
      </c>
      <c r="E6" s="339">
        <f>+(D6-C6)*100</f>
        <v>0.59999999999999987</v>
      </c>
      <c r="F6" s="357"/>
    </row>
    <row r="7" spans="1:6" ht="20.100000000000001" customHeight="1" thickBot="1" x14ac:dyDescent="0.25">
      <c r="A7" s="262" t="s">
        <v>8</v>
      </c>
      <c r="B7" s="359" t="s">
        <v>9</v>
      </c>
      <c r="C7" s="360">
        <f>+C67</f>
        <v>4.7E-2</v>
      </c>
      <c r="D7" s="360">
        <f>+D67</f>
        <v>4.4999999999999998E-2</v>
      </c>
      <c r="E7" s="339">
        <f>+(D7-C7)*100</f>
        <v>-0.20000000000000018</v>
      </c>
      <c r="F7" s="357"/>
    </row>
    <row r="8" spans="1:6" s="100" customFormat="1" ht="20.100000000000001" customHeight="1" thickBot="1" x14ac:dyDescent="0.25">
      <c r="A8" s="110"/>
      <c r="B8" s="361" t="s">
        <v>121</v>
      </c>
      <c r="C8" s="219">
        <v>4.4999999999999998E-2</v>
      </c>
      <c r="D8" s="219">
        <v>4.4999999999999998E-2</v>
      </c>
      <c r="E8" s="340">
        <f>+(D8-C8)*100</f>
        <v>0</v>
      </c>
      <c r="F8" s="357"/>
    </row>
    <row r="9" spans="1:6" ht="20.100000000000001" customHeight="1" x14ac:dyDescent="0.2">
      <c r="A9" s="273"/>
      <c r="B9" s="250"/>
    </row>
    <row r="10" spans="1:6" s="389" customFormat="1" ht="20.100000000000001" customHeight="1" x14ac:dyDescent="0.2">
      <c r="A10" s="506" t="s">
        <v>211</v>
      </c>
      <c r="B10" s="506"/>
      <c r="C10" s="506"/>
      <c r="D10" s="506"/>
      <c r="E10" s="506"/>
    </row>
    <row r="11" spans="1:6" s="389" customFormat="1" ht="20.100000000000001" customHeight="1" thickBot="1" x14ac:dyDescent="0.25">
      <c r="A11" s="252"/>
      <c r="B11" s="252"/>
      <c r="C11" s="252"/>
      <c r="D11" s="252"/>
      <c r="E11" s="252"/>
    </row>
    <row r="12" spans="1:6" s="250" customFormat="1" ht="20.100000000000001" customHeight="1" thickBot="1" x14ac:dyDescent="0.25">
      <c r="A12" s="253" t="s">
        <v>1</v>
      </c>
      <c r="B12" s="275" t="s">
        <v>12</v>
      </c>
      <c r="C12" s="522" t="s">
        <v>209</v>
      </c>
      <c r="D12" s="523"/>
      <c r="E12" s="524"/>
    </row>
    <row r="13" spans="1:6" s="250" customFormat="1" ht="20.100000000000001" customHeight="1" thickBot="1" x14ac:dyDescent="0.25">
      <c r="A13" s="257"/>
      <c r="B13" s="353"/>
      <c r="C13" s="16">
        <f>+C5</f>
        <v>2023</v>
      </c>
      <c r="D13" s="16">
        <f>+D5</f>
        <v>2024</v>
      </c>
      <c r="E13" s="16" t="s">
        <v>173</v>
      </c>
    </row>
    <row r="14" spans="1:6" ht="20.100000000000001" customHeight="1" x14ac:dyDescent="0.2">
      <c r="A14" s="23" t="s">
        <v>6</v>
      </c>
      <c r="B14" s="37" t="s">
        <v>13</v>
      </c>
      <c r="C14" s="392">
        <v>4.2999999999999997E-2</v>
      </c>
      <c r="D14" s="392">
        <v>4.3999999999999997E-2</v>
      </c>
      <c r="E14" s="339">
        <f t="shared" ref="E14:E34" si="0">+(D14-C14)*100</f>
        <v>0.10000000000000009</v>
      </c>
      <c r="F14" s="357"/>
    </row>
    <row r="15" spans="1:6" ht="20.100000000000001" customHeight="1" x14ac:dyDescent="0.2">
      <c r="A15" s="23" t="s">
        <v>8</v>
      </c>
      <c r="B15" s="37" t="s">
        <v>14</v>
      </c>
      <c r="C15" s="392">
        <v>2.1000000000000001E-2</v>
      </c>
      <c r="D15" s="392">
        <v>8.0000000000000002E-3</v>
      </c>
      <c r="E15" s="339">
        <f t="shared" si="0"/>
        <v>-1.3</v>
      </c>
      <c r="F15" s="357"/>
    </row>
    <row r="16" spans="1:6" ht="20.100000000000001" customHeight="1" x14ac:dyDescent="0.2">
      <c r="A16" s="23" t="s">
        <v>15</v>
      </c>
      <c r="B16" s="37" t="s">
        <v>16</v>
      </c>
      <c r="C16" s="392">
        <v>2.3E-2</v>
      </c>
      <c r="D16" s="392">
        <v>1.4E-2</v>
      </c>
      <c r="E16" s="339">
        <f t="shared" si="0"/>
        <v>-0.89999999999999991</v>
      </c>
      <c r="F16" s="357"/>
    </row>
    <row r="17" spans="1:6" ht="19.5" customHeight="1" x14ac:dyDescent="0.2">
      <c r="A17" s="23" t="s">
        <v>17</v>
      </c>
      <c r="B17" s="37" t="s">
        <v>18</v>
      </c>
      <c r="C17" s="392">
        <v>0.03</v>
      </c>
      <c r="D17" s="392">
        <v>4.1000000000000002E-2</v>
      </c>
      <c r="E17" s="339">
        <f t="shared" si="0"/>
        <v>1.1000000000000003</v>
      </c>
      <c r="F17" s="357"/>
    </row>
    <row r="18" spans="1:6" ht="20.100000000000001" customHeight="1" x14ac:dyDescent="0.2">
      <c r="A18" s="23" t="s">
        <v>19</v>
      </c>
      <c r="B18" s="37" t="s">
        <v>20</v>
      </c>
      <c r="C18" s="392">
        <v>1.7000000000000001E-2</v>
      </c>
      <c r="D18" s="392">
        <v>3.2000000000000001E-2</v>
      </c>
      <c r="E18" s="339">
        <f t="shared" si="0"/>
        <v>1.5</v>
      </c>
      <c r="F18" s="357"/>
    </row>
    <row r="19" spans="1:6" ht="20.100000000000001" customHeight="1" x14ac:dyDescent="0.2">
      <c r="A19" s="23" t="s">
        <v>21</v>
      </c>
      <c r="B19" s="37" t="s">
        <v>22</v>
      </c>
      <c r="C19" s="392">
        <v>2.5000000000000001E-2</v>
      </c>
      <c r="D19" s="392">
        <v>1.6E-2</v>
      </c>
      <c r="E19" s="339">
        <f t="shared" si="0"/>
        <v>-0.90000000000000013</v>
      </c>
      <c r="F19" s="357"/>
    </row>
    <row r="20" spans="1:6" ht="20.100000000000001" customHeight="1" x14ac:dyDescent="0.2">
      <c r="A20" s="23" t="s">
        <v>23</v>
      </c>
      <c r="B20" s="37" t="s">
        <v>24</v>
      </c>
      <c r="C20" s="392">
        <v>5.8000000000000003E-2</v>
      </c>
      <c r="D20" s="392">
        <v>5.6000000000000001E-2</v>
      </c>
      <c r="E20" s="339">
        <f t="shared" si="0"/>
        <v>-0.20000000000000018</v>
      </c>
      <c r="F20" s="357"/>
    </row>
    <row r="21" spans="1:6" ht="20.100000000000001" customHeight="1" x14ac:dyDescent="0.2">
      <c r="A21" s="23" t="s">
        <v>25</v>
      </c>
      <c r="B21" s="37" t="s">
        <v>26</v>
      </c>
      <c r="C21" s="392">
        <v>1.9E-2</v>
      </c>
      <c r="D21" s="392">
        <v>2.1999999999999999E-2</v>
      </c>
      <c r="E21" s="339">
        <f t="shared" si="0"/>
        <v>0.29999999999999993</v>
      </c>
      <c r="F21" s="357"/>
    </row>
    <row r="22" spans="1:6" ht="20.100000000000001" customHeight="1" x14ac:dyDescent="0.2">
      <c r="A22" s="23" t="s">
        <v>27</v>
      </c>
      <c r="B22" s="37" t="s">
        <v>28</v>
      </c>
      <c r="C22" s="392">
        <v>5.0000000000000001E-3</v>
      </c>
      <c r="D22" s="392">
        <v>8.0000000000000002E-3</v>
      </c>
      <c r="E22" s="339">
        <f t="shared" si="0"/>
        <v>0.3</v>
      </c>
      <c r="F22" s="357"/>
    </row>
    <row r="23" spans="1:6" ht="20.100000000000001" customHeight="1" x14ac:dyDescent="0.2">
      <c r="A23" s="23" t="s">
        <v>29</v>
      </c>
      <c r="B23" s="37" t="s">
        <v>30</v>
      </c>
      <c r="C23" s="392">
        <v>4.4999999999999998E-2</v>
      </c>
      <c r="D23" s="392">
        <v>6.7000000000000004E-2</v>
      </c>
      <c r="E23" s="339">
        <f t="shared" si="0"/>
        <v>2.2000000000000006</v>
      </c>
      <c r="F23" s="357"/>
    </row>
    <row r="24" spans="1:6" ht="20.100000000000001" customHeight="1" x14ac:dyDescent="0.2">
      <c r="A24" s="23" t="s">
        <v>31</v>
      </c>
      <c r="B24" s="37" t="s">
        <v>32</v>
      </c>
      <c r="C24" s="392">
        <v>4.9000000000000002E-2</v>
      </c>
      <c r="D24" s="392">
        <v>4.8000000000000001E-2</v>
      </c>
      <c r="E24" s="339">
        <f t="shared" si="0"/>
        <v>-0.10000000000000009</v>
      </c>
      <c r="F24" s="357"/>
    </row>
    <row r="25" spans="1:6" ht="20.100000000000001" customHeight="1" x14ac:dyDescent="0.2">
      <c r="A25" s="23" t="s">
        <v>33</v>
      </c>
      <c r="B25" s="37" t="s">
        <v>34</v>
      </c>
      <c r="C25" s="392">
        <v>5.7000000000000002E-2</v>
      </c>
      <c r="D25" s="392">
        <v>6.2E-2</v>
      </c>
      <c r="E25" s="339">
        <f t="shared" si="0"/>
        <v>0.49999999999999978</v>
      </c>
      <c r="F25" s="357"/>
    </row>
    <row r="26" spans="1:6" ht="20.100000000000001" customHeight="1" x14ac:dyDescent="0.2">
      <c r="A26" s="23" t="s">
        <v>35</v>
      </c>
      <c r="B26" s="37" t="s">
        <v>36</v>
      </c>
      <c r="C26" s="392">
        <v>4.0000000000000001E-3</v>
      </c>
      <c r="D26" s="392">
        <v>3.0000000000000001E-3</v>
      </c>
      <c r="E26" s="339">
        <f t="shared" si="0"/>
        <v>-0.1</v>
      </c>
      <c r="F26" s="357"/>
    </row>
    <row r="27" spans="1:6" ht="20.100000000000001" customHeight="1" x14ac:dyDescent="0.2">
      <c r="A27" s="23" t="s">
        <v>37</v>
      </c>
      <c r="B27" s="37" t="s">
        <v>38</v>
      </c>
      <c r="C27" s="392">
        <v>8.0000000000000002E-3</v>
      </c>
      <c r="D27" s="392">
        <v>1.7999999999999999E-2</v>
      </c>
      <c r="E27" s="339">
        <f t="shared" si="0"/>
        <v>0.99999999999999989</v>
      </c>
      <c r="F27" s="357"/>
    </row>
    <row r="28" spans="1:6" ht="20.100000000000001" customHeight="1" x14ac:dyDescent="0.2">
      <c r="A28" s="23" t="s">
        <v>39</v>
      </c>
      <c r="B28" s="37" t="s">
        <v>40</v>
      </c>
      <c r="C28" s="392">
        <v>0.105</v>
      </c>
      <c r="D28" s="392">
        <v>0.127</v>
      </c>
      <c r="E28" s="339">
        <f t="shared" si="0"/>
        <v>2.2000000000000006</v>
      </c>
      <c r="F28" s="357"/>
    </row>
    <row r="29" spans="1:6" ht="20.100000000000001" customHeight="1" x14ac:dyDescent="0.2">
      <c r="A29" s="23" t="s">
        <v>41</v>
      </c>
      <c r="B29" s="37" t="s">
        <v>42</v>
      </c>
      <c r="C29" s="392">
        <v>-6.9000000000000006E-2</v>
      </c>
      <c r="D29" s="392">
        <v>7.0000000000000001E-3</v>
      </c>
      <c r="E29" s="339">
        <f t="shared" si="0"/>
        <v>7.6000000000000014</v>
      </c>
      <c r="F29" s="357"/>
    </row>
    <row r="30" spans="1:6" ht="20.100000000000001" customHeight="1" x14ac:dyDescent="0.2">
      <c r="A30" s="23" t="s">
        <v>43</v>
      </c>
      <c r="B30" s="37" t="s">
        <v>44</v>
      </c>
      <c r="C30" s="392">
        <v>8.9999999999999993E-3</v>
      </c>
      <c r="D30" s="392">
        <v>0.04</v>
      </c>
      <c r="E30" s="339">
        <f t="shared" si="0"/>
        <v>3.1</v>
      </c>
      <c r="F30" s="357"/>
    </row>
    <row r="31" spans="1:6" ht="20.100000000000001" customHeight="1" x14ac:dyDescent="0.2">
      <c r="A31" s="23" t="s">
        <v>45</v>
      </c>
      <c r="B31" s="37" t="s">
        <v>46</v>
      </c>
      <c r="C31" s="392">
        <v>1.0999999999999999E-2</v>
      </c>
      <c r="D31" s="392">
        <v>1.7999999999999999E-2</v>
      </c>
      <c r="E31" s="339">
        <f t="shared" si="0"/>
        <v>0.7</v>
      </c>
      <c r="F31" s="357"/>
    </row>
    <row r="32" spans="1:6" ht="20.100000000000001" customHeight="1" x14ac:dyDescent="0.2">
      <c r="A32" s="23" t="s">
        <v>47</v>
      </c>
      <c r="B32" s="37" t="s">
        <v>48</v>
      </c>
      <c r="C32" s="392">
        <v>-2E-3</v>
      </c>
      <c r="D32" s="392">
        <v>8.9999999999999993E-3</v>
      </c>
      <c r="E32" s="339">
        <f t="shared" si="0"/>
        <v>1.0999999999999999</v>
      </c>
      <c r="F32" s="357"/>
    </row>
    <row r="33" spans="1:6" ht="20.100000000000001" customHeight="1" thickBot="1" x14ac:dyDescent="0.25">
      <c r="A33" s="23" t="s">
        <v>49</v>
      </c>
      <c r="B33" s="37" t="s">
        <v>50</v>
      </c>
      <c r="C33" s="392">
        <v>5.6000000000000001E-2</v>
      </c>
      <c r="D33" s="392">
        <v>8.5999999999999993E-2</v>
      </c>
      <c r="E33" s="339">
        <f t="shared" si="0"/>
        <v>2.9999999999999991</v>
      </c>
      <c r="F33" s="357"/>
    </row>
    <row r="34" spans="1:6" s="100" customFormat="1" ht="20.100000000000001" customHeight="1" thickBot="1" x14ac:dyDescent="0.25">
      <c r="A34" s="134"/>
      <c r="B34" s="135" t="s">
        <v>10</v>
      </c>
      <c r="C34" s="391">
        <v>3.6999999999999998E-2</v>
      </c>
      <c r="D34" s="391">
        <v>4.2999999999999997E-2</v>
      </c>
      <c r="E34" s="340">
        <f t="shared" si="0"/>
        <v>0.59999999999999987</v>
      </c>
      <c r="F34" s="357"/>
    </row>
    <row r="35" spans="1:6" ht="20.100000000000001" customHeight="1" x14ac:dyDescent="0.2">
      <c r="C35" s="363"/>
      <c r="D35" s="363"/>
      <c r="E35" s="363"/>
    </row>
    <row r="36" spans="1:6" s="389" customFormat="1" ht="20.100000000000001" customHeight="1" x14ac:dyDescent="0.2">
      <c r="A36" s="506" t="s">
        <v>210</v>
      </c>
      <c r="B36" s="506"/>
      <c r="C36" s="506"/>
      <c r="D36" s="506"/>
      <c r="E36" s="506"/>
    </row>
    <row r="37" spans="1:6" s="389" customFormat="1" ht="20.100000000000001" customHeight="1" thickBot="1" x14ac:dyDescent="0.25">
      <c r="A37" s="252"/>
      <c r="B37" s="252"/>
      <c r="C37" s="252"/>
      <c r="D37" s="252"/>
      <c r="E37" s="252"/>
    </row>
    <row r="38" spans="1:6" s="250" customFormat="1" ht="20.100000000000001" customHeight="1" thickBot="1" x14ac:dyDescent="0.25">
      <c r="A38" s="253" t="s">
        <v>1</v>
      </c>
      <c r="B38" s="275" t="s">
        <v>12</v>
      </c>
      <c r="C38" s="522" t="s">
        <v>209</v>
      </c>
      <c r="D38" s="523"/>
      <c r="E38" s="524"/>
    </row>
    <row r="39" spans="1:6" s="250" customFormat="1" ht="20.100000000000001" customHeight="1" thickBot="1" x14ac:dyDescent="0.25">
      <c r="A39" s="257"/>
      <c r="B39" s="353"/>
      <c r="C39" s="36">
        <f>+C5</f>
        <v>2023</v>
      </c>
      <c r="D39" s="36">
        <f>+D5</f>
        <v>2024</v>
      </c>
      <c r="E39" s="36" t="str">
        <f>+E5</f>
        <v>Zmiana w p.p.</v>
      </c>
    </row>
    <row r="40" spans="1:6" s="250" customFormat="1" ht="20.100000000000001" customHeight="1" x14ac:dyDescent="0.2">
      <c r="A40" s="10" t="s">
        <v>6</v>
      </c>
      <c r="B40" s="17" t="s">
        <v>52</v>
      </c>
      <c r="C40" s="392">
        <v>0.02</v>
      </c>
      <c r="D40" s="392">
        <v>-2.7E-2</v>
      </c>
      <c r="E40" s="339">
        <f t="shared" ref="E40:E67" si="1">+(D40-C40)*100</f>
        <v>-4.7</v>
      </c>
      <c r="F40" s="357"/>
    </row>
    <row r="41" spans="1:6" ht="20.100000000000001" customHeight="1" x14ac:dyDescent="0.2">
      <c r="A41" s="23" t="s">
        <v>8</v>
      </c>
      <c r="B41" s="17" t="s">
        <v>53</v>
      </c>
      <c r="C41" s="392">
        <v>4.8000000000000001E-2</v>
      </c>
      <c r="D41" s="392">
        <v>3.5999999999999997E-2</v>
      </c>
      <c r="E41" s="339">
        <f t="shared" si="1"/>
        <v>-1.2000000000000004</v>
      </c>
      <c r="F41" s="357"/>
    </row>
    <row r="42" spans="1:6" ht="20.100000000000001" customHeight="1" x14ac:dyDescent="0.2">
      <c r="A42" s="23" t="s">
        <v>15</v>
      </c>
      <c r="B42" s="17" t="s">
        <v>54</v>
      </c>
      <c r="C42" s="392">
        <v>-0.01</v>
      </c>
      <c r="D42" s="392">
        <v>1.2999999999999999E-2</v>
      </c>
      <c r="E42" s="339">
        <f t="shared" si="1"/>
        <v>2.2999999999999998</v>
      </c>
      <c r="F42" s="357"/>
    </row>
    <row r="43" spans="1:6" ht="20.100000000000001" customHeight="1" x14ac:dyDescent="0.2">
      <c r="A43" s="23" t="s">
        <v>17</v>
      </c>
      <c r="B43" s="17" t="s">
        <v>55</v>
      </c>
      <c r="C43" s="392">
        <v>2.5999999999999999E-2</v>
      </c>
      <c r="D43" s="392">
        <v>-3.0000000000000001E-3</v>
      </c>
      <c r="E43" s="339">
        <f t="shared" si="1"/>
        <v>-2.9</v>
      </c>
      <c r="F43" s="357"/>
    </row>
    <row r="44" spans="1:6" ht="20.100000000000001" customHeight="1" x14ac:dyDescent="0.2">
      <c r="A44" s="23" t="s">
        <v>19</v>
      </c>
      <c r="B44" s="17" t="s">
        <v>56</v>
      </c>
      <c r="C44" s="392">
        <v>7.0000000000000007E-2</v>
      </c>
      <c r="D44" s="392">
        <v>5.0999999999999997E-2</v>
      </c>
      <c r="E44" s="339">
        <f t="shared" si="1"/>
        <v>-1.900000000000001</v>
      </c>
      <c r="F44" s="357"/>
    </row>
    <row r="45" spans="1:6" ht="20.100000000000001" customHeight="1" x14ac:dyDescent="0.2">
      <c r="A45" s="23" t="s">
        <v>21</v>
      </c>
      <c r="B45" s="17" t="s">
        <v>57</v>
      </c>
      <c r="C45" s="392">
        <v>2.1999999999999999E-2</v>
      </c>
      <c r="D45" s="392">
        <v>2.5999999999999999E-2</v>
      </c>
      <c r="E45" s="339">
        <f t="shared" si="1"/>
        <v>0.4</v>
      </c>
      <c r="F45" s="357"/>
    </row>
    <row r="46" spans="1:6" ht="20.100000000000001" customHeight="1" x14ac:dyDescent="0.2">
      <c r="A46" s="23" t="s">
        <v>23</v>
      </c>
      <c r="B46" s="17" t="s">
        <v>58</v>
      </c>
      <c r="C46" s="392">
        <v>1.6E-2</v>
      </c>
      <c r="D46" s="392">
        <v>2.9000000000000001E-2</v>
      </c>
      <c r="E46" s="339">
        <f t="shared" si="1"/>
        <v>1.3</v>
      </c>
      <c r="F46" s="357"/>
    </row>
    <row r="47" spans="1:6" ht="20.100000000000001" customHeight="1" x14ac:dyDescent="0.2">
      <c r="A47" s="23" t="s">
        <v>25</v>
      </c>
      <c r="B47" s="17" t="s">
        <v>59</v>
      </c>
      <c r="C47" s="392">
        <v>4.3999999999999997E-2</v>
      </c>
      <c r="D47" s="392">
        <v>5.1999999999999998E-2</v>
      </c>
      <c r="E47" s="339">
        <f t="shared" si="1"/>
        <v>0.8</v>
      </c>
      <c r="F47" s="357"/>
    </row>
    <row r="48" spans="1:6" ht="20.100000000000001" customHeight="1" x14ac:dyDescent="0.2">
      <c r="A48" s="23" t="s">
        <v>27</v>
      </c>
      <c r="B48" s="17" t="s">
        <v>60</v>
      </c>
      <c r="C48" s="392">
        <v>1.7999999999999999E-2</v>
      </c>
      <c r="D48" s="392">
        <v>1.7000000000000001E-2</v>
      </c>
      <c r="E48" s="339">
        <f t="shared" si="1"/>
        <v>-9.9999999999999742E-2</v>
      </c>
      <c r="F48" s="357"/>
    </row>
    <row r="49" spans="1:6" ht="20.100000000000001" customHeight="1" x14ac:dyDescent="0.2">
      <c r="A49" s="23" t="s">
        <v>29</v>
      </c>
      <c r="B49" s="17" t="s">
        <v>61</v>
      </c>
      <c r="C49" s="392">
        <v>2.4E-2</v>
      </c>
      <c r="D49" s="392">
        <v>2.4E-2</v>
      </c>
      <c r="E49" s="339">
        <f t="shared" si="1"/>
        <v>0</v>
      </c>
      <c r="F49" s="357"/>
    </row>
    <row r="50" spans="1:6" ht="20.100000000000001" customHeight="1" x14ac:dyDescent="0.2">
      <c r="A50" s="23" t="s">
        <v>31</v>
      </c>
      <c r="B50" s="17" t="s">
        <v>62</v>
      </c>
      <c r="C50" s="392">
        <v>1.6E-2</v>
      </c>
      <c r="D50" s="392">
        <v>2.5999999999999999E-2</v>
      </c>
      <c r="E50" s="339">
        <f t="shared" si="1"/>
        <v>0.99999999999999989</v>
      </c>
      <c r="F50" s="357"/>
    </row>
    <row r="51" spans="1:6" ht="20.100000000000001" customHeight="1" x14ac:dyDescent="0.2">
      <c r="A51" s="23" t="s">
        <v>33</v>
      </c>
      <c r="B51" s="17" t="s">
        <v>63</v>
      </c>
      <c r="C51" s="392">
        <v>5.5E-2</v>
      </c>
      <c r="D51" s="392">
        <v>6.2E-2</v>
      </c>
      <c r="E51" s="339">
        <f t="shared" si="1"/>
        <v>0.7</v>
      </c>
      <c r="F51" s="357"/>
    </row>
    <row r="52" spans="1:6" ht="20.100000000000001" customHeight="1" x14ac:dyDescent="0.2">
      <c r="A52" s="23" t="s">
        <v>35</v>
      </c>
      <c r="B52" s="17" t="s">
        <v>64</v>
      </c>
      <c r="C52" s="392">
        <v>-0.03</v>
      </c>
      <c r="D52" s="392">
        <v>-0.08</v>
      </c>
      <c r="E52" s="339">
        <f t="shared" si="1"/>
        <v>-5</v>
      </c>
      <c r="F52" s="357"/>
    </row>
    <row r="53" spans="1:6" ht="20.100000000000001" customHeight="1" x14ac:dyDescent="0.2">
      <c r="A53" s="23" t="s">
        <v>37</v>
      </c>
      <c r="B53" s="17" t="s">
        <v>65</v>
      </c>
      <c r="C53" s="392">
        <v>-3.0000000000000001E-3</v>
      </c>
      <c r="D53" s="392">
        <v>0</v>
      </c>
      <c r="E53" s="339">
        <f t="shared" si="1"/>
        <v>0.3</v>
      </c>
      <c r="F53" s="357"/>
    </row>
    <row r="54" spans="1:6" ht="20.100000000000001" customHeight="1" x14ac:dyDescent="0.2">
      <c r="A54" s="23" t="s">
        <v>39</v>
      </c>
      <c r="B54" s="17" t="s">
        <v>66</v>
      </c>
      <c r="C54" s="392">
        <v>9.2999999999999999E-2</v>
      </c>
      <c r="D54" s="392">
        <v>8.5999999999999993E-2</v>
      </c>
      <c r="E54" s="339">
        <f t="shared" si="1"/>
        <v>-0.70000000000000062</v>
      </c>
      <c r="F54" s="357"/>
    </row>
    <row r="55" spans="1:6" ht="20.100000000000001" customHeight="1" x14ac:dyDescent="0.2">
      <c r="A55" s="23" t="s">
        <v>41</v>
      </c>
      <c r="B55" s="17" t="s">
        <v>67</v>
      </c>
      <c r="C55" s="392">
        <v>5.7000000000000002E-2</v>
      </c>
      <c r="D55" s="392">
        <v>6.3E-2</v>
      </c>
      <c r="E55" s="339">
        <f t="shared" si="1"/>
        <v>0.59999999999999987</v>
      </c>
      <c r="F55" s="357"/>
    </row>
    <row r="56" spans="1:6" ht="20.100000000000001" customHeight="1" x14ac:dyDescent="0.2">
      <c r="A56" s="23" t="s">
        <v>43</v>
      </c>
      <c r="B56" s="17" t="s">
        <v>68</v>
      </c>
      <c r="C56" s="392">
        <v>4.3999999999999997E-2</v>
      </c>
      <c r="D56" s="392">
        <v>3.9E-2</v>
      </c>
      <c r="E56" s="339">
        <f t="shared" si="1"/>
        <v>-0.49999999999999978</v>
      </c>
      <c r="F56" s="357"/>
    </row>
    <row r="57" spans="1:6" ht="20.100000000000001" customHeight="1" x14ac:dyDescent="0.2">
      <c r="A57" s="23" t="s">
        <v>45</v>
      </c>
      <c r="B57" s="17" t="s">
        <v>69</v>
      </c>
      <c r="C57" s="392">
        <v>7.4999999999999997E-2</v>
      </c>
      <c r="D57" s="392">
        <v>7.0000000000000007E-2</v>
      </c>
      <c r="E57" s="339">
        <f t="shared" si="1"/>
        <v>-0.49999999999999906</v>
      </c>
      <c r="F57" s="357"/>
    </row>
    <row r="58" spans="1:6" ht="20.100000000000001" customHeight="1" x14ac:dyDescent="0.2">
      <c r="A58" s="23" t="s">
        <v>47</v>
      </c>
      <c r="B58" s="17" t="s">
        <v>70</v>
      </c>
      <c r="C58" s="392">
        <v>2.1000000000000001E-2</v>
      </c>
      <c r="D58" s="392">
        <v>2.5999999999999999E-2</v>
      </c>
      <c r="E58" s="339">
        <f t="shared" si="1"/>
        <v>0.49999999999999978</v>
      </c>
      <c r="F58" s="357"/>
    </row>
    <row r="59" spans="1:6" ht="20.100000000000001" customHeight="1" x14ac:dyDescent="0.2">
      <c r="A59" s="23" t="s">
        <v>49</v>
      </c>
      <c r="B59" s="17" t="s">
        <v>71</v>
      </c>
      <c r="C59" s="392">
        <v>5.0000000000000001E-3</v>
      </c>
      <c r="D59" s="392">
        <v>1.7000000000000001E-2</v>
      </c>
      <c r="E59" s="339">
        <f t="shared" si="1"/>
        <v>1.2</v>
      </c>
      <c r="F59" s="357"/>
    </row>
    <row r="60" spans="1:6" ht="20.100000000000001" customHeight="1" x14ac:dyDescent="0.2">
      <c r="A60" s="23" t="s">
        <v>72</v>
      </c>
      <c r="B60" s="17" t="s">
        <v>73</v>
      </c>
      <c r="C60" s="392">
        <v>0.114</v>
      </c>
      <c r="D60" s="392">
        <v>9.0999999999999998E-2</v>
      </c>
      <c r="E60" s="339">
        <f t="shared" si="1"/>
        <v>-2.3000000000000007</v>
      </c>
      <c r="F60" s="357"/>
    </row>
    <row r="61" spans="1:6" ht="20.100000000000001" customHeight="1" x14ac:dyDescent="0.2">
      <c r="A61" s="23" t="s">
        <v>74</v>
      </c>
      <c r="B61" s="17" t="s">
        <v>75</v>
      </c>
      <c r="C61" s="392">
        <v>2.5000000000000001E-2</v>
      </c>
      <c r="D61" s="392">
        <v>1.4999999999999999E-2</v>
      </c>
      <c r="E61" s="339">
        <f t="shared" si="1"/>
        <v>-1.0000000000000002</v>
      </c>
      <c r="F61" s="357"/>
    </row>
    <row r="62" spans="1:6" ht="20.100000000000001" customHeight="1" x14ac:dyDescent="0.2">
      <c r="A62" s="23" t="s">
        <v>76</v>
      </c>
      <c r="B62" s="17" t="s">
        <v>77</v>
      </c>
      <c r="C62" s="392">
        <v>1.7000000000000001E-2</v>
      </c>
      <c r="D62" s="392">
        <v>-5.7000000000000002E-2</v>
      </c>
      <c r="E62" s="339">
        <f t="shared" si="1"/>
        <v>-7.4000000000000012</v>
      </c>
      <c r="F62" s="357"/>
    </row>
    <row r="63" spans="1:6" ht="20.100000000000001" customHeight="1" x14ac:dyDescent="0.2">
      <c r="A63" s="23" t="s">
        <v>78</v>
      </c>
      <c r="B63" s="17" t="s">
        <v>79</v>
      </c>
      <c r="C63" s="392">
        <v>-3.0000000000000001E-3</v>
      </c>
      <c r="D63" s="392">
        <v>8.9999999999999993E-3</v>
      </c>
      <c r="E63" s="339">
        <f t="shared" si="1"/>
        <v>1.2</v>
      </c>
      <c r="F63" s="357"/>
    </row>
    <row r="64" spans="1:6" ht="20.100000000000001" customHeight="1" x14ac:dyDescent="0.2">
      <c r="A64" s="23" t="s">
        <v>80</v>
      </c>
      <c r="B64" s="17" t="s">
        <v>81</v>
      </c>
      <c r="C64" s="392">
        <v>0.03</v>
      </c>
      <c r="D64" s="392">
        <v>2.4E-2</v>
      </c>
      <c r="E64" s="339">
        <f t="shared" si="1"/>
        <v>-0.59999999999999987</v>
      </c>
      <c r="F64" s="357"/>
    </row>
    <row r="65" spans="1:6" ht="20.100000000000001" customHeight="1" x14ac:dyDescent="0.2">
      <c r="A65" s="23" t="s">
        <v>82</v>
      </c>
      <c r="B65" s="17" t="s">
        <v>83</v>
      </c>
      <c r="C65" s="392">
        <v>4.1000000000000002E-2</v>
      </c>
      <c r="D65" s="392">
        <v>4.2999999999999997E-2</v>
      </c>
      <c r="E65" s="339">
        <f t="shared" si="1"/>
        <v>0.19999999999999948</v>
      </c>
      <c r="F65" s="357"/>
    </row>
    <row r="66" spans="1:6" ht="20.100000000000001" customHeight="1" thickBot="1" x14ac:dyDescent="0.25">
      <c r="A66" s="23" t="s">
        <v>84</v>
      </c>
      <c r="B66" s="17" t="s">
        <v>85</v>
      </c>
      <c r="C66" s="392">
        <v>3.7999999999999999E-2</v>
      </c>
      <c r="D66" s="392">
        <v>7.2999999999999995E-2</v>
      </c>
      <c r="E66" s="339">
        <f t="shared" si="1"/>
        <v>3.4999999999999996</v>
      </c>
      <c r="F66" s="357"/>
    </row>
    <row r="67" spans="1:6" ht="20.100000000000001" customHeight="1" thickBot="1" x14ac:dyDescent="0.25">
      <c r="A67" s="95"/>
      <c r="B67" s="41" t="s">
        <v>10</v>
      </c>
      <c r="C67" s="391">
        <v>4.7E-2</v>
      </c>
      <c r="D67" s="391">
        <v>4.4999999999999998E-2</v>
      </c>
      <c r="E67" s="340">
        <f t="shared" si="1"/>
        <v>-0.20000000000000018</v>
      </c>
      <c r="F67" s="357"/>
    </row>
    <row r="68" spans="1:6" ht="20.100000000000001" customHeight="1" x14ac:dyDescent="0.2">
      <c r="C68" s="363"/>
      <c r="D68" s="363"/>
      <c r="E68" s="363"/>
    </row>
    <row r="69" spans="1:6" ht="20.100000000000001" customHeight="1" x14ac:dyDescent="0.2"/>
    <row r="70" spans="1:6" ht="20.100000000000001" customHeight="1" x14ac:dyDescent="0.2"/>
    <row r="71" spans="1:6" ht="20.100000000000001" customHeight="1" x14ac:dyDescent="0.2"/>
    <row r="72" spans="1:6" ht="20.100000000000001" customHeight="1" x14ac:dyDescent="0.2"/>
    <row r="73" spans="1:6" ht="20.100000000000001" customHeight="1" x14ac:dyDescent="0.2"/>
    <row r="74" spans="1:6" ht="20.100000000000001" customHeight="1" x14ac:dyDescent="0.2"/>
    <row r="75" spans="1:6" ht="20.100000000000001" customHeight="1" x14ac:dyDescent="0.2"/>
    <row r="76" spans="1:6" ht="20.100000000000001" customHeight="1" x14ac:dyDescent="0.2"/>
    <row r="77" spans="1:6" ht="20.100000000000001" customHeight="1" x14ac:dyDescent="0.2"/>
    <row r="78" spans="1:6" ht="20.100000000000001" customHeight="1" x14ac:dyDescent="0.2"/>
    <row r="79" spans="1:6" ht="20.100000000000001" customHeight="1" x14ac:dyDescent="0.2"/>
    <row r="80" spans="1:6" ht="20.100000000000001" customHeight="1" x14ac:dyDescent="0.2"/>
    <row r="81" s="251" customFormat="1" ht="20.100000000000001" customHeight="1" x14ac:dyDescent="0.2"/>
    <row r="82" s="251" customFormat="1" ht="20.100000000000001" customHeight="1" x14ac:dyDescent="0.2"/>
    <row r="83" s="251" customFormat="1" ht="20.100000000000001" customHeight="1" x14ac:dyDescent="0.2"/>
    <row r="84" s="251" customFormat="1" ht="20.100000000000001" customHeight="1" x14ac:dyDescent="0.2"/>
    <row r="85" s="251" customFormat="1" ht="20.100000000000001" customHeight="1" x14ac:dyDescent="0.2"/>
    <row r="86" s="251" customFormat="1" ht="20.100000000000001" customHeight="1" x14ac:dyDescent="0.2"/>
    <row r="87" s="251" customFormat="1" ht="20.100000000000001" customHeight="1" x14ac:dyDescent="0.2"/>
    <row r="88" s="251" customFormat="1" ht="20.100000000000001" customHeight="1" x14ac:dyDescent="0.2"/>
    <row r="89" s="251" customFormat="1" ht="20.100000000000001" customHeight="1" x14ac:dyDescent="0.2"/>
    <row r="90" s="251" customFormat="1" ht="20.100000000000001" customHeight="1" x14ac:dyDescent="0.2"/>
    <row r="91" s="251" customFormat="1" ht="20.100000000000001" customHeight="1" x14ac:dyDescent="0.2"/>
    <row r="92" s="251" customFormat="1" ht="20.100000000000001" customHeight="1" x14ac:dyDescent="0.2"/>
    <row r="93" s="251" customFormat="1" ht="20.100000000000001" customHeight="1" x14ac:dyDescent="0.2"/>
    <row r="94" s="251" customFormat="1" ht="20.100000000000001" customHeight="1" x14ac:dyDescent="0.2"/>
    <row r="95" s="251" customFormat="1" ht="20.100000000000001" customHeight="1" x14ac:dyDescent="0.2"/>
    <row r="96" s="251" customFormat="1" ht="20.100000000000001" customHeight="1" x14ac:dyDescent="0.2"/>
    <row r="97" s="251" customFormat="1" ht="20.100000000000001" customHeight="1" x14ac:dyDescent="0.2"/>
    <row r="98" s="251" customFormat="1" ht="20.100000000000001" customHeight="1" x14ac:dyDescent="0.2"/>
    <row r="99" s="251" customFormat="1" ht="20.100000000000001" customHeight="1" x14ac:dyDescent="0.2"/>
    <row r="100" s="251" customFormat="1" ht="20.100000000000001" customHeight="1" x14ac:dyDescent="0.2"/>
    <row r="101" s="251" customFormat="1" ht="20.100000000000001" customHeight="1" x14ac:dyDescent="0.2"/>
    <row r="102" s="251" customFormat="1" ht="20.100000000000001" customHeight="1" x14ac:dyDescent="0.2"/>
    <row r="103" s="251" customFormat="1" ht="20.100000000000001" customHeight="1" x14ac:dyDescent="0.2"/>
    <row r="104" s="251" customFormat="1" ht="20.100000000000001" customHeight="1" x14ac:dyDescent="0.2"/>
    <row r="105" s="251" customFormat="1" ht="20.100000000000001" customHeight="1" x14ac:dyDescent="0.2"/>
    <row r="106" s="251" customFormat="1" ht="20.100000000000001" customHeight="1" x14ac:dyDescent="0.2"/>
    <row r="107" s="251" customFormat="1" ht="20.100000000000001" customHeight="1" x14ac:dyDescent="0.2"/>
    <row r="108" s="251" customFormat="1" ht="20.100000000000001" customHeight="1" x14ac:dyDescent="0.2"/>
    <row r="109" s="251" customFormat="1" ht="20.100000000000001" customHeight="1" x14ac:dyDescent="0.2"/>
    <row r="110" s="251" customFormat="1" ht="20.100000000000001" customHeight="1" x14ac:dyDescent="0.2"/>
    <row r="111" s="251" customFormat="1" ht="20.100000000000001" customHeight="1" x14ac:dyDescent="0.2"/>
    <row r="112" s="251" customFormat="1" ht="20.100000000000001" customHeight="1" x14ac:dyDescent="0.2"/>
    <row r="113" s="251" customFormat="1" ht="20.100000000000001" customHeight="1" x14ac:dyDescent="0.2"/>
    <row r="114" s="251" customFormat="1" ht="20.100000000000001" customHeight="1" x14ac:dyDescent="0.2"/>
    <row r="115" s="251" customFormat="1" ht="20.100000000000001" customHeight="1" x14ac:dyDescent="0.2"/>
    <row r="116" s="251" customFormat="1" ht="20.100000000000001" customHeight="1" x14ac:dyDescent="0.2"/>
    <row r="117" s="251" customFormat="1" ht="20.100000000000001" customHeight="1" x14ac:dyDescent="0.2"/>
    <row r="118" s="251" customFormat="1" ht="20.100000000000001" customHeight="1" x14ac:dyDescent="0.2"/>
    <row r="119" s="251" customFormat="1" ht="20.100000000000001" customHeight="1" x14ac:dyDescent="0.2"/>
    <row r="120" s="251" customFormat="1" ht="20.100000000000001" customHeight="1" x14ac:dyDescent="0.2"/>
    <row r="121" s="251" customFormat="1" ht="20.100000000000001" customHeight="1" x14ac:dyDescent="0.2"/>
    <row r="122" s="251" customFormat="1" ht="20.100000000000001" customHeight="1" x14ac:dyDescent="0.2"/>
    <row r="123" s="251" customFormat="1" ht="20.100000000000001" customHeight="1" x14ac:dyDescent="0.2"/>
    <row r="124" s="251" customFormat="1" ht="20.100000000000001" customHeight="1" x14ac:dyDescent="0.2"/>
    <row r="125" s="251" customFormat="1" ht="20.100000000000001" customHeight="1" x14ac:dyDescent="0.2"/>
    <row r="126" s="251" customFormat="1" ht="20.100000000000001" customHeight="1" x14ac:dyDescent="0.2"/>
    <row r="127" s="251" customFormat="1" ht="20.100000000000001" customHeight="1" x14ac:dyDescent="0.2"/>
    <row r="128" s="251" customFormat="1" ht="20.100000000000001" customHeight="1" x14ac:dyDescent="0.2"/>
    <row r="129" s="251" customFormat="1" ht="20.100000000000001" customHeight="1" x14ac:dyDescent="0.2"/>
    <row r="130" s="251" customFormat="1" ht="20.100000000000001" customHeight="1" x14ac:dyDescent="0.2"/>
    <row r="131" s="251" customFormat="1" ht="20.100000000000001" customHeight="1" x14ac:dyDescent="0.2"/>
    <row r="132" s="251" customFormat="1" ht="20.100000000000001" customHeight="1" x14ac:dyDescent="0.2"/>
    <row r="133" s="251" customFormat="1" ht="20.100000000000001" customHeight="1" x14ac:dyDescent="0.2"/>
    <row r="134" s="251" customFormat="1" ht="20.100000000000001" customHeight="1" x14ac:dyDescent="0.2"/>
    <row r="135" s="251" customFormat="1" ht="20.100000000000001" customHeight="1" x14ac:dyDescent="0.2"/>
    <row r="136" s="251" customFormat="1" ht="20.100000000000001" customHeight="1" x14ac:dyDescent="0.2"/>
    <row r="137" s="251" customFormat="1" ht="20.100000000000001" customHeight="1" x14ac:dyDescent="0.2"/>
    <row r="138" s="251" customFormat="1" ht="20.100000000000001" customHeight="1" x14ac:dyDescent="0.2"/>
    <row r="139" s="251" customFormat="1" ht="20.100000000000001" customHeight="1" x14ac:dyDescent="0.2"/>
    <row r="140" s="251" customFormat="1" ht="20.100000000000001" customHeight="1" x14ac:dyDescent="0.2"/>
    <row r="141" s="251" customFormat="1" ht="20.100000000000001" customHeight="1" x14ac:dyDescent="0.2"/>
    <row r="142" s="251" customFormat="1" ht="20.100000000000001" customHeight="1" x14ac:dyDescent="0.2"/>
    <row r="143" s="251" customFormat="1" ht="20.100000000000001" customHeight="1" x14ac:dyDescent="0.2"/>
    <row r="144" s="251" customFormat="1" ht="20.100000000000001" customHeight="1" x14ac:dyDescent="0.2"/>
    <row r="145" s="251" customFormat="1" ht="20.100000000000001" customHeight="1" x14ac:dyDescent="0.2"/>
    <row r="146" s="251" customFormat="1" ht="20.100000000000001" customHeight="1" x14ac:dyDescent="0.2"/>
    <row r="147" s="251" customFormat="1" ht="20.100000000000001" customHeight="1" x14ac:dyDescent="0.2"/>
    <row r="148" s="251" customFormat="1" ht="20.100000000000001" customHeight="1" x14ac:dyDescent="0.2"/>
    <row r="149" s="251" customFormat="1" ht="20.100000000000001" customHeight="1" x14ac:dyDescent="0.2"/>
    <row r="150" s="251" customFormat="1" ht="20.100000000000001" customHeight="1" x14ac:dyDescent="0.2"/>
    <row r="151" s="251" customFormat="1" ht="20.100000000000001" customHeight="1" x14ac:dyDescent="0.2"/>
    <row r="152" s="251" customFormat="1" ht="20.100000000000001" customHeight="1" x14ac:dyDescent="0.2"/>
    <row r="153" s="251" customFormat="1" ht="20.100000000000001" customHeight="1" x14ac:dyDescent="0.2"/>
    <row r="154" s="251" customFormat="1" ht="20.100000000000001" customHeight="1" x14ac:dyDescent="0.2"/>
    <row r="155" s="251" customFormat="1" ht="20.100000000000001" customHeight="1" x14ac:dyDescent="0.2"/>
    <row r="156" s="251" customFormat="1" ht="20.100000000000001" customHeight="1" x14ac:dyDescent="0.2"/>
    <row r="157" s="251" customFormat="1" ht="20.100000000000001" customHeight="1" x14ac:dyDescent="0.2"/>
    <row r="158" s="251" customFormat="1" ht="20.100000000000001" customHeight="1" x14ac:dyDescent="0.2"/>
    <row r="159" s="251" customFormat="1" ht="20.100000000000001" customHeight="1" x14ac:dyDescent="0.2"/>
    <row r="160" s="251" customFormat="1" ht="20.100000000000001" customHeight="1" x14ac:dyDescent="0.2"/>
    <row r="161" s="251" customFormat="1" ht="20.100000000000001" customHeight="1" x14ac:dyDescent="0.2"/>
    <row r="162" s="251" customFormat="1" ht="20.100000000000001" customHeight="1" x14ac:dyDescent="0.2"/>
    <row r="163" s="251" customFormat="1" ht="20.100000000000001" customHeight="1" x14ac:dyDescent="0.2"/>
    <row r="164" s="251" customFormat="1" ht="20.100000000000001" customHeight="1" x14ac:dyDescent="0.2"/>
    <row r="165" s="251" customFormat="1" ht="20.100000000000001" customHeight="1" x14ac:dyDescent="0.2"/>
    <row r="166" s="251" customFormat="1" ht="20.100000000000001" customHeight="1" x14ac:dyDescent="0.2"/>
    <row r="167" s="251" customFormat="1" ht="20.100000000000001" customHeight="1" x14ac:dyDescent="0.2"/>
    <row r="168" s="251" customFormat="1" ht="20.100000000000001" customHeight="1" x14ac:dyDescent="0.2"/>
    <row r="169" s="251" customFormat="1" ht="20.100000000000001" customHeight="1" x14ac:dyDescent="0.2"/>
    <row r="170" s="251" customFormat="1" ht="20.100000000000001" customHeight="1" x14ac:dyDescent="0.2"/>
    <row r="171" s="251" customFormat="1" ht="20.100000000000001" customHeight="1" x14ac:dyDescent="0.2"/>
    <row r="172" s="251" customFormat="1" ht="20.100000000000001" customHeight="1" x14ac:dyDescent="0.2"/>
    <row r="173" s="251" customFormat="1" ht="20.100000000000001" customHeight="1" x14ac:dyDescent="0.2"/>
    <row r="174" s="251" customFormat="1" ht="20.100000000000001" customHeight="1" x14ac:dyDescent="0.2"/>
    <row r="175" s="251" customFormat="1" ht="20.100000000000001" customHeight="1" x14ac:dyDescent="0.2"/>
    <row r="176" s="251" customFormat="1" ht="20.100000000000001" customHeight="1" x14ac:dyDescent="0.2"/>
    <row r="177" s="251" customFormat="1" ht="20.100000000000001" customHeight="1" x14ac:dyDescent="0.2"/>
    <row r="178" s="251" customFormat="1" ht="20.100000000000001" customHeight="1" x14ac:dyDescent="0.2"/>
    <row r="179" s="251" customFormat="1" ht="20.100000000000001" customHeight="1" x14ac:dyDescent="0.2"/>
    <row r="180" s="251" customFormat="1" ht="20.100000000000001" customHeight="1" x14ac:dyDescent="0.2"/>
    <row r="181" s="251" customFormat="1" ht="20.100000000000001" customHeight="1" x14ac:dyDescent="0.2"/>
    <row r="182" s="251" customFormat="1" ht="20.100000000000001" customHeight="1" x14ac:dyDescent="0.2"/>
    <row r="183" s="251" customFormat="1" ht="20.100000000000001" customHeight="1" x14ac:dyDescent="0.2"/>
    <row r="184" s="251" customFormat="1" ht="20.100000000000001" customHeight="1" x14ac:dyDescent="0.2"/>
    <row r="185" s="251" customFormat="1" ht="20.100000000000001" customHeight="1" x14ac:dyDescent="0.2"/>
    <row r="186" s="251" customFormat="1" ht="20.100000000000001" customHeight="1" x14ac:dyDescent="0.2"/>
    <row r="187" s="251" customFormat="1" ht="20.100000000000001" customHeight="1" x14ac:dyDescent="0.2"/>
    <row r="188" s="251" customFormat="1" ht="20.100000000000001" customHeight="1" x14ac:dyDescent="0.2"/>
    <row r="189" s="251" customFormat="1" ht="20.100000000000001" customHeight="1" x14ac:dyDescent="0.2"/>
    <row r="190" s="251" customFormat="1" ht="20.100000000000001" customHeight="1" x14ac:dyDescent="0.2"/>
    <row r="191" s="251" customFormat="1" ht="20.100000000000001" customHeight="1" x14ac:dyDescent="0.2"/>
    <row r="192" s="251" customFormat="1" ht="20.100000000000001" customHeight="1" x14ac:dyDescent="0.2"/>
    <row r="193" s="251" customFormat="1" ht="20.100000000000001" customHeight="1" x14ac:dyDescent="0.2"/>
    <row r="194" s="251" customFormat="1" ht="20.100000000000001" customHeight="1" x14ac:dyDescent="0.2"/>
    <row r="195" s="251" customFormat="1" ht="20.100000000000001" customHeight="1" x14ac:dyDescent="0.2"/>
    <row r="196" s="251" customFormat="1" ht="20.100000000000001" customHeight="1" x14ac:dyDescent="0.2"/>
    <row r="197" s="251" customFormat="1" ht="20.100000000000001" customHeight="1" x14ac:dyDescent="0.2"/>
    <row r="198" s="251" customFormat="1" ht="20.100000000000001" customHeight="1" x14ac:dyDescent="0.2"/>
    <row r="199" s="251" customFormat="1" ht="20.100000000000001" customHeight="1" x14ac:dyDescent="0.2"/>
    <row r="200" s="251" customFormat="1" ht="20.100000000000001" customHeight="1" x14ac:dyDescent="0.2"/>
    <row r="201" s="251" customFormat="1" ht="20.100000000000001" customHeight="1" x14ac:dyDescent="0.2"/>
    <row r="202" s="251" customFormat="1" ht="20.100000000000001" customHeight="1" x14ac:dyDescent="0.2"/>
    <row r="203" s="251" customFormat="1" ht="20.100000000000001" customHeight="1" x14ac:dyDescent="0.2"/>
    <row r="204" s="251" customFormat="1" ht="20.100000000000001" customHeight="1" x14ac:dyDescent="0.2"/>
    <row r="205" s="251" customFormat="1" ht="20.100000000000001" customHeight="1" x14ac:dyDescent="0.2"/>
    <row r="206" s="251" customFormat="1" ht="20.100000000000001" customHeight="1" x14ac:dyDescent="0.2"/>
    <row r="207" s="251" customFormat="1" ht="20.100000000000001" customHeight="1" x14ac:dyDescent="0.2"/>
    <row r="208" s="251" customFormat="1" ht="20.100000000000001" customHeight="1" x14ac:dyDescent="0.2"/>
    <row r="209" s="251" customFormat="1" ht="20.100000000000001" customHeight="1" x14ac:dyDescent="0.2"/>
    <row r="210" s="251" customFormat="1" ht="20.100000000000001" customHeight="1" x14ac:dyDescent="0.2"/>
    <row r="211" s="251" customFormat="1" ht="20.100000000000001" customHeight="1" x14ac:dyDescent="0.2"/>
    <row r="212" s="251" customFormat="1" ht="20.100000000000001" customHeight="1" x14ac:dyDescent="0.2"/>
    <row r="213" s="251" customFormat="1" ht="20.100000000000001" customHeight="1" x14ac:dyDescent="0.2"/>
    <row r="214" s="251" customFormat="1" ht="20.100000000000001" customHeight="1" x14ac:dyDescent="0.2"/>
    <row r="215" s="251" customFormat="1" ht="20.100000000000001" customHeight="1" x14ac:dyDescent="0.2"/>
    <row r="216" s="251" customFormat="1" ht="20.100000000000001" customHeight="1" x14ac:dyDescent="0.2"/>
    <row r="217" s="251" customFormat="1" ht="20.100000000000001" customHeight="1" x14ac:dyDescent="0.2"/>
    <row r="218" s="251" customFormat="1" ht="20.100000000000001" customHeight="1" x14ac:dyDescent="0.2"/>
    <row r="219" s="251" customFormat="1" ht="20.100000000000001" customHeight="1" x14ac:dyDescent="0.2"/>
    <row r="220" s="251" customFormat="1" ht="20.100000000000001" customHeight="1" x14ac:dyDescent="0.2"/>
    <row r="221" s="251" customFormat="1" ht="20.100000000000001" customHeight="1" x14ac:dyDescent="0.2"/>
    <row r="222" s="251" customFormat="1" ht="20.100000000000001" customHeight="1" x14ac:dyDescent="0.2"/>
    <row r="223" s="251" customFormat="1" ht="20.100000000000001" customHeight="1" x14ac:dyDescent="0.2"/>
    <row r="224" s="251" customFormat="1" ht="20.100000000000001" customHeight="1" x14ac:dyDescent="0.2"/>
    <row r="225" s="251" customFormat="1" ht="20.100000000000001" customHeight="1" x14ac:dyDescent="0.2"/>
    <row r="226" s="251" customFormat="1" ht="20.100000000000001" customHeight="1" x14ac:dyDescent="0.2"/>
    <row r="227" s="251" customFormat="1" ht="20.100000000000001" customHeight="1" x14ac:dyDescent="0.2"/>
    <row r="228" s="251" customFormat="1" ht="20.100000000000001" customHeight="1" x14ac:dyDescent="0.2"/>
    <row r="229" s="251" customFormat="1" ht="20.100000000000001" customHeight="1" x14ac:dyDescent="0.2"/>
    <row r="230" s="251" customFormat="1" ht="20.100000000000001" customHeight="1" x14ac:dyDescent="0.2"/>
    <row r="231" s="251" customFormat="1" ht="20.100000000000001" customHeight="1" x14ac:dyDescent="0.2"/>
    <row r="232" s="251" customFormat="1" ht="20.100000000000001" customHeight="1" x14ac:dyDescent="0.2"/>
    <row r="233" s="251" customFormat="1" ht="20.100000000000001" customHeight="1" x14ac:dyDescent="0.2"/>
    <row r="234" s="251" customFormat="1" ht="20.100000000000001" customHeight="1" x14ac:dyDescent="0.2"/>
    <row r="235" s="251" customFormat="1" ht="20.100000000000001" customHeight="1" x14ac:dyDescent="0.2"/>
    <row r="236" s="251" customFormat="1" ht="20.100000000000001" customHeight="1" x14ac:dyDescent="0.2"/>
    <row r="237" s="251" customFormat="1" ht="20.100000000000001" customHeight="1" x14ac:dyDescent="0.2"/>
    <row r="238" s="251" customFormat="1" ht="20.100000000000001" customHeight="1" x14ac:dyDescent="0.2"/>
    <row r="239" s="251" customFormat="1" ht="20.100000000000001" customHeight="1" x14ac:dyDescent="0.2"/>
    <row r="240" s="251" customFormat="1" ht="20.100000000000001" customHeight="1" x14ac:dyDescent="0.2"/>
    <row r="241" s="251" customFormat="1" ht="20.100000000000001" customHeight="1" x14ac:dyDescent="0.2"/>
    <row r="242" s="251" customFormat="1" ht="20.100000000000001" customHeight="1" x14ac:dyDescent="0.2"/>
    <row r="243" s="251" customFormat="1" ht="20.100000000000001" customHeight="1" x14ac:dyDescent="0.2"/>
    <row r="244" s="251" customFormat="1" ht="20.100000000000001" customHeight="1" x14ac:dyDescent="0.2"/>
    <row r="245" s="251" customFormat="1" ht="20.100000000000001" customHeight="1" x14ac:dyDescent="0.2"/>
    <row r="246" s="251" customFormat="1" ht="20.100000000000001" customHeight="1" x14ac:dyDescent="0.2"/>
    <row r="247" s="251" customFormat="1" ht="20.100000000000001" customHeight="1" x14ac:dyDescent="0.2"/>
    <row r="248" s="251" customFormat="1" ht="20.100000000000001" customHeight="1" x14ac:dyDescent="0.2"/>
    <row r="249" s="251" customFormat="1" ht="20.100000000000001" customHeight="1" x14ac:dyDescent="0.2"/>
    <row r="250" s="251" customFormat="1" ht="20.100000000000001" customHeight="1" x14ac:dyDescent="0.2"/>
    <row r="251" s="251" customFormat="1" ht="20.100000000000001" customHeight="1" x14ac:dyDescent="0.2"/>
    <row r="252" s="251" customFormat="1" ht="20.100000000000001" customHeight="1" x14ac:dyDescent="0.2"/>
    <row r="253" s="251" customFormat="1" ht="20.100000000000001" customHeight="1" x14ac:dyDescent="0.2"/>
    <row r="254" s="251" customFormat="1" ht="20.100000000000001" customHeight="1" x14ac:dyDescent="0.2"/>
    <row r="255" s="251" customFormat="1" ht="20.100000000000001" customHeight="1" x14ac:dyDescent="0.2"/>
    <row r="256" s="251" customFormat="1" ht="20.100000000000001" customHeight="1" x14ac:dyDescent="0.2"/>
    <row r="257" s="251" customFormat="1" ht="20.100000000000001" customHeight="1" x14ac:dyDescent="0.2"/>
    <row r="258" s="251" customFormat="1" ht="20.100000000000001" customHeight="1" x14ac:dyDescent="0.2"/>
    <row r="259" s="251" customFormat="1" ht="20.100000000000001" customHeight="1" x14ac:dyDescent="0.2"/>
    <row r="260" s="251" customFormat="1" ht="20.100000000000001" customHeight="1" x14ac:dyDescent="0.2"/>
    <row r="261" s="251" customFormat="1" ht="20.100000000000001" customHeight="1" x14ac:dyDescent="0.2"/>
    <row r="262" s="251" customFormat="1" ht="20.100000000000001" customHeight="1" x14ac:dyDescent="0.2"/>
    <row r="263" s="251" customFormat="1" ht="20.100000000000001" customHeight="1" x14ac:dyDescent="0.2"/>
    <row r="264" s="251" customFormat="1" ht="20.100000000000001" customHeight="1" x14ac:dyDescent="0.2"/>
    <row r="265" s="251" customFormat="1" ht="20.100000000000001" customHeight="1" x14ac:dyDescent="0.2"/>
    <row r="266" s="251" customFormat="1" ht="20.100000000000001" customHeight="1" x14ac:dyDescent="0.2"/>
    <row r="267" s="251" customFormat="1" ht="20.100000000000001" customHeight="1" x14ac:dyDescent="0.2"/>
    <row r="268" s="251" customFormat="1" ht="20.100000000000001" customHeight="1" x14ac:dyDescent="0.2"/>
    <row r="269" s="251" customFormat="1" ht="20.100000000000001" customHeight="1" x14ac:dyDescent="0.2"/>
    <row r="270" s="251" customFormat="1" ht="20.100000000000001" customHeight="1" x14ac:dyDescent="0.2"/>
    <row r="271" s="251" customFormat="1" ht="20.100000000000001" customHeight="1" x14ac:dyDescent="0.2"/>
    <row r="272" s="251" customFormat="1" ht="20.100000000000001" customHeight="1" x14ac:dyDescent="0.2"/>
    <row r="273" s="251" customFormat="1" ht="20.100000000000001" customHeight="1" x14ac:dyDescent="0.2"/>
  </sheetData>
  <mergeCells count="6">
    <mergeCell ref="C38:E38"/>
    <mergeCell ref="A1:E1"/>
    <mergeCell ref="C4:E4"/>
    <mergeCell ref="A10:E10"/>
    <mergeCell ref="C12:E12"/>
    <mergeCell ref="A36:E36"/>
  </mergeCells>
  <pageMargins left="0.74803149606299213" right="0.74803149606299213" top="0.98425196850393704" bottom="0.98425196850393704" header="0.51181102362204722" footer="0.51181102362204722"/>
  <pageSetup paperSize="9" scale="79" fitToHeight="4" orientation="portrait" horizontalDpi="300" verticalDpi="300" r:id="rId1"/>
  <headerFooter alignWithMargins="0"/>
  <rowBreaks count="1" manualBreakCount="1">
    <brk id="3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C5B53-B869-4B05-B6A1-D51FF1136241}">
  <dimension ref="A1:Q68"/>
  <sheetViews>
    <sheetView showGridLines="0" zoomScale="80" zoomScaleNormal="80" zoomScaleSheetLayoutView="100" workbookViewId="0">
      <selection activeCell="K8" sqref="K8"/>
    </sheetView>
  </sheetViews>
  <sheetFormatPr defaultColWidth="9.140625" defaultRowHeight="12.75" x14ac:dyDescent="0.2"/>
  <cols>
    <col min="1" max="1" width="4.42578125" style="251" customWidth="1"/>
    <col min="2" max="2" width="35.85546875" style="251" customWidth="1"/>
    <col min="3" max="3" width="15.42578125" style="251" customWidth="1"/>
    <col min="4" max="5" width="14.7109375" style="251" customWidth="1"/>
    <col min="6" max="9" width="9.140625" style="251"/>
    <col min="10" max="11" width="13.5703125" style="251" bestFit="1" customWidth="1"/>
    <col min="12" max="13" width="12.7109375" style="387" customWidth="1"/>
    <col min="14" max="14" width="12.7109375" style="251" customWidth="1"/>
    <col min="15" max="16" width="13.5703125" style="251" bestFit="1" customWidth="1"/>
    <col min="17" max="17" width="12.7109375" style="387" customWidth="1"/>
    <col min="18" max="16384" width="9.140625" style="251"/>
  </cols>
  <sheetData>
    <row r="1" spans="1:17" ht="20.100000000000001" customHeight="1" x14ac:dyDescent="0.2">
      <c r="A1" s="506" t="s">
        <v>212</v>
      </c>
      <c r="B1" s="506"/>
      <c r="C1" s="506"/>
      <c r="D1" s="506"/>
      <c r="E1" s="506"/>
    </row>
    <row r="2" spans="1:17" ht="20.100000000000001" customHeight="1" x14ac:dyDescent="0.2">
      <c r="A2" s="249"/>
      <c r="B2" s="249"/>
      <c r="C2" s="249"/>
      <c r="D2" s="249"/>
      <c r="E2" s="249"/>
    </row>
    <row r="3" spans="1:17" ht="20.100000000000001" customHeight="1" thickBot="1" x14ac:dyDescent="0.25">
      <c r="A3" s="252"/>
      <c r="B3" s="252"/>
      <c r="C3" s="252"/>
      <c r="D3" s="252"/>
      <c r="E3" s="252"/>
    </row>
    <row r="4" spans="1:17" ht="20.100000000000001" customHeight="1" thickBot="1" x14ac:dyDescent="0.25">
      <c r="A4" s="253" t="s">
        <v>1</v>
      </c>
      <c r="B4" s="275" t="s">
        <v>2</v>
      </c>
      <c r="C4" s="528" t="s">
        <v>212</v>
      </c>
      <c r="D4" s="529"/>
      <c r="E4" s="530"/>
      <c r="J4" s="397"/>
      <c r="K4" s="100"/>
      <c r="L4" s="394"/>
      <c r="M4" s="394"/>
      <c r="N4" s="100"/>
      <c r="O4" s="397"/>
      <c r="P4" s="100"/>
      <c r="Q4" s="394"/>
    </row>
    <row r="5" spans="1:17" ht="20.100000000000001" customHeight="1" thickBot="1" x14ac:dyDescent="0.25">
      <c r="A5" s="257"/>
      <c r="B5" s="353"/>
      <c r="C5" s="36">
        <v>2023</v>
      </c>
      <c r="D5" s="36">
        <v>2024</v>
      </c>
      <c r="E5" s="16" t="s">
        <v>173</v>
      </c>
      <c r="J5" s="100"/>
      <c r="K5" s="100"/>
      <c r="L5" s="394"/>
      <c r="M5" s="394"/>
      <c r="N5" s="100"/>
      <c r="O5" s="100"/>
      <c r="P5" s="100"/>
      <c r="Q5" s="394"/>
    </row>
    <row r="6" spans="1:17" ht="20.100000000000001" customHeight="1" x14ac:dyDescent="0.2">
      <c r="A6" s="259" t="s">
        <v>6</v>
      </c>
      <c r="B6" s="355" t="s">
        <v>7</v>
      </c>
      <c r="C6" s="356">
        <v>0.99299999999999999</v>
      </c>
      <c r="D6" s="356">
        <v>0.98299999999999998</v>
      </c>
      <c r="E6" s="339">
        <f>+(D6-C6)*100</f>
        <v>-1.0000000000000009</v>
      </c>
      <c r="F6" s="357"/>
      <c r="J6" s="370"/>
      <c r="K6" s="370"/>
      <c r="O6" s="370"/>
      <c r="P6" s="370"/>
    </row>
    <row r="7" spans="1:17" ht="20.100000000000001" customHeight="1" thickBot="1" x14ac:dyDescent="0.25">
      <c r="A7" s="262" t="s">
        <v>8</v>
      </c>
      <c r="B7" s="359" t="s">
        <v>9</v>
      </c>
      <c r="C7" s="396">
        <v>0.94</v>
      </c>
      <c r="D7" s="396">
        <v>0.97499999999999998</v>
      </c>
      <c r="E7" s="339">
        <f>+(D7-C7)*100</f>
        <v>3.5000000000000031</v>
      </c>
      <c r="F7" s="357"/>
      <c r="J7" s="370"/>
      <c r="K7" s="370"/>
      <c r="O7" s="370"/>
      <c r="P7" s="370"/>
    </row>
    <row r="8" spans="1:17" ht="20.100000000000001" customHeight="1" thickBot="1" x14ac:dyDescent="0.25">
      <c r="A8" s="110" t="s">
        <v>15</v>
      </c>
      <c r="B8" s="361" t="s">
        <v>121</v>
      </c>
      <c r="C8" s="395">
        <v>0.95599999999999996</v>
      </c>
      <c r="D8" s="395">
        <v>0.97799999999999998</v>
      </c>
      <c r="E8" s="340">
        <f>+(D8-C8)*100</f>
        <v>2.200000000000002</v>
      </c>
      <c r="F8" s="357"/>
      <c r="J8" s="377"/>
      <c r="K8" s="377"/>
      <c r="L8" s="394"/>
      <c r="O8" s="370"/>
      <c r="P8" s="370"/>
      <c r="Q8" s="394"/>
    </row>
    <row r="9" spans="1:17" ht="20.100000000000001" customHeight="1" x14ac:dyDescent="0.2">
      <c r="A9" s="273"/>
      <c r="B9" s="250"/>
    </row>
    <row r="10" spans="1:17" ht="20.100000000000001" customHeight="1" x14ac:dyDescent="0.2">
      <c r="A10" s="506" t="s">
        <v>214</v>
      </c>
      <c r="B10" s="506"/>
      <c r="C10" s="506"/>
      <c r="D10" s="506"/>
      <c r="E10" s="506"/>
    </row>
    <row r="11" spans="1:17" ht="20.100000000000001" customHeight="1" thickBot="1" x14ac:dyDescent="0.25">
      <c r="A11" s="252"/>
      <c r="B11" s="252"/>
      <c r="C11" s="252"/>
      <c r="D11" s="252"/>
      <c r="E11" s="252"/>
    </row>
    <row r="12" spans="1:17" ht="20.100000000000001" customHeight="1" thickBot="1" x14ac:dyDescent="0.25">
      <c r="A12" s="253" t="s">
        <v>1</v>
      </c>
      <c r="B12" s="275" t="s">
        <v>12</v>
      </c>
      <c r="C12" s="528" t="s">
        <v>212</v>
      </c>
      <c r="D12" s="529"/>
      <c r="E12" s="530"/>
    </row>
    <row r="13" spans="1:17" ht="20.100000000000001" customHeight="1" thickBot="1" x14ac:dyDescent="0.25">
      <c r="A13" s="257"/>
      <c r="B13" s="353"/>
      <c r="C13" s="36">
        <f>+C5</f>
        <v>2023</v>
      </c>
      <c r="D13" s="36">
        <f>+D5</f>
        <v>2024</v>
      </c>
      <c r="E13" s="16" t="s">
        <v>173</v>
      </c>
    </row>
    <row r="14" spans="1:17" ht="20.100000000000001" customHeight="1" x14ac:dyDescent="0.2">
      <c r="A14" s="23" t="s">
        <v>6</v>
      </c>
      <c r="B14" s="37" t="s">
        <v>13</v>
      </c>
      <c r="C14" s="374">
        <v>0.998</v>
      </c>
      <c r="D14" s="374">
        <v>0.95899999999999996</v>
      </c>
      <c r="E14" s="339">
        <f t="shared" ref="E14:E34" si="0">+(D14-C14)*100</f>
        <v>-3.9000000000000035</v>
      </c>
      <c r="F14" s="357"/>
    </row>
    <row r="15" spans="1:17" ht="20.100000000000001" customHeight="1" x14ac:dyDescent="0.2">
      <c r="A15" s="23" t="s">
        <v>8</v>
      </c>
      <c r="B15" s="37" t="s">
        <v>14</v>
      </c>
      <c r="C15" s="374">
        <v>0.57199999999999995</v>
      </c>
      <c r="D15" s="374">
        <v>0.56899999999999995</v>
      </c>
      <c r="E15" s="339">
        <f t="shared" si="0"/>
        <v>-0.30000000000000027</v>
      </c>
      <c r="F15" s="357"/>
    </row>
    <row r="16" spans="1:17" ht="20.100000000000001" customHeight="1" x14ac:dyDescent="0.2">
      <c r="A16" s="23" t="s">
        <v>15</v>
      </c>
      <c r="B16" s="37" t="s">
        <v>16</v>
      </c>
      <c r="C16" s="374">
        <v>0.97799999999999998</v>
      </c>
      <c r="D16" s="374">
        <v>1.0049999999999999</v>
      </c>
      <c r="E16" s="339">
        <f t="shared" si="0"/>
        <v>2.6999999999999913</v>
      </c>
      <c r="F16" s="357"/>
    </row>
    <row r="17" spans="1:6" ht="20.100000000000001" customHeight="1" x14ac:dyDescent="0.2">
      <c r="A17" s="23" t="s">
        <v>17</v>
      </c>
      <c r="B17" s="37" t="s">
        <v>18</v>
      </c>
      <c r="C17" s="374">
        <v>0.873</v>
      </c>
      <c r="D17" s="374">
        <v>0.879</v>
      </c>
      <c r="E17" s="339">
        <f t="shared" si="0"/>
        <v>0.60000000000000053</v>
      </c>
      <c r="F17" s="357"/>
    </row>
    <row r="18" spans="1:6" ht="20.100000000000001" customHeight="1" x14ac:dyDescent="0.2">
      <c r="A18" s="23" t="s">
        <v>19</v>
      </c>
      <c r="B18" s="37" t="s">
        <v>20</v>
      </c>
      <c r="C18" s="374">
        <v>0.98</v>
      </c>
      <c r="D18" s="374">
        <v>1.1359999999999999</v>
      </c>
      <c r="E18" s="339">
        <f t="shared" si="0"/>
        <v>15.599999999999991</v>
      </c>
      <c r="F18" s="357"/>
    </row>
    <row r="19" spans="1:6" ht="20.100000000000001" customHeight="1" x14ac:dyDescent="0.2">
      <c r="A19" s="23" t="s">
        <v>21</v>
      </c>
      <c r="B19" s="37" t="s">
        <v>22</v>
      </c>
      <c r="C19" s="374">
        <v>1.19</v>
      </c>
      <c r="D19" s="374">
        <v>1.2170000000000001</v>
      </c>
      <c r="E19" s="339">
        <f t="shared" si="0"/>
        <v>2.7000000000000135</v>
      </c>
      <c r="F19" s="357"/>
    </row>
    <row r="20" spans="1:6" ht="20.100000000000001" customHeight="1" x14ac:dyDescent="0.2">
      <c r="A20" s="23" t="s">
        <v>23</v>
      </c>
      <c r="B20" s="37" t="s">
        <v>24</v>
      </c>
      <c r="C20" s="374">
        <v>0.95799999999999996</v>
      </c>
      <c r="D20" s="374">
        <v>0.93899999999999995</v>
      </c>
      <c r="E20" s="339">
        <f t="shared" si="0"/>
        <v>-1.9000000000000017</v>
      </c>
      <c r="F20" s="357"/>
    </row>
    <row r="21" spans="1:6" ht="20.100000000000001" customHeight="1" x14ac:dyDescent="0.2">
      <c r="A21" s="23" t="s">
        <v>25</v>
      </c>
      <c r="B21" s="37" t="s">
        <v>26</v>
      </c>
      <c r="C21" s="374">
        <v>1.208</v>
      </c>
      <c r="D21" s="374">
        <v>1.1319999999999999</v>
      </c>
      <c r="E21" s="339">
        <f t="shared" si="0"/>
        <v>-7.6000000000000068</v>
      </c>
      <c r="F21" s="357"/>
    </row>
    <row r="22" spans="1:6" ht="20.100000000000001" customHeight="1" x14ac:dyDescent="0.2">
      <c r="A22" s="23" t="s">
        <v>27</v>
      </c>
      <c r="B22" s="37" t="s">
        <v>28</v>
      </c>
      <c r="C22" s="374">
        <v>5.8840000000000003</v>
      </c>
      <c r="D22" s="374">
        <v>10.199</v>
      </c>
      <c r="E22" s="339">
        <f t="shared" si="0"/>
        <v>431.49999999999994</v>
      </c>
      <c r="F22" s="357"/>
    </row>
    <row r="23" spans="1:6" ht="20.100000000000001" customHeight="1" x14ac:dyDescent="0.2">
      <c r="A23" s="23" t="s">
        <v>29</v>
      </c>
      <c r="B23" s="37" t="s">
        <v>30</v>
      </c>
      <c r="C23" s="374">
        <v>0.88800000000000001</v>
      </c>
      <c r="D23" s="374">
        <v>1.3440000000000001</v>
      </c>
      <c r="E23" s="339">
        <f t="shared" si="0"/>
        <v>45.600000000000009</v>
      </c>
      <c r="F23" s="357"/>
    </row>
    <row r="24" spans="1:6" ht="20.100000000000001" customHeight="1" x14ac:dyDescent="0.2">
      <c r="A24" s="23" t="s">
        <v>31</v>
      </c>
      <c r="B24" s="37" t="s">
        <v>32</v>
      </c>
      <c r="C24" s="374">
        <v>0.999</v>
      </c>
      <c r="D24" s="374">
        <v>1.0069999999999999</v>
      </c>
      <c r="E24" s="339">
        <f t="shared" si="0"/>
        <v>0.79999999999998961</v>
      </c>
      <c r="F24" s="357"/>
    </row>
    <row r="25" spans="1:6" ht="20.100000000000001" customHeight="1" x14ac:dyDescent="0.2">
      <c r="A25" s="23" t="s">
        <v>33</v>
      </c>
      <c r="B25" s="37" t="s">
        <v>34</v>
      </c>
      <c r="C25" s="374">
        <v>0.86699999999999999</v>
      </c>
      <c r="D25" s="374">
        <v>0.85599999999999998</v>
      </c>
      <c r="E25" s="339">
        <f t="shared" si="0"/>
        <v>-1.100000000000001</v>
      </c>
      <c r="F25" s="357"/>
    </row>
    <row r="26" spans="1:6" ht="20.100000000000001" customHeight="1" x14ac:dyDescent="0.2">
      <c r="A26" s="23" t="s">
        <v>35</v>
      </c>
      <c r="B26" s="37" t="s">
        <v>36</v>
      </c>
      <c r="C26" s="374">
        <v>0.80400000000000005</v>
      </c>
      <c r="D26" s="374">
        <v>0.79400000000000004</v>
      </c>
      <c r="E26" s="339">
        <f t="shared" si="0"/>
        <v>-1.0000000000000009</v>
      </c>
      <c r="F26" s="357"/>
    </row>
    <row r="27" spans="1:6" ht="20.100000000000001" customHeight="1" x14ac:dyDescent="0.2">
      <c r="A27" s="23" t="s">
        <v>37</v>
      </c>
      <c r="B27" s="37" t="s">
        <v>38</v>
      </c>
      <c r="C27" s="374">
        <v>1.012</v>
      </c>
      <c r="D27" s="374">
        <v>0.96799999999999997</v>
      </c>
      <c r="E27" s="339">
        <f t="shared" si="0"/>
        <v>-4.4000000000000039</v>
      </c>
      <c r="F27" s="357"/>
    </row>
    <row r="28" spans="1:6" ht="20.100000000000001" customHeight="1" x14ac:dyDescent="0.2">
      <c r="A28" s="23" t="s">
        <v>39</v>
      </c>
      <c r="B28" s="37" t="s">
        <v>40</v>
      </c>
      <c r="C28" s="374">
        <v>0.73</v>
      </c>
      <c r="D28" s="374">
        <v>0.89700000000000002</v>
      </c>
      <c r="E28" s="339">
        <f t="shared" si="0"/>
        <v>16.700000000000003</v>
      </c>
      <c r="F28" s="357"/>
    </row>
    <row r="29" spans="1:6" ht="20.100000000000001" customHeight="1" x14ac:dyDescent="0.2">
      <c r="A29" s="23" t="s">
        <v>41</v>
      </c>
      <c r="B29" s="37" t="s">
        <v>42</v>
      </c>
      <c r="C29" s="374">
        <v>1.0580000000000001</v>
      </c>
      <c r="D29" s="374">
        <v>0.98399999999999999</v>
      </c>
      <c r="E29" s="339">
        <f t="shared" si="0"/>
        <v>-7.4000000000000066</v>
      </c>
      <c r="F29" s="357"/>
    </row>
    <row r="30" spans="1:6" ht="20.100000000000001" customHeight="1" x14ac:dyDescent="0.2">
      <c r="A30" s="23" t="s">
        <v>43</v>
      </c>
      <c r="B30" s="37" t="s">
        <v>44</v>
      </c>
      <c r="C30" s="374">
        <v>1.268</v>
      </c>
      <c r="D30" s="374">
        <v>1.286</v>
      </c>
      <c r="E30" s="339">
        <f t="shared" si="0"/>
        <v>1.8000000000000016</v>
      </c>
      <c r="F30" s="357"/>
    </row>
    <row r="31" spans="1:6" ht="20.100000000000001" customHeight="1" x14ac:dyDescent="0.2">
      <c r="A31" s="23" t="s">
        <v>45</v>
      </c>
      <c r="B31" s="37" t="s">
        <v>46</v>
      </c>
      <c r="C31" s="374">
        <v>0.89600000000000002</v>
      </c>
      <c r="D31" s="374">
        <v>0.88900000000000001</v>
      </c>
      <c r="E31" s="339">
        <f t="shared" si="0"/>
        <v>-0.70000000000000062</v>
      </c>
      <c r="F31" s="357"/>
    </row>
    <row r="32" spans="1:6" ht="20.100000000000001" customHeight="1" x14ac:dyDescent="0.2">
      <c r="A32" s="23" t="s">
        <v>47</v>
      </c>
      <c r="B32" s="37" t="s">
        <v>48</v>
      </c>
      <c r="C32" s="374">
        <v>1.115</v>
      </c>
      <c r="D32" s="374">
        <v>1.1879999999999999</v>
      </c>
      <c r="E32" s="339">
        <f t="shared" si="0"/>
        <v>7.2999999999999954</v>
      </c>
      <c r="F32" s="357"/>
    </row>
    <row r="33" spans="1:6" ht="20.100000000000001" customHeight="1" thickBot="1" x14ac:dyDescent="0.25">
      <c r="A33" s="23" t="s">
        <v>49</v>
      </c>
      <c r="B33" s="37" t="s">
        <v>50</v>
      </c>
      <c r="C33" s="374">
        <v>0.93</v>
      </c>
      <c r="D33" s="374">
        <v>0.93799999999999994</v>
      </c>
      <c r="E33" s="339">
        <f t="shared" si="0"/>
        <v>0.79999999999998961</v>
      </c>
      <c r="F33" s="357"/>
    </row>
    <row r="34" spans="1:6" ht="20.100000000000001" customHeight="1" thickBot="1" x14ac:dyDescent="0.25">
      <c r="A34" s="134"/>
      <c r="B34" s="135" t="s">
        <v>10</v>
      </c>
      <c r="C34" s="265">
        <v>0.99299999999999999</v>
      </c>
      <c r="D34" s="265">
        <v>0.98299999999999998</v>
      </c>
      <c r="E34" s="340">
        <f t="shared" si="0"/>
        <v>-1.0000000000000009</v>
      </c>
      <c r="F34" s="357"/>
    </row>
    <row r="35" spans="1:6" ht="20.100000000000001" customHeight="1" x14ac:dyDescent="0.2">
      <c r="C35" s="393"/>
      <c r="D35" s="393"/>
    </row>
    <row r="36" spans="1:6" ht="20.100000000000001" customHeight="1" x14ac:dyDescent="0.2">
      <c r="A36" s="506" t="s">
        <v>213</v>
      </c>
      <c r="B36" s="506"/>
      <c r="C36" s="506"/>
      <c r="D36" s="506"/>
      <c r="E36" s="506"/>
    </row>
    <row r="37" spans="1:6" ht="20.100000000000001" customHeight="1" thickBot="1" x14ac:dyDescent="0.25">
      <c r="A37" s="252"/>
      <c r="B37" s="252"/>
      <c r="C37" s="252"/>
      <c r="D37" s="252"/>
      <c r="E37" s="252"/>
    </row>
    <row r="38" spans="1:6" ht="20.100000000000001" customHeight="1" thickBot="1" x14ac:dyDescent="0.25">
      <c r="A38" s="253" t="s">
        <v>1</v>
      </c>
      <c r="B38" s="275" t="s">
        <v>12</v>
      </c>
      <c r="C38" s="528" t="s">
        <v>212</v>
      </c>
      <c r="D38" s="529"/>
      <c r="E38" s="530"/>
    </row>
    <row r="39" spans="1:6" ht="20.100000000000001" customHeight="1" thickBot="1" x14ac:dyDescent="0.25">
      <c r="A39" s="257"/>
      <c r="B39" s="353"/>
      <c r="C39" s="36">
        <f>+C5</f>
        <v>2023</v>
      </c>
      <c r="D39" s="36">
        <f>+D5</f>
        <v>2024</v>
      </c>
      <c r="E39" s="16" t="s">
        <v>173</v>
      </c>
    </row>
    <row r="40" spans="1:6" ht="20.100000000000001" customHeight="1" x14ac:dyDescent="0.2">
      <c r="A40" s="10" t="s">
        <v>6</v>
      </c>
      <c r="B40" s="17" t="s">
        <v>52</v>
      </c>
      <c r="C40" s="366">
        <v>0.97599999999999998</v>
      </c>
      <c r="D40" s="366">
        <v>1.115</v>
      </c>
      <c r="E40" s="339">
        <f t="shared" ref="E40:E67" si="1">+(D40-C40)*100</f>
        <v>13.900000000000002</v>
      </c>
      <c r="F40" s="357"/>
    </row>
    <row r="41" spans="1:6" ht="20.100000000000001" customHeight="1" x14ac:dyDescent="0.2">
      <c r="A41" s="23" t="s">
        <v>8</v>
      </c>
      <c r="B41" s="17" t="s">
        <v>53</v>
      </c>
      <c r="C41" s="366">
        <v>0.91700000000000004</v>
      </c>
      <c r="D41" s="366">
        <v>1.0649999999999999</v>
      </c>
      <c r="E41" s="339">
        <f t="shared" si="1"/>
        <v>14.79999999999999</v>
      </c>
      <c r="F41" s="357"/>
    </row>
    <row r="42" spans="1:6" ht="20.100000000000001" customHeight="1" x14ac:dyDescent="0.2">
      <c r="A42" s="23" t="s">
        <v>15</v>
      </c>
      <c r="B42" s="17" t="s">
        <v>54</v>
      </c>
      <c r="C42" s="366">
        <v>1.002</v>
      </c>
      <c r="D42" s="366">
        <v>1.0940000000000001</v>
      </c>
      <c r="E42" s="339">
        <f t="shared" si="1"/>
        <v>9.2000000000000082</v>
      </c>
      <c r="F42" s="357"/>
    </row>
    <row r="43" spans="1:6" ht="20.100000000000001" customHeight="1" x14ac:dyDescent="0.2">
      <c r="A43" s="23" t="s">
        <v>17</v>
      </c>
      <c r="B43" s="17" t="s">
        <v>55</v>
      </c>
      <c r="C43" s="366">
        <v>0.95899999999999996</v>
      </c>
      <c r="D43" s="366">
        <v>1.07</v>
      </c>
      <c r="E43" s="339">
        <f t="shared" si="1"/>
        <v>11.10000000000001</v>
      </c>
      <c r="F43" s="357"/>
    </row>
    <row r="44" spans="1:6" ht="20.100000000000001" customHeight="1" x14ac:dyDescent="0.2">
      <c r="A44" s="23" t="s">
        <v>19</v>
      </c>
      <c r="B44" s="17" t="s">
        <v>56</v>
      </c>
      <c r="C44" s="366">
        <v>0.38700000000000001</v>
      </c>
      <c r="D44" s="366">
        <v>0.63500000000000001</v>
      </c>
      <c r="E44" s="339">
        <f t="shared" si="1"/>
        <v>24.8</v>
      </c>
      <c r="F44" s="357"/>
    </row>
    <row r="45" spans="1:6" ht="20.100000000000001" customHeight="1" x14ac:dyDescent="0.2">
      <c r="A45" s="23" t="s">
        <v>21</v>
      </c>
      <c r="B45" s="17" t="s">
        <v>57</v>
      </c>
      <c r="C45" s="366">
        <v>0.95499999999999996</v>
      </c>
      <c r="D45" s="366">
        <v>0.97799999999999998</v>
      </c>
      <c r="E45" s="339">
        <f t="shared" si="1"/>
        <v>2.300000000000002</v>
      </c>
      <c r="F45" s="357"/>
    </row>
    <row r="46" spans="1:6" ht="20.100000000000001" customHeight="1" x14ac:dyDescent="0.2">
      <c r="A46" s="23" t="s">
        <v>23</v>
      </c>
      <c r="B46" s="17" t="s">
        <v>58</v>
      </c>
      <c r="C46" s="366">
        <v>0.83499999999999996</v>
      </c>
      <c r="D46" s="366">
        <v>0.72699999999999998</v>
      </c>
      <c r="E46" s="339">
        <f t="shared" si="1"/>
        <v>-10.799999999999999</v>
      </c>
      <c r="F46" s="357"/>
    </row>
    <row r="47" spans="1:6" ht="20.100000000000001" customHeight="1" x14ac:dyDescent="0.2">
      <c r="A47" s="23" t="s">
        <v>25</v>
      </c>
      <c r="B47" s="17" t="s">
        <v>59</v>
      </c>
      <c r="C47" s="366">
        <v>0.89200000000000002</v>
      </c>
      <c r="D47" s="366">
        <v>0.91400000000000003</v>
      </c>
      <c r="E47" s="339">
        <f t="shared" si="1"/>
        <v>2.200000000000002</v>
      </c>
      <c r="F47" s="357"/>
    </row>
    <row r="48" spans="1:6" ht="20.100000000000001" customHeight="1" x14ac:dyDescent="0.2">
      <c r="A48" s="23" t="s">
        <v>27</v>
      </c>
      <c r="B48" s="17" t="s">
        <v>60</v>
      </c>
      <c r="C48" s="366">
        <v>0.86199999999999999</v>
      </c>
      <c r="D48" s="366">
        <v>0.99</v>
      </c>
      <c r="E48" s="339">
        <f t="shared" si="1"/>
        <v>12.8</v>
      </c>
      <c r="F48" s="357"/>
    </row>
    <row r="49" spans="1:6" ht="20.100000000000001" customHeight="1" x14ac:dyDescent="0.2">
      <c r="A49" s="23" t="s">
        <v>29</v>
      </c>
      <c r="B49" s="17" t="s">
        <v>61</v>
      </c>
      <c r="C49" s="366">
        <v>0.98499999999999999</v>
      </c>
      <c r="D49" s="366">
        <v>1.014</v>
      </c>
      <c r="E49" s="339">
        <f t="shared" si="1"/>
        <v>2.9000000000000026</v>
      </c>
      <c r="F49" s="357"/>
    </row>
    <row r="50" spans="1:6" ht="20.100000000000001" customHeight="1" x14ac:dyDescent="0.2">
      <c r="A50" s="23" t="s">
        <v>31</v>
      </c>
      <c r="B50" s="17" t="s">
        <v>62</v>
      </c>
      <c r="C50" s="366">
        <v>0.91300000000000003</v>
      </c>
      <c r="D50" s="366">
        <v>0.97799999999999998</v>
      </c>
      <c r="E50" s="339">
        <f t="shared" si="1"/>
        <v>6.4999999999999947</v>
      </c>
      <c r="F50" s="357"/>
    </row>
    <row r="51" spans="1:6" ht="20.100000000000001" customHeight="1" x14ac:dyDescent="0.2">
      <c r="A51" s="23" t="s">
        <v>33</v>
      </c>
      <c r="B51" s="17" t="s">
        <v>63</v>
      </c>
      <c r="C51" s="366">
        <v>1.107</v>
      </c>
      <c r="D51" s="366">
        <v>1.0109999999999999</v>
      </c>
      <c r="E51" s="339">
        <f t="shared" si="1"/>
        <v>-9.6000000000000085</v>
      </c>
      <c r="F51" s="357"/>
    </row>
    <row r="52" spans="1:6" ht="20.100000000000001" customHeight="1" x14ac:dyDescent="0.2">
      <c r="A52" s="23" t="s">
        <v>35</v>
      </c>
      <c r="B52" s="17" t="s">
        <v>64</v>
      </c>
      <c r="C52" s="366">
        <v>1.0980000000000001</v>
      </c>
      <c r="D52" s="366">
        <v>1.129</v>
      </c>
      <c r="E52" s="339">
        <f t="shared" si="1"/>
        <v>3.0999999999999917</v>
      </c>
      <c r="F52" s="357"/>
    </row>
    <row r="53" spans="1:6" ht="20.100000000000001" customHeight="1" x14ac:dyDescent="0.2">
      <c r="A53" s="23" t="s">
        <v>37</v>
      </c>
      <c r="B53" s="17" t="s">
        <v>65</v>
      </c>
      <c r="C53" s="366">
        <v>0.98299999999999998</v>
      </c>
      <c r="D53" s="366">
        <v>0.94799999999999995</v>
      </c>
      <c r="E53" s="339">
        <f t="shared" si="1"/>
        <v>-3.5000000000000031</v>
      </c>
      <c r="F53" s="357"/>
    </row>
    <row r="54" spans="1:6" ht="20.100000000000001" customHeight="1" x14ac:dyDescent="0.2">
      <c r="A54" s="23" t="s">
        <v>39</v>
      </c>
      <c r="B54" s="17" t="s">
        <v>66</v>
      </c>
      <c r="C54" s="366">
        <v>0.68600000000000005</v>
      </c>
      <c r="D54" s="366">
        <v>0.70499999999999996</v>
      </c>
      <c r="E54" s="339">
        <f t="shared" si="1"/>
        <v>1.8999999999999906</v>
      </c>
      <c r="F54" s="357"/>
    </row>
    <row r="55" spans="1:6" ht="20.100000000000001" customHeight="1" x14ac:dyDescent="0.2">
      <c r="A55" s="23" t="s">
        <v>41</v>
      </c>
      <c r="B55" s="17" t="s">
        <v>67</v>
      </c>
      <c r="C55" s="366">
        <v>0.84</v>
      </c>
      <c r="D55" s="366">
        <v>0.90800000000000003</v>
      </c>
      <c r="E55" s="339">
        <f t="shared" si="1"/>
        <v>6.800000000000006</v>
      </c>
      <c r="F55" s="357"/>
    </row>
    <row r="56" spans="1:6" ht="20.100000000000001" customHeight="1" x14ac:dyDescent="0.2">
      <c r="A56" s="23" t="s">
        <v>43</v>
      </c>
      <c r="B56" s="17" t="s">
        <v>68</v>
      </c>
      <c r="C56" s="366">
        <v>1.0309999999999999</v>
      </c>
      <c r="D56" s="366">
        <v>0.98599999999999999</v>
      </c>
      <c r="E56" s="339">
        <f t="shared" si="1"/>
        <v>-4.4999999999999929</v>
      </c>
      <c r="F56" s="357"/>
    </row>
    <row r="57" spans="1:6" ht="20.100000000000001" customHeight="1" x14ac:dyDescent="0.2">
      <c r="A57" s="23" t="s">
        <v>45</v>
      </c>
      <c r="B57" s="17" t="s">
        <v>69</v>
      </c>
      <c r="C57" s="366">
        <v>0.92700000000000005</v>
      </c>
      <c r="D57" s="366">
        <v>0.93600000000000005</v>
      </c>
      <c r="E57" s="339">
        <f t="shared" si="1"/>
        <v>0.9000000000000008</v>
      </c>
      <c r="F57" s="357"/>
    </row>
    <row r="58" spans="1:6" ht="20.100000000000001" customHeight="1" x14ac:dyDescent="0.2">
      <c r="A58" s="23" t="s">
        <v>47</v>
      </c>
      <c r="B58" s="17" t="s">
        <v>70</v>
      </c>
      <c r="C58" s="366">
        <v>0.64700000000000002</v>
      </c>
      <c r="D58" s="366">
        <v>0.71599999999999997</v>
      </c>
      <c r="E58" s="339">
        <f t="shared" si="1"/>
        <v>6.899999999999995</v>
      </c>
      <c r="F58" s="357"/>
    </row>
    <row r="59" spans="1:6" ht="20.100000000000001" customHeight="1" x14ac:dyDescent="0.2">
      <c r="A59" s="23" t="s">
        <v>49</v>
      </c>
      <c r="B59" s="17" t="s">
        <v>71</v>
      </c>
      <c r="C59" s="366">
        <v>0.996</v>
      </c>
      <c r="D59" s="366">
        <v>0.94299999999999995</v>
      </c>
      <c r="E59" s="339">
        <f t="shared" si="1"/>
        <v>-5.3000000000000043</v>
      </c>
      <c r="F59" s="357"/>
    </row>
    <row r="60" spans="1:6" ht="20.100000000000001" customHeight="1" x14ac:dyDescent="0.2">
      <c r="A60" s="23" t="s">
        <v>72</v>
      </c>
      <c r="B60" s="17" t="s">
        <v>73</v>
      </c>
      <c r="C60" s="366">
        <v>0.63900000000000001</v>
      </c>
      <c r="D60" s="366">
        <v>0.83699999999999997</v>
      </c>
      <c r="E60" s="339">
        <f t="shared" si="1"/>
        <v>19.799999999999997</v>
      </c>
      <c r="F60" s="357"/>
    </row>
    <row r="61" spans="1:6" ht="20.100000000000001" customHeight="1" x14ac:dyDescent="0.2">
      <c r="A61" s="23" t="s">
        <v>74</v>
      </c>
      <c r="B61" s="17" t="s">
        <v>75</v>
      </c>
      <c r="C61" s="366">
        <v>0.98899999999999999</v>
      </c>
      <c r="D61" s="366">
        <v>1.0029999999999999</v>
      </c>
      <c r="E61" s="339">
        <f t="shared" si="1"/>
        <v>1.3999999999999901</v>
      </c>
      <c r="F61" s="357"/>
    </row>
    <row r="62" spans="1:6" ht="20.100000000000001" customHeight="1" x14ac:dyDescent="0.2">
      <c r="A62" s="23" t="s">
        <v>76</v>
      </c>
      <c r="B62" s="17" t="s">
        <v>77</v>
      </c>
      <c r="C62" s="366">
        <v>0.99099999999999999</v>
      </c>
      <c r="D62" s="366">
        <v>1.139</v>
      </c>
      <c r="E62" s="339">
        <f t="shared" si="1"/>
        <v>14.800000000000002</v>
      </c>
      <c r="F62" s="357"/>
    </row>
    <row r="63" spans="1:6" ht="20.100000000000001" customHeight="1" x14ac:dyDescent="0.2">
      <c r="A63" s="23" t="s">
        <v>78</v>
      </c>
      <c r="B63" s="17" t="s">
        <v>79</v>
      </c>
      <c r="C63" s="366">
        <v>1.0880000000000001</v>
      </c>
      <c r="D63" s="366">
        <v>1.081</v>
      </c>
      <c r="E63" s="339">
        <f t="shared" si="1"/>
        <v>-0.70000000000001172</v>
      </c>
      <c r="F63" s="357"/>
    </row>
    <row r="64" spans="1:6" ht="20.100000000000001" customHeight="1" x14ac:dyDescent="0.2">
      <c r="A64" s="23" t="s">
        <v>80</v>
      </c>
      <c r="B64" s="17" t="s">
        <v>81</v>
      </c>
      <c r="C64" s="366">
        <v>0.96399999999999997</v>
      </c>
      <c r="D64" s="366">
        <v>0.97399999999999998</v>
      </c>
      <c r="E64" s="339">
        <f t="shared" si="1"/>
        <v>1.0000000000000009</v>
      </c>
      <c r="F64" s="357"/>
    </row>
    <row r="65" spans="1:6" ht="20.100000000000001" customHeight="1" x14ac:dyDescent="0.2">
      <c r="A65" s="23" t="s">
        <v>82</v>
      </c>
      <c r="B65" s="17" t="s">
        <v>83</v>
      </c>
      <c r="C65" s="366">
        <v>0.95899999999999996</v>
      </c>
      <c r="D65" s="366">
        <v>0.98099999999999998</v>
      </c>
      <c r="E65" s="339">
        <f t="shared" si="1"/>
        <v>2.200000000000002</v>
      </c>
      <c r="F65" s="357"/>
    </row>
    <row r="66" spans="1:6" ht="20.100000000000001" customHeight="1" thickBot="1" x14ac:dyDescent="0.25">
      <c r="A66" s="23" t="s">
        <v>84</v>
      </c>
      <c r="B66" s="17" t="s">
        <v>85</v>
      </c>
      <c r="C66" s="366">
        <v>0.96499999999999997</v>
      </c>
      <c r="D66" s="366">
        <v>0.91500000000000004</v>
      </c>
      <c r="E66" s="339">
        <f t="shared" si="1"/>
        <v>-4.9999999999999929</v>
      </c>
      <c r="F66" s="357"/>
    </row>
    <row r="67" spans="1:6" ht="20.100000000000001" customHeight="1" thickBot="1" x14ac:dyDescent="0.25">
      <c r="A67" s="95"/>
      <c r="B67" s="41" t="s">
        <v>10</v>
      </c>
      <c r="C67" s="343">
        <v>0.94</v>
      </c>
      <c r="D67" s="343">
        <v>0.97499999999999998</v>
      </c>
      <c r="E67" s="340">
        <f t="shared" si="1"/>
        <v>3.5000000000000031</v>
      </c>
      <c r="F67" s="357"/>
    </row>
    <row r="68" spans="1:6" ht="20.100000000000001" customHeight="1" x14ac:dyDescent="0.2">
      <c r="C68" s="393"/>
      <c r="D68" s="393"/>
    </row>
  </sheetData>
  <mergeCells count="6">
    <mergeCell ref="C38:E38"/>
    <mergeCell ref="A1:E1"/>
    <mergeCell ref="C4:E4"/>
    <mergeCell ref="A10:E10"/>
    <mergeCell ref="C12:E12"/>
    <mergeCell ref="A36:E36"/>
  </mergeCells>
  <pageMargins left="0.74803149606299213" right="0.74803149606299213" top="0.98425196850393704" bottom="0.98425196850393704" header="0.51181102362204722" footer="0.51181102362204722"/>
  <pageSetup paperSize="9" scale="82" fitToHeight="3" orientation="portrait" r:id="rId1"/>
  <headerFooter alignWithMargins="0"/>
  <rowBreaks count="1" manualBreakCount="1">
    <brk id="3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EB5EE-051A-40D0-9C05-6516E4124AFD}">
  <dimension ref="A1:I70"/>
  <sheetViews>
    <sheetView showGridLines="0" zoomScale="80" zoomScaleNormal="80" zoomScaleSheetLayoutView="85" workbookViewId="0">
      <selection activeCell="L8" sqref="L8"/>
    </sheetView>
  </sheetViews>
  <sheetFormatPr defaultColWidth="9.140625" defaultRowHeight="12.75" x14ac:dyDescent="0.2"/>
  <cols>
    <col min="1" max="1" width="3.7109375" style="251" customWidth="1"/>
    <col min="2" max="2" width="38.140625" style="17" customWidth="1"/>
    <col min="3" max="4" width="18" style="244" bestFit="1" customWidth="1"/>
    <col min="5" max="5" width="14" style="17" customWidth="1"/>
    <col min="6" max="6" width="14" style="251" bestFit="1" customWidth="1"/>
    <col min="7" max="16384" width="9.140625" style="251"/>
  </cols>
  <sheetData>
    <row r="1" spans="1:6" ht="20.100000000000001" customHeight="1" x14ac:dyDescent="0.2"/>
    <row r="2" spans="1:6" ht="20.100000000000001" customHeight="1" x14ac:dyDescent="0.2">
      <c r="A2" s="506" t="s">
        <v>11</v>
      </c>
      <c r="B2" s="506"/>
      <c r="C2" s="506"/>
      <c r="D2" s="506"/>
      <c r="E2" s="506"/>
    </row>
    <row r="3" spans="1:6" ht="20.100000000000001" customHeight="1" thickBot="1" x14ac:dyDescent="0.25">
      <c r="A3" s="252"/>
      <c r="B3" s="252"/>
      <c r="C3" s="424"/>
      <c r="D3" s="424"/>
      <c r="E3" s="252"/>
    </row>
    <row r="4" spans="1:6" ht="20.100000000000001" customHeight="1" thickBot="1" x14ac:dyDescent="0.25">
      <c r="A4" s="253" t="s">
        <v>1</v>
      </c>
      <c r="B4" s="253" t="s">
        <v>236</v>
      </c>
      <c r="C4" s="254" t="s">
        <v>3</v>
      </c>
      <c r="D4" s="255"/>
      <c r="E4" s="253" t="s">
        <v>4</v>
      </c>
    </row>
    <row r="5" spans="1:6" ht="20.100000000000001" customHeight="1" thickBot="1" x14ac:dyDescent="0.25">
      <c r="A5" s="107"/>
      <c r="B5" s="257"/>
      <c r="C5" s="95">
        <v>2023</v>
      </c>
      <c r="D5" s="95">
        <v>2024</v>
      </c>
      <c r="E5" s="95" t="s">
        <v>5</v>
      </c>
    </row>
    <row r="6" spans="1:6" s="17" customFormat="1" ht="20.100000000000001" customHeight="1" x14ac:dyDescent="0.2">
      <c r="A6" s="109" t="s">
        <v>6</v>
      </c>
      <c r="B6" s="423" t="s">
        <v>240</v>
      </c>
      <c r="C6" s="38">
        <v>10395858</v>
      </c>
      <c r="D6" s="38">
        <v>10394403.786319999</v>
      </c>
      <c r="E6" s="26">
        <f>+IF(C6=0,"X",D6/C6)</f>
        <v>0.9998601160500652</v>
      </c>
      <c r="F6" s="413"/>
    </row>
    <row r="7" spans="1:6" s="17" customFormat="1" ht="20.100000000000001" customHeight="1" x14ac:dyDescent="0.2">
      <c r="A7" s="109" t="s">
        <v>8</v>
      </c>
      <c r="B7" s="423" t="s">
        <v>239</v>
      </c>
      <c r="C7" s="38">
        <v>3883837</v>
      </c>
      <c r="D7" s="38">
        <v>4029245.63539</v>
      </c>
      <c r="E7" s="26">
        <f>+IF(C7=0,"X",D7/C7)</f>
        <v>1.0374394279136843</v>
      </c>
      <c r="F7" s="413"/>
    </row>
    <row r="8" spans="1:6" s="17" customFormat="1" ht="20.100000000000001" customHeight="1" x14ac:dyDescent="0.2">
      <c r="A8" s="109" t="s">
        <v>15</v>
      </c>
      <c r="B8" s="423" t="s">
        <v>238</v>
      </c>
      <c r="C8" s="38">
        <v>8291350</v>
      </c>
      <c r="D8" s="38">
        <v>8929819.9498900007</v>
      </c>
      <c r="E8" s="26">
        <f>+IF(C8=0,"X",D8/C8)</f>
        <v>1.0770043418610964</v>
      </c>
      <c r="F8" s="413"/>
    </row>
    <row r="9" spans="1:6" s="17" customFormat="1" ht="20.100000000000001" customHeight="1" thickBot="1" x14ac:dyDescent="0.25">
      <c r="A9" s="109" t="s">
        <v>17</v>
      </c>
      <c r="B9" s="423" t="s">
        <v>237</v>
      </c>
      <c r="C9" s="38">
        <v>241686</v>
      </c>
      <c r="D9" s="38">
        <v>248116.58822999996</v>
      </c>
      <c r="E9" s="26">
        <f>+IF(C9=0,"X",D9/C9)</f>
        <v>1.026607202030734</v>
      </c>
      <c r="F9" s="413"/>
    </row>
    <row r="10" spans="1:6" ht="20.100000000000001" customHeight="1" thickBot="1" x14ac:dyDescent="0.25">
      <c r="A10" s="110"/>
      <c r="B10" s="96">
        <f>SUM(B6:B9)</f>
        <v>0</v>
      </c>
      <c r="C10" s="96">
        <v>22812732</v>
      </c>
      <c r="D10" s="96">
        <v>23601585.959830001</v>
      </c>
      <c r="E10" s="30">
        <f>+IF(C10=0,"X",D10/C10)</f>
        <v>1.0345795479397206</v>
      </c>
      <c r="F10" s="152"/>
    </row>
    <row r="11" spans="1:6" ht="20.100000000000001" customHeight="1" x14ac:dyDescent="0.2">
      <c r="A11" s="17"/>
      <c r="C11" s="410"/>
      <c r="D11" s="410"/>
      <c r="E11" s="409"/>
    </row>
    <row r="12" spans="1:6" ht="20.100000000000001" customHeight="1" x14ac:dyDescent="0.2">
      <c r="A12" s="531" t="s">
        <v>51</v>
      </c>
      <c r="B12" s="531"/>
      <c r="C12" s="531"/>
      <c r="D12" s="531"/>
      <c r="E12" s="531"/>
      <c r="F12" s="22"/>
    </row>
    <row r="13" spans="1:6" ht="20.100000000000001" customHeight="1" thickBot="1" x14ac:dyDescent="0.25">
      <c r="A13" s="422"/>
      <c r="B13" s="422"/>
      <c r="C13" s="421"/>
      <c r="D13" s="421"/>
      <c r="E13" s="250"/>
    </row>
    <row r="14" spans="1:6" ht="20.100000000000001" customHeight="1" thickBot="1" x14ac:dyDescent="0.25">
      <c r="A14" s="200" t="s">
        <v>1</v>
      </c>
      <c r="B14" s="253" t="s">
        <v>236</v>
      </c>
      <c r="C14" s="320" t="s">
        <v>3</v>
      </c>
      <c r="D14" s="330"/>
      <c r="E14" s="253" t="s">
        <v>4</v>
      </c>
    </row>
    <row r="15" spans="1:6" ht="20.100000000000001" customHeight="1" thickBot="1" x14ac:dyDescent="0.25">
      <c r="A15" s="107"/>
      <c r="B15" s="420"/>
      <c r="C15" s="10">
        <f>+C5</f>
        <v>2023</v>
      </c>
      <c r="D15" s="10">
        <f>+D5</f>
        <v>2024</v>
      </c>
      <c r="E15" s="95" t="str">
        <f>+E5</f>
        <v>24/23</v>
      </c>
    </row>
    <row r="16" spans="1:6" s="17" customFormat="1" ht="20.100000000000001" customHeight="1" x14ac:dyDescent="0.2">
      <c r="A16" s="103" t="s">
        <v>6</v>
      </c>
      <c r="B16" s="419" t="s">
        <v>235</v>
      </c>
      <c r="C16" s="187">
        <v>28244454</v>
      </c>
      <c r="D16" s="187">
        <v>31385845</v>
      </c>
      <c r="E16" s="55">
        <f t="shared" ref="E16:E23" si="0">+IF(C16=0,"X",D16/C16)</f>
        <v>1.1112215162665209</v>
      </c>
      <c r="F16" s="413"/>
    </row>
    <row r="17" spans="1:9" s="17" customFormat="1" ht="20.100000000000001" customHeight="1" x14ac:dyDescent="0.2">
      <c r="A17" s="416" t="s">
        <v>8</v>
      </c>
      <c r="B17" s="417" t="s">
        <v>234</v>
      </c>
      <c r="C17" s="277">
        <v>11456310</v>
      </c>
      <c r="D17" s="277">
        <v>13065771</v>
      </c>
      <c r="E17" s="55">
        <f t="shared" si="0"/>
        <v>1.1404868583339662</v>
      </c>
      <c r="F17" s="413"/>
    </row>
    <row r="18" spans="1:9" s="17" customFormat="1" ht="20.100000000000001" customHeight="1" x14ac:dyDescent="0.2">
      <c r="A18" s="416" t="s">
        <v>15</v>
      </c>
      <c r="B18" s="418" t="s">
        <v>233</v>
      </c>
      <c r="C18" s="277">
        <v>3107262</v>
      </c>
      <c r="D18" s="277">
        <v>3363417</v>
      </c>
      <c r="E18" s="55">
        <f t="shared" si="0"/>
        <v>1.0824375286023515</v>
      </c>
      <c r="F18" s="413"/>
    </row>
    <row r="19" spans="1:9" s="17" customFormat="1" ht="20.100000000000001" customHeight="1" x14ac:dyDescent="0.2">
      <c r="A19" s="416" t="s">
        <v>17</v>
      </c>
      <c r="B19" s="417" t="s">
        <v>232</v>
      </c>
      <c r="C19" s="277">
        <v>2687218</v>
      </c>
      <c r="D19" s="277">
        <v>2698919</v>
      </c>
      <c r="E19" s="55">
        <f t="shared" si="0"/>
        <v>1.0043543173646501</v>
      </c>
      <c r="F19" s="413"/>
    </row>
    <row r="20" spans="1:9" s="17" customFormat="1" ht="20.100000000000001" customHeight="1" x14ac:dyDescent="0.2">
      <c r="A20" s="416" t="s">
        <v>19</v>
      </c>
      <c r="B20" s="415" t="s">
        <v>231</v>
      </c>
      <c r="C20" s="277">
        <v>3564007</v>
      </c>
      <c r="D20" s="277">
        <v>3996407</v>
      </c>
      <c r="E20" s="55">
        <f t="shared" si="0"/>
        <v>1.1213241163667749</v>
      </c>
      <c r="F20" s="413"/>
    </row>
    <row r="21" spans="1:9" s="17" customFormat="1" ht="20.100000000000001" customHeight="1" x14ac:dyDescent="0.2">
      <c r="A21" s="416" t="s">
        <v>21</v>
      </c>
      <c r="B21" s="415" t="s">
        <v>230</v>
      </c>
      <c r="C21" s="277">
        <v>796442</v>
      </c>
      <c r="D21" s="277">
        <v>710158</v>
      </c>
      <c r="E21" s="55">
        <f t="shared" si="0"/>
        <v>0.89166317195727995</v>
      </c>
      <c r="F21" s="413"/>
    </row>
    <row r="22" spans="1:9" s="17" customFormat="1" ht="20.100000000000001" customHeight="1" thickBot="1" x14ac:dyDescent="0.25">
      <c r="A22" s="107" t="s">
        <v>23</v>
      </c>
      <c r="B22" s="414" t="s">
        <v>215</v>
      </c>
      <c r="C22" s="191">
        <v>6011482</v>
      </c>
      <c r="D22" s="191">
        <v>6854246</v>
      </c>
      <c r="E22" s="55">
        <f t="shared" si="0"/>
        <v>1.140192385172242</v>
      </c>
      <c r="F22" s="413"/>
    </row>
    <row r="23" spans="1:9" ht="20.100000000000001" customHeight="1" thickBot="1" x14ac:dyDescent="0.25">
      <c r="A23" s="331"/>
      <c r="B23" s="412" t="s">
        <v>10</v>
      </c>
      <c r="C23" s="349">
        <f>SUM(C16:C22)</f>
        <v>55867175</v>
      </c>
      <c r="D23" s="411">
        <f>SUM(D16:D22)</f>
        <v>62074763</v>
      </c>
      <c r="E23" s="30">
        <f t="shared" si="0"/>
        <v>1.1111133326501654</v>
      </c>
      <c r="F23" s="152"/>
    </row>
    <row r="24" spans="1:9" ht="20.100000000000001" customHeight="1" x14ac:dyDescent="0.2">
      <c r="C24" s="410"/>
      <c r="D24" s="410"/>
      <c r="E24" s="409"/>
    </row>
    <row r="25" spans="1:9" ht="20.100000000000001" customHeight="1" x14ac:dyDescent="0.2">
      <c r="A25" s="532" t="s">
        <v>229</v>
      </c>
      <c r="B25" s="532"/>
      <c r="C25" s="532"/>
      <c r="D25" s="532"/>
    </row>
    <row r="26" spans="1:9" ht="20.100000000000001" customHeight="1" thickBot="1" x14ac:dyDescent="0.25"/>
    <row r="27" spans="1:9" ht="20.100000000000001" customHeight="1" thickBot="1" x14ac:dyDescent="0.25">
      <c r="A27" s="404" t="s">
        <v>1</v>
      </c>
      <c r="B27" s="331" t="s">
        <v>216</v>
      </c>
      <c r="C27" s="95">
        <f>+C5</f>
        <v>2023</v>
      </c>
      <c r="D27" s="95">
        <f>+D5</f>
        <v>2024</v>
      </c>
      <c r="E27" s="16" t="s">
        <v>173</v>
      </c>
      <c r="F27" s="403"/>
      <c r="G27" s="17"/>
    </row>
    <row r="28" spans="1:9" ht="20.100000000000001" customHeight="1" x14ac:dyDescent="0.25">
      <c r="A28" s="102" t="s">
        <v>6</v>
      </c>
      <c r="B28" s="408" t="s">
        <v>228</v>
      </c>
      <c r="C28" s="401">
        <v>0.20599999999999999</v>
      </c>
      <c r="D28" s="401">
        <v>0.20699999999999999</v>
      </c>
      <c r="E28" s="402">
        <f t="shared" ref="E28:E38" si="1">+(D28-C28)*100</f>
        <v>0.10000000000000009</v>
      </c>
      <c r="F28" s="357"/>
      <c r="G28" s="17"/>
      <c r="I28" s="407"/>
    </row>
    <row r="29" spans="1:9" ht="20.100000000000001" customHeight="1" x14ac:dyDescent="0.25">
      <c r="A29" s="109" t="s">
        <v>8</v>
      </c>
      <c r="B29" s="408" t="s">
        <v>227</v>
      </c>
      <c r="C29" s="401">
        <v>0.11899999999999999</v>
      </c>
      <c r="D29" s="401">
        <v>0.128</v>
      </c>
      <c r="E29" s="339">
        <f t="shared" si="1"/>
        <v>0.9000000000000008</v>
      </c>
      <c r="F29" s="357"/>
      <c r="G29" s="17"/>
      <c r="I29" s="407"/>
    </row>
    <row r="30" spans="1:9" ht="20.100000000000001" customHeight="1" x14ac:dyDescent="0.25">
      <c r="A30" s="109" t="s">
        <v>15</v>
      </c>
      <c r="B30" s="408" t="s">
        <v>226</v>
      </c>
      <c r="C30" s="401">
        <v>0.11700000000000001</v>
      </c>
      <c r="D30" s="401">
        <v>0.11799999999999999</v>
      </c>
      <c r="E30" s="339">
        <f t="shared" si="1"/>
        <v>9.9999999999998701E-2</v>
      </c>
      <c r="F30" s="357"/>
      <c r="I30" s="407"/>
    </row>
    <row r="31" spans="1:9" ht="20.100000000000001" customHeight="1" x14ac:dyDescent="0.25">
      <c r="A31" s="109" t="s">
        <v>17</v>
      </c>
      <c r="B31" s="408" t="s">
        <v>225</v>
      </c>
      <c r="C31" s="401">
        <v>0.11</v>
      </c>
      <c r="D31" s="401">
        <v>0.112</v>
      </c>
      <c r="E31" s="339">
        <f t="shared" si="1"/>
        <v>0.20000000000000018</v>
      </c>
      <c r="F31" s="357"/>
      <c r="I31" s="407"/>
    </row>
    <row r="32" spans="1:9" ht="20.100000000000001" customHeight="1" x14ac:dyDescent="0.25">
      <c r="A32" s="109" t="s">
        <v>19</v>
      </c>
      <c r="B32" s="408" t="s">
        <v>224</v>
      </c>
      <c r="C32" s="401">
        <v>4.7E-2</v>
      </c>
      <c r="D32" s="401">
        <v>5.2999999999999999E-2</v>
      </c>
      <c r="E32" s="339">
        <f t="shared" si="1"/>
        <v>0.59999999999999987</v>
      </c>
      <c r="F32" s="357"/>
      <c r="I32" s="407"/>
    </row>
    <row r="33" spans="1:9" ht="20.100000000000001" customHeight="1" x14ac:dyDescent="0.25">
      <c r="A33" s="109" t="s">
        <v>21</v>
      </c>
      <c r="B33" s="408" t="s">
        <v>223</v>
      </c>
      <c r="C33" s="401">
        <v>4.8000000000000001E-2</v>
      </c>
      <c r="D33" s="401">
        <v>4.4999999999999998E-2</v>
      </c>
      <c r="E33" s="339">
        <f t="shared" si="1"/>
        <v>-0.30000000000000027</v>
      </c>
      <c r="F33" s="357"/>
      <c r="I33" s="407"/>
    </row>
    <row r="34" spans="1:9" ht="20.100000000000001" customHeight="1" x14ac:dyDescent="0.25">
      <c r="A34" s="109" t="s">
        <v>23</v>
      </c>
      <c r="B34" s="408" t="s">
        <v>222</v>
      </c>
      <c r="C34" s="401">
        <v>3.2000000000000001E-2</v>
      </c>
      <c r="D34" s="401">
        <v>3.3000000000000002E-2</v>
      </c>
      <c r="E34" s="339">
        <f t="shared" si="1"/>
        <v>0.10000000000000009</v>
      </c>
      <c r="F34" s="357"/>
      <c r="I34" s="407"/>
    </row>
    <row r="35" spans="1:9" ht="20.100000000000001" customHeight="1" x14ac:dyDescent="0.25">
      <c r="A35" s="109" t="s">
        <v>25</v>
      </c>
      <c r="B35" s="408" t="s">
        <v>221</v>
      </c>
      <c r="C35" s="401">
        <v>3.3000000000000002E-2</v>
      </c>
      <c r="D35" s="401">
        <v>3.2000000000000001E-2</v>
      </c>
      <c r="E35" s="339">
        <f t="shared" si="1"/>
        <v>-0.10000000000000009</v>
      </c>
      <c r="F35" s="357"/>
      <c r="I35" s="407"/>
    </row>
    <row r="36" spans="1:9" ht="20.100000000000001" customHeight="1" x14ac:dyDescent="0.25">
      <c r="A36" s="109" t="s">
        <v>27</v>
      </c>
      <c r="B36" s="408" t="s">
        <v>220</v>
      </c>
      <c r="C36" s="401">
        <v>2.8000000000000001E-2</v>
      </c>
      <c r="D36" s="401">
        <v>2.9000000000000001E-2</v>
      </c>
      <c r="E36" s="339">
        <f t="shared" si="1"/>
        <v>0.10000000000000009</v>
      </c>
      <c r="F36" s="357"/>
      <c r="I36" s="407"/>
    </row>
    <row r="37" spans="1:9" ht="20.100000000000001" customHeight="1" thickBot="1" x14ac:dyDescent="0.3">
      <c r="A37" s="109" t="s">
        <v>29</v>
      </c>
      <c r="B37" s="408" t="s">
        <v>219</v>
      </c>
      <c r="C37" s="401">
        <v>2.8000000000000001E-2</v>
      </c>
      <c r="D37" s="401">
        <v>2.7E-2</v>
      </c>
      <c r="E37" s="339">
        <f t="shared" si="1"/>
        <v>-0.10000000000000009</v>
      </c>
      <c r="F37" s="357"/>
      <c r="I37" s="407"/>
    </row>
    <row r="38" spans="1:9" ht="20.100000000000001" customHeight="1" thickBot="1" x14ac:dyDescent="0.25">
      <c r="A38" s="331" t="s">
        <v>31</v>
      </c>
      <c r="B38" s="406" t="s">
        <v>215</v>
      </c>
      <c r="C38" s="400">
        <v>0.23100000000000001</v>
      </c>
      <c r="D38" s="400">
        <v>0.216</v>
      </c>
      <c r="E38" s="399">
        <f t="shared" si="1"/>
        <v>-1.5000000000000013</v>
      </c>
      <c r="F38" s="357"/>
    </row>
    <row r="39" spans="1:9" ht="20.100000000000001" customHeight="1" x14ac:dyDescent="0.2">
      <c r="A39" s="17"/>
      <c r="C39" s="398"/>
      <c r="D39" s="398"/>
      <c r="F39" s="403"/>
    </row>
    <row r="40" spans="1:9" ht="20.100000000000001" customHeight="1" x14ac:dyDescent="0.2">
      <c r="A40" s="482" t="s">
        <v>218</v>
      </c>
      <c r="B40" s="482"/>
      <c r="C40" s="482"/>
      <c r="D40" s="482"/>
      <c r="F40" s="403"/>
    </row>
    <row r="41" spans="1:9" ht="20.100000000000001" customHeight="1" thickBot="1" x14ac:dyDescent="0.25">
      <c r="A41" s="17"/>
      <c r="F41" s="403"/>
    </row>
    <row r="42" spans="1:9" ht="20.100000000000001" customHeight="1" thickBot="1" x14ac:dyDescent="0.25">
      <c r="A42" s="404" t="s">
        <v>1</v>
      </c>
      <c r="B42" s="405" t="s">
        <v>216</v>
      </c>
      <c r="C42" s="95">
        <f>+C27</f>
        <v>2023</v>
      </c>
      <c r="D42" s="95">
        <f>+D27</f>
        <v>2024</v>
      </c>
      <c r="E42" s="16" t="s">
        <v>173</v>
      </c>
      <c r="F42" s="403"/>
    </row>
    <row r="43" spans="1:9" ht="20.100000000000001" customHeight="1" x14ac:dyDescent="0.2">
      <c r="A43" s="102" t="s">
        <v>6</v>
      </c>
      <c r="B43" s="401" t="s">
        <v>34</v>
      </c>
      <c r="C43" s="401">
        <v>0.40200000000000002</v>
      </c>
      <c r="D43" s="401">
        <v>0.42699999999999999</v>
      </c>
      <c r="E43" s="402">
        <f t="shared" ref="E43:E53" si="2">+(D43-C43)*100</f>
        <v>2.4999999999999964</v>
      </c>
      <c r="F43" s="357"/>
    </row>
    <row r="44" spans="1:9" ht="20.100000000000001" customHeight="1" x14ac:dyDescent="0.2">
      <c r="A44" s="109" t="s">
        <v>8</v>
      </c>
      <c r="B44" s="401" t="s">
        <v>13</v>
      </c>
      <c r="C44" s="401">
        <v>0.114</v>
      </c>
      <c r="D44" s="401">
        <v>0.11700000000000001</v>
      </c>
      <c r="E44" s="339">
        <f t="shared" si="2"/>
        <v>0.30000000000000027</v>
      </c>
      <c r="F44" s="357"/>
    </row>
    <row r="45" spans="1:9" ht="20.100000000000001" customHeight="1" x14ac:dyDescent="0.2">
      <c r="A45" s="109" t="s">
        <v>15</v>
      </c>
      <c r="B45" s="401" t="s">
        <v>26</v>
      </c>
      <c r="C45" s="401">
        <v>9.8000000000000004E-2</v>
      </c>
      <c r="D45" s="401">
        <v>9.9000000000000005E-2</v>
      </c>
      <c r="E45" s="339">
        <f t="shared" si="2"/>
        <v>0.10000000000000009</v>
      </c>
      <c r="F45" s="357"/>
    </row>
    <row r="46" spans="1:9" ht="20.100000000000001" customHeight="1" x14ac:dyDescent="0.2">
      <c r="A46" s="109" t="s">
        <v>17</v>
      </c>
      <c r="B46" s="401" t="s">
        <v>48</v>
      </c>
      <c r="C46" s="401">
        <v>8.5999999999999993E-2</v>
      </c>
      <c r="D46" s="401">
        <v>6.8000000000000005E-2</v>
      </c>
      <c r="E46" s="339">
        <f t="shared" si="2"/>
        <v>-1.7999999999999989</v>
      </c>
      <c r="F46" s="357"/>
    </row>
    <row r="47" spans="1:9" ht="20.100000000000001" customHeight="1" x14ac:dyDescent="0.2">
      <c r="A47" s="109" t="s">
        <v>19</v>
      </c>
      <c r="B47" s="401" t="s">
        <v>50</v>
      </c>
      <c r="C47" s="401">
        <v>0.06</v>
      </c>
      <c r="D47" s="401">
        <v>6.8000000000000005E-2</v>
      </c>
      <c r="E47" s="339">
        <f t="shared" si="2"/>
        <v>0.80000000000000071</v>
      </c>
      <c r="F47" s="357"/>
    </row>
    <row r="48" spans="1:9" ht="20.100000000000001" customHeight="1" x14ac:dyDescent="0.2">
      <c r="A48" s="109" t="s">
        <v>21</v>
      </c>
      <c r="B48" s="401" t="s">
        <v>44</v>
      </c>
      <c r="C48" s="401">
        <v>4.1000000000000002E-2</v>
      </c>
      <c r="D48" s="401">
        <v>4.2999999999999997E-2</v>
      </c>
      <c r="E48" s="339">
        <f t="shared" si="2"/>
        <v>0.19999999999999948</v>
      </c>
      <c r="F48" s="357"/>
    </row>
    <row r="49" spans="1:6" ht="20.100000000000001" customHeight="1" x14ac:dyDescent="0.2">
      <c r="A49" s="109" t="s">
        <v>23</v>
      </c>
      <c r="B49" s="401" t="s">
        <v>22</v>
      </c>
      <c r="C49" s="401">
        <v>4.2000000000000003E-2</v>
      </c>
      <c r="D49" s="401">
        <v>4.2000000000000003E-2</v>
      </c>
      <c r="E49" s="339">
        <f t="shared" si="2"/>
        <v>0</v>
      </c>
      <c r="F49" s="357"/>
    </row>
    <row r="50" spans="1:6" ht="20.100000000000001" customHeight="1" x14ac:dyDescent="0.2">
      <c r="A50" s="109" t="s">
        <v>25</v>
      </c>
      <c r="B50" s="401" t="s">
        <v>18</v>
      </c>
      <c r="C50" s="401">
        <v>2.5999999999999999E-2</v>
      </c>
      <c r="D50" s="401">
        <v>2.8000000000000001E-2</v>
      </c>
      <c r="E50" s="339">
        <f t="shared" si="2"/>
        <v>0.20000000000000018</v>
      </c>
      <c r="F50" s="357"/>
    </row>
    <row r="51" spans="1:6" ht="20.100000000000001" customHeight="1" x14ac:dyDescent="0.2">
      <c r="A51" s="109" t="s">
        <v>27</v>
      </c>
      <c r="B51" s="401" t="s">
        <v>46</v>
      </c>
      <c r="C51" s="401">
        <v>2.3E-2</v>
      </c>
      <c r="D51" s="401">
        <v>2.7E-2</v>
      </c>
      <c r="E51" s="339">
        <f t="shared" si="2"/>
        <v>0.4</v>
      </c>
      <c r="F51" s="357"/>
    </row>
    <row r="52" spans="1:6" ht="20.100000000000001" customHeight="1" thickBot="1" x14ac:dyDescent="0.25">
      <c r="A52" s="109" t="s">
        <v>29</v>
      </c>
      <c r="B52" s="401" t="s">
        <v>14</v>
      </c>
      <c r="C52" s="401">
        <v>2.1000000000000001E-2</v>
      </c>
      <c r="D52" s="401">
        <v>1.9E-2</v>
      </c>
      <c r="E52" s="339">
        <f t="shared" si="2"/>
        <v>-0.20000000000000018</v>
      </c>
      <c r="F52" s="357"/>
    </row>
    <row r="53" spans="1:6" ht="20.100000000000001" customHeight="1" thickBot="1" x14ac:dyDescent="0.25">
      <c r="A53" s="331" t="s">
        <v>31</v>
      </c>
      <c r="B53" s="400" t="s">
        <v>215</v>
      </c>
      <c r="C53" s="400">
        <v>8.6999999999999994E-2</v>
      </c>
      <c r="D53" s="400">
        <v>6.3E-2</v>
      </c>
      <c r="E53" s="399">
        <f t="shared" si="2"/>
        <v>-2.3999999999999995</v>
      </c>
      <c r="F53" s="357"/>
    </row>
    <row r="54" spans="1:6" ht="20.100000000000001" customHeight="1" x14ac:dyDescent="0.2">
      <c r="A54" s="17"/>
      <c r="F54" s="403"/>
    </row>
    <row r="55" spans="1:6" ht="20.100000000000001" customHeight="1" x14ac:dyDescent="0.2">
      <c r="A55" s="482" t="s">
        <v>217</v>
      </c>
      <c r="B55" s="482"/>
      <c r="C55" s="482"/>
      <c r="D55" s="482"/>
      <c r="F55" s="403"/>
    </row>
    <row r="56" spans="1:6" ht="20.100000000000001" customHeight="1" thickBot="1" x14ac:dyDescent="0.25">
      <c r="A56" s="17"/>
      <c r="F56" s="403"/>
    </row>
    <row r="57" spans="1:6" ht="20.100000000000001" customHeight="1" thickBot="1" x14ac:dyDescent="0.25">
      <c r="A57" s="404" t="s">
        <v>1</v>
      </c>
      <c r="B57" s="331" t="s">
        <v>216</v>
      </c>
      <c r="C57" s="95">
        <f>+C42</f>
        <v>2023</v>
      </c>
      <c r="D57" s="95">
        <f>+D42</f>
        <v>2024</v>
      </c>
      <c r="E57" s="16" t="s">
        <v>173</v>
      </c>
      <c r="F57" s="403"/>
    </row>
    <row r="58" spans="1:6" ht="20.100000000000001" customHeight="1" x14ac:dyDescent="0.2">
      <c r="A58" s="102" t="s">
        <v>6</v>
      </c>
      <c r="B58" s="401" t="s">
        <v>69</v>
      </c>
      <c r="C58" s="401">
        <v>0.28999999999999998</v>
      </c>
      <c r="D58" s="401">
        <v>0.28599999999999998</v>
      </c>
      <c r="E58" s="402">
        <f t="shared" ref="E58:E68" si="3">+(D58-C58)*100</f>
        <v>-0.40000000000000036</v>
      </c>
      <c r="F58" s="357"/>
    </row>
    <row r="59" spans="1:6" ht="20.100000000000001" customHeight="1" x14ac:dyDescent="0.2">
      <c r="A59" s="109" t="s">
        <v>8</v>
      </c>
      <c r="B59" s="401" t="s">
        <v>83</v>
      </c>
      <c r="C59" s="401">
        <v>0.16800000000000001</v>
      </c>
      <c r="D59" s="401">
        <v>0.17699999999999999</v>
      </c>
      <c r="E59" s="339">
        <f t="shared" si="3"/>
        <v>0.89999999999999802</v>
      </c>
      <c r="F59" s="357"/>
    </row>
    <row r="60" spans="1:6" ht="20.100000000000001" customHeight="1" x14ac:dyDescent="0.2">
      <c r="A60" s="109" t="s">
        <v>15</v>
      </c>
      <c r="B60" s="401" t="s">
        <v>57</v>
      </c>
      <c r="C60" s="401">
        <v>0.154</v>
      </c>
      <c r="D60" s="401">
        <v>0.155</v>
      </c>
      <c r="E60" s="339">
        <f t="shared" si="3"/>
        <v>0.10000000000000009</v>
      </c>
      <c r="F60" s="357"/>
    </row>
    <row r="61" spans="1:6" ht="20.100000000000001" customHeight="1" x14ac:dyDescent="0.2">
      <c r="A61" s="109" t="s">
        <v>17</v>
      </c>
      <c r="B61" s="401" t="s">
        <v>81</v>
      </c>
      <c r="C61" s="401">
        <v>6.7000000000000004E-2</v>
      </c>
      <c r="D61" s="401">
        <v>7.2999999999999995E-2</v>
      </c>
      <c r="E61" s="339">
        <f t="shared" si="3"/>
        <v>0.5999999999999992</v>
      </c>
      <c r="F61" s="357"/>
    </row>
    <row r="62" spans="1:6" ht="20.100000000000001" customHeight="1" x14ac:dyDescent="0.2">
      <c r="A62" s="109" t="s">
        <v>19</v>
      </c>
      <c r="B62" s="401" t="s">
        <v>54</v>
      </c>
      <c r="C62" s="401">
        <v>6.8000000000000005E-2</v>
      </c>
      <c r="D62" s="401">
        <v>6.2E-2</v>
      </c>
      <c r="E62" s="339">
        <f t="shared" si="3"/>
        <v>-0.60000000000000053</v>
      </c>
      <c r="F62" s="357"/>
    </row>
    <row r="63" spans="1:6" ht="20.100000000000001" customHeight="1" x14ac:dyDescent="0.2">
      <c r="A63" s="109" t="s">
        <v>21</v>
      </c>
      <c r="B63" s="401" t="s">
        <v>60</v>
      </c>
      <c r="C63" s="401">
        <v>4.4999999999999998E-2</v>
      </c>
      <c r="D63" s="401">
        <v>4.4999999999999998E-2</v>
      </c>
      <c r="E63" s="339">
        <f t="shared" si="3"/>
        <v>0</v>
      </c>
      <c r="F63" s="357"/>
    </row>
    <row r="64" spans="1:6" ht="20.100000000000001" customHeight="1" x14ac:dyDescent="0.2">
      <c r="A64" s="109" t="s">
        <v>23</v>
      </c>
      <c r="B64" s="401" t="s">
        <v>53</v>
      </c>
      <c r="C64" s="401">
        <v>0.04</v>
      </c>
      <c r="D64" s="401">
        <v>0.04</v>
      </c>
      <c r="E64" s="339">
        <f t="shared" si="3"/>
        <v>0</v>
      </c>
      <c r="F64" s="357"/>
    </row>
    <row r="65" spans="1:6" ht="20.100000000000001" customHeight="1" x14ac:dyDescent="0.2">
      <c r="A65" s="109" t="s">
        <v>25</v>
      </c>
      <c r="B65" s="401" t="s">
        <v>62</v>
      </c>
      <c r="C65" s="401">
        <v>0.03</v>
      </c>
      <c r="D65" s="401">
        <v>2.9000000000000001E-2</v>
      </c>
      <c r="E65" s="339">
        <f t="shared" si="3"/>
        <v>-9.9999999999999742E-2</v>
      </c>
      <c r="F65" s="357"/>
    </row>
    <row r="66" spans="1:6" ht="20.100000000000001" customHeight="1" x14ac:dyDescent="0.2">
      <c r="A66" s="109" t="s">
        <v>27</v>
      </c>
      <c r="B66" s="401" t="s">
        <v>70</v>
      </c>
      <c r="C66" s="401">
        <v>2.1000000000000001E-2</v>
      </c>
      <c r="D66" s="401">
        <v>2.4E-2</v>
      </c>
      <c r="E66" s="339">
        <f t="shared" si="3"/>
        <v>0.29999999999999993</v>
      </c>
      <c r="F66" s="357"/>
    </row>
    <row r="67" spans="1:6" ht="20.100000000000001" customHeight="1" thickBot="1" x14ac:dyDescent="0.25">
      <c r="A67" s="109" t="s">
        <v>29</v>
      </c>
      <c r="B67" s="401" t="s">
        <v>64</v>
      </c>
      <c r="C67" s="401">
        <v>2.1999999999999999E-2</v>
      </c>
      <c r="D67" s="401">
        <v>1.9E-2</v>
      </c>
      <c r="E67" s="339">
        <f t="shared" si="3"/>
        <v>-0.29999999999999993</v>
      </c>
      <c r="F67" s="357"/>
    </row>
    <row r="68" spans="1:6" ht="20.100000000000001" customHeight="1" thickBot="1" x14ac:dyDescent="0.25">
      <c r="A68" s="331" t="s">
        <v>31</v>
      </c>
      <c r="B68" s="400" t="s">
        <v>215</v>
      </c>
      <c r="C68" s="400">
        <v>9.5000000000000001E-2</v>
      </c>
      <c r="D68" s="400">
        <v>0.09</v>
      </c>
      <c r="E68" s="399">
        <f t="shared" si="3"/>
        <v>-0.50000000000000044</v>
      </c>
      <c r="F68" s="357"/>
    </row>
    <row r="70" spans="1:6" x14ac:dyDescent="0.2">
      <c r="B70" s="57"/>
      <c r="C70" s="398"/>
      <c r="D70" s="398"/>
    </row>
  </sheetData>
  <mergeCells count="5">
    <mergeCell ref="A2:E2"/>
    <mergeCell ref="A12:E12"/>
    <mergeCell ref="A25:D25"/>
    <mergeCell ref="A40:D40"/>
    <mergeCell ref="A55:D55"/>
  </mergeCells>
  <conditionalFormatting sqref="F12">
    <cfRule type="cellIs" dxfId="0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5" fitToHeight="3" orientation="portrait" horizontalDpi="300" verticalDpi="300" r:id="rId1"/>
  <headerFooter alignWithMargins="0"/>
  <rowBreaks count="1" manualBreakCount="1">
    <brk id="39" min="1" max="4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F4E21-5FB7-4426-BB10-0CC7C45894BD}">
  <dimension ref="B1:N99"/>
  <sheetViews>
    <sheetView showGridLines="0" zoomScale="115" zoomScaleNormal="115" zoomScaleSheetLayoutView="130" workbookViewId="0">
      <selection activeCell="R10" sqref="R10"/>
    </sheetView>
  </sheetViews>
  <sheetFormatPr defaultColWidth="9.140625" defaultRowHeight="12.75" x14ac:dyDescent="0.2"/>
  <cols>
    <col min="1" max="1" width="4.7109375" style="251" customWidth="1"/>
    <col min="2" max="2" width="33.85546875" style="251" customWidth="1"/>
    <col min="3" max="4" width="8.28515625" style="251" hidden="1" customWidth="1"/>
    <col min="5" max="14" width="8.140625" style="251" customWidth="1"/>
    <col min="15" max="16384" width="9.140625" style="251"/>
  </cols>
  <sheetData>
    <row r="1" spans="2:14" ht="31.5" customHeight="1" x14ac:dyDescent="0.2">
      <c r="B1" s="533" t="s">
        <v>294</v>
      </c>
      <c r="C1" s="533"/>
      <c r="D1" s="533"/>
      <c r="E1" s="533"/>
      <c r="F1" s="533"/>
      <c r="G1" s="244"/>
      <c r="H1" s="244"/>
      <c r="K1" s="244"/>
      <c r="L1" s="244"/>
      <c r="N1" s="244"/>
    </row>
    <row r="2" spans="2:14" ht="24" customHeight="1" thickBot="1" x14ac:dyDescent="0.25"/>
    <row r="3" spans="2:14" ht="13.5" thickBot="1" x14ac:dyDescent="0.25">
      <c r="B3" s="467" t="s">
        <v>242</v>
      </c>
      <c r="C3" s="466">
        <v>2005</v>
      </c>
      <c r="D3" s="465">
        <v>2006</v>
      </c>
      <c r="E3" s="465">
        <v>2015</v>
      </c>
      <c r="F3" s="465">
        <v>2016</v>
      </c>
      <c r="G3" s="465">
        <v>2017</v>
      </c>
      <c r="H3" s="465">
        <v>2018</v>
      </c>
      <c r="I3" s="465">
        <v>2019</v>
      </c>
      <c r="J3" s="465">
        <v>2020</v>
      </c>
      <c r="K3" s="465">
        <v>2021</v>
      </c>
      <c r="L3" s="465">
        <v>2022</v>
      </c>
      <c r="M3" s="465">
        <v>2023</v>
      </c>
      <c r="N3" s="464">
        <v>2024</v>
      </c>
    </row>
    <row r="4" spans="2:14" x14ac:dyDescent="0.2">
      <c r="B4" s="448"/>
      <c r="C4" s="370"/>
      <c r="D4" s="370"/>
      <c r="N4" s="458"/>
    </row>
    <row r="5" spans="2:14" x14ac:dyDescent="0.2">
      <c r="B5" s="457" t="s">
        <v>293</v>
      </c>
      <c r="N5" s="458"/>
    </row>
    <row r="6" spans="2:14" x14ac:dyDescent="0.2">
      <c r="B6" s="448" t="s">
        <v>292</v>
      </c>
      <c r="C6" s="463">
        <v>45</v>
      </c>
      <c r="D6" s="154">
        <v>38.4</v>
      </c>
      <c r="E6" s="461">
        <v>32.144924806003651</v>
      </c>
      <c r="F6" s="461">
        <v>32.700000000000003</v>
      </c>
      <c r="G6" s="461">
        <v>30.1</v>
      </c>
      <c r="H6" s="461">
        <v>36.876793527782723</v>
      </c>
      <c r="I6" s="461">
        <v>36.876793527782723</v>
      </c>
      <c r="J6" s="461">
        <v>38.372257896191257</v>
      </c>
      <c r="K6" s="461">
        <v>40.959278254159578</v>
      </c>
      <c r="L6" s="461">
        <v>42.531083969303758</v>
      </c>
      <c r="M6" s="461">
        <v>45.570421836386913</v>
      </c>
      <c r="N6" s="460">
        <v>44.041124202463848</v>
      </c>
    </row>
    <row r="7" spans="2:14" x14ac:dyDescent="0.2">
      <c r="B7" s="448" t="s">
        <v>291</v>
      </c>
      <c r="C7" s="463">
        <v>1</v>
      </c>
      <c r="D7" s="154">
        <v>0.7</v>
      </c>
      <c r="E7" s="461">
        <v>0.4260087453477896</v>
      </c>
      <c r="F7" s="461">
        <v>0.5</v>
      </c>
      <c r="G7" s="461">
        <v>0.5</v>
      </c>
      <c r="H7" s="461">
        <v>0.51638227854646868</v>
      </c>
      <c r="I7" s="461">
        <v>0.51638227854646868</v>
      </c>
      <c r="J7" s="461">
        <v>0.52920861730860513</v>
      </c>
      <c r="K7" s="461">
        <v>0.48233543895914788</v>
      </c>
      <c r="L7" s="461">
        <v>0.44800817908388835</v>
      </c>
      <c r="M7" s="461">
        <v>0.43983523368072108</v>
      </c>
      <c r="N7" s="460">
        <v>0.41929531726567415</v>
      </c>
    </row>
    <row r="8" spans="2:14" x14ac:dyDescent="0.2">
      <c r="B8" s="448" t="s">
        <v>290</v>
      </c>
      <c r="C8" s="154">
        <v>36.6</v>
      </c>
      <c r="D8" s="463">
        <v>46</v>
      </c>
      <c r="E8" s="461">
        <v>47.216727967925372</v>
      </c>
      <c r="F8" s="461">
        <v>43.3</v>
      </c>
      <c r="G8" s="461">
        <v>46.3</v>
      </c>
      <c r="H8" s="461">
        <v>32.198369513978356</v>
      </c>
      <c r="I8" s="461">
        <v>32.198369513978356</v>
      </c>
      <c r="J8" s="461">
        <v>28.354298729121936</v>
      </c>
      <c r="K8" s="461">
        <v>25.770645007367321</v>
      </c>
      <c r="L8" s="461">
        <v>17.606342294168783</v>
      </c>
      <c r="M8" s="461">
        <v>17.024867454024765</v>
      </c>
      <c r="N8" s="460">
        <v>17.071927463890749</v>
      </c>
    </row>
    <row r="9" spans="2:14" x14ac:dyDescent="0.2">
      <c r="B9" s="448" t="s">
        <v>289</v>
      </c>
      <c r="C9" s="154">
        <v>0.2</v>
      </c>
      <c r="D9" s="154">
        <v>0.2</v>
      </c>
      <c r="E9" s="461">
        <v>0.47647457369191254</v>
      </c>
      <c r="F9" s="461">
        <v>0.6</v>
      </c>
      <c r="G9" s="461">
        <v>0.6</v>
      </c>
      <c r="H9" s="461">
        <v>0.68186974219808572</v>
      </c>
      <c r="I9" s="461">
        <v>0.68186974219808572</v>
      </c>
      <c r="J9" s="461">
        <v>0.76493958045757859</v>
      </c>
      <c r="K9" s="461">
        <v>0.72786303878681036</v>
      </c>
      <c r="L9" s="461">
        <v>0.6172069854275013</v>
      </c>
      <c r="M9" s="461">
        <v>0.61958600381940954</v>
      </c>
      <c r="N9" s="460">
        <v>0.63182952363373346</v>
      </c>
    </row>
    <row r="10" spans="2:14" x14ac:dyDescent="0.2">
      <c r="B10" s="448" t="s">
        <v>288</v>
      </c>
      <c r="C10" s="154">
        <v>16.399999999999999</v>
      </c>
      <c r="D10" s="154">
        <v>14.4</v>
      </c>
      <c r="E10" s="461">
        <v>19.662362620884537</v>
      </c>
      <c r="F10" s="461">
        <v>22.8</v>
      </c>
      <c r="G10" s="461">
        <v>22.4</v>
      </c>
      <c r="H10" s="461">
        <v>29.726568418342218</v>
      </c>
      <c r="I10" s="461">
        <v>29.726568418342218</v>
      </c>
      <c r="J10" s="461">
        <v>31.979256757315028</v>
      </c>
      <c r="K10" s="461">
        <v>32.059856500963477</v>
      </c>
      <c r="L10" s="461">
        <v>32.917125469255268</v>
      </c>
      <c r="M10" s="461">
        <v>36.345275847328011</v>
      </c>
      <c r="N10" s="460">
        <v>37.835677505268471</v>
      </c>
    </row>
    <row r="11" spans="2:14" x14ac:dyDescent="0.2">
      <c r="B11" s="448" t="s">
        <v>278</v>
      </c>
      <c r="C11" s="462">
        <v>0.8</v>
      </c>
      <c r="D11" s="154">
        <v>0.3</v>
      </c>
      <c r="E11" s="461">
        <v>7.3501286146757536E-2</v>
      </c>
      <c r="F11" s="461">
        <v>0.1</v>
      </c>
      <c r="G11" s="461">
        <v>0.1</v>
      </c>
      <c r="H11" s="461">
        <v>1.6519152149753126E-5</v>
      </c>
      <c r="I11" s="461">
        <v>1.6519152149753126E-5</v>
      </c>
      <c r="J11" s="461">
        <v>3.8419605593294668E-5</v>
      </c>
      <c r="K11" s="461">
        <v>2.1759763663089785E-5</v>
      </c>
      <c r="L11" s="461">
        <v>5.8268543837973968E-5</v>
      </c>
      <c r="M11" s="461">
        <v>1.3624760181054637E-5</v>
      </c>
      <c r="N11" s="460">
        <v>1.4598747753071837E-4</v>
      </c>
    </row>
    <row r="12" spans="2:14" x14ac:dyDescent="0.2">
      <c r="B12" s="448"/>
      <c r="C12" s="459"/>
      <c r="D12" s="459"/>
      <c r="N12" s="458"/>
    </row>
    <row r="13" spans="2:14" x14ac:dyDescent="0.2">
      <c r="B13" s="457" t="s">
        <v>287</v>
      </c>
      <c r="E13" s="446"/>
      <c r="F13" s="446"/>
      <c r="G13" s="446"/>
      <c r="H13" s="446"/>
      <c r="I13" s="446"/>
      <c r="J13" s="446"/>
      <c r="K13" s="446"/>
      <c r="L13" s="446"/>
      <c r="M13" s="446"/>
      <c r="N13" s="455"/>
    </row>
    <row r="14" spans="2:14" x14ac:dyDescent="0.2">
      <c r="B14" s="448" t="s">
        <v>286</v>
      </c>
      <c r="C14" s="154">
        <v>5.7</v>
      </c>
      <c r="D14" s="456">
        <v>6</v>
      </c>
      <c r="E14" s="446">
        <v>7.7806256799368017</v>
      </c>
      <c r="F14" s="446">
        <v>6.2917812399404749</v>
      </c>
      <c r="G14" s="446">
        <v>5.7740583123423024</v>
      </c>
      <c r="H14" s="446">
        <v>6.0853422992351662</v>
      </c>
      <c r="I14" s="446">
        <v>6.3542840926112563</v>
      </c>
      <c r="J14" s="446">
        <v>5.9007849429755295</v>
      </c>
      <c r="K14" s="446">
        <v>6.4233638975167002</v>
      </c>
      <c r="L14" s="446">
        <v>5.5212973767571203</v>
      </c>
      <c r="M14" s="446">
        <v>5.5618736121662593</v>
      </c>
      <c r="N14" s="455">
        <v>5.4183320408475497</v>
      </c>
    </row>
    <row r="15" spans="2:14" x14ac:dyDescent="0.2">
      <c r="B15" s="448" t="s">
        <v>285</v>
      </c>
      <c r="C15" s="154">
        <v>17.8</v>
      </c>
      <c r="D15" s="456">
        <v>17.7</v>
      </c>
      <c r="E15" s="446">
        <v>19.766019868001596</v>
      </c>
      <c r="F15" s="446">
        <v>17.270277442222572</v>
      </c>
      <c r="G15" s="446">
        <v>16.468399071364146</v>
      </c>
      <c r="H15" s="446">
        <v>16.780213668629351</v>
      </c>
      <c r="I15" s="446">
        <v>17.000556707623993</v>
      </c>
      <c r="J15" s="446">
        <v>17.807758897885829</v>
      </c>
      <c r="K15" s="446">
        <v>18.870109090448089</v>
      </c>
      <c r="L15" s="446">
        <v>20.621210911665898</v>
      </c>
      <c r="M15" s="446">
        <v>20.506334754251803</v>
      </c>
      <c r="N15" s="455">
        <v>21.048442129543801</v>
      </c>
    </row>
    <row r="16" spans="2:14" x14ac:dyDescent="0.2">
      <c r="B16" s="448" t="s">
        <v>284</v>
      </c>
      <c r="C16" s="154">
        <v>27.8</v>
      </c>
      <c r="D16" s="456">
        <v>25.7</v>
      </c>
      <c r="E16" s="446">
        <v>20.002491198189134</v>
      </c>
      <c r="F16" s="446">
        <v>20.527412313263859</v>
      </c>
      <c r="G16" s="446">
        <v>20.257314278025571</v>
      </c>
      <c r="H16" s="446">
        <v>20.521385906223365</v>
      </c>
      <c r="I16" s="446">
        <v>20.370304008251715</v>
      </c>
      <c r="J16" s="446">
        <v>20.617432763746201</v>
      </c>
      <c r="K16" s="446">
        <v>20.591656173662599</v>
      </c>
      <c r="L16" s="446">
        <v>21.656953446636098</v>
      </c>
      <c r="M16" s="446">
        <v>22.467139493985901</v>
      </c>
      <c r="N16" s="455">
        <v>22.291122701790201</v>
      </c>
    </row>
    <row r="17" spans="2:14" x14ac:dyDescent="0.2">
      <c r="B17" s="448" t="s">
        <v>283</v>
      </c>
      <c r="C17" s="154">
        <v>34.9</v>
      </c>
      <c r="D17" s="456">
        <v>34.700000000000003</v>
      </c>
      <c r="E17" s="446">
        <v>29.881155948964082</v>
      </c>
      <c r="F17" s="446">
        <v>36.401011957184458</v>
      </c>
      <c r="G17" s="446">
        <v>39.203416624355611</v>
      </c>
      <c r="H17" s="446">
        <v>37.520127105424947</v>
      </c>
      <c r="I17" s="446">
        <v>35.070100525301491</v>
      </c>
      <c r="J17" s="446">
        <v>34.290230916028797</v>
      </c>
      <c r="K17" s="446">
        <v>31.695606987228398</v>
      </c>
      <c r="L17" s="446">
        <v>29.6096573342464</v>
      </c>
      <c r="M17" s="446">
        <v>28.089298528259199</v>
      </c>
      <c r="N17" s="455">
        <v>28.2702381189462</v>
      </c>
    </row>
    <row r="18" spans="2:14" x14ac:dyDescent="0.2">
      <c r="B18" s="448" t="s">
        <v>282</v>
      </c>
      <c r="C18" s="154">
        <v>1.9</v>
      </c>
      <c r="D18" s="456">
        <v>1.8</v>
      </c>
      <c r="E18" s="446">
        <v>1.1030988641459818</v>
      </c>
      <c r="F18" s="446">
        <v>0.87697011593466268</v>
      </c>
      <c r="G18" s="446">
        <v>0.78003112416883669</v>
      </c>
      <c r="H18" s="446">
        <v>0.89680609159635394</v>
      </c>
      <c r="I18" s="446">
        <v>1.0708597623910319</v>
      </c>
      <c r="J18" s="446">
        <v>1.0370120659723783</v>
      </c>
      <c r="K18" s="446">
        <v>1.029779112450139</v>
      </c>
      <c r="L18" s="446">
        <v>1.166244270131658</v>
      </c>
      <c r="M18" s="446">
        <v>1.4255997943816379</v>
      </c>
      <c r="N18" s="455">
        <v>1.1440372089192157</v>
      </c>
    </row>
    <row r="19" spans="2:14" x14ac:dyDescent="0.2">
      <c r="B19" s="448" t="s">
        <v>281</v>
      </c>
      <c r="C19" s="154">
        <v>4.5</v>
      </c>
      <c r="D19" s="456">
        <v>5</v>
      </c>
      <c r="E19" s="446">
        <v>7.3745326736246977</v>
      </c>
      <c r="F19" s="446">
        <v>5.8180942540737961</v>
      </c>
      <c r="G19" s="446">
        <v>5.0999999999999996</v>
      </c>
      <c r="H19" s="446">
        <v>5.3737443688968884</v>
      </c>
      <c r="I19" s="446">
        <v>5.6002019424992762</v>
      </c>
      <c r="J19" s="446">
        <v>5.9790642758879597</v>
      </c>
      <c r="K19" s="446">
        <v>5.9660427117739498</v>
      </c>
      <c r="L19" s="446">
        <v>6.1297970653958496</v>
      </c>
      <c r="M19" s="446">
        <v>6.3794298523728497</v>
      </c>
      <c r="N19" s="455">
        <v>6.4380545268802596</v>
      </c>
    </row>
    <row r="20" spans="2:14" x14ac:dyDescent="0.2">
      <c r="B20" s="448" t="s">
        <v>280</v>
      </c>
      <c r="C20" s="154">
        <v>4.5</v>
      </c>
      <c r="D20" s="456">
        <v>5.5</v>
      </c>
      <c r="E20" s="446">
        <v>6.5611619204562013</v>
      </c>
      <c r="F20" s="446">
        <v>4.6646205484966252</v>
      </c>
      <c r="G20" s="446">
        <v>4.5053247142787791</v>
      </c>
      <c r="H20" s="446">
        <v>4.2787176115483421</v>
      </c>
      <c r="I20" s="446">
        <v>4.6953667900085971</v>
      </c>
      <c r="J20" s="446">
        <v>4.3208341193812299</v>
      </c>
      <c r="K20" s="446">
        <v>4.9695755068032792</v>
      </c>
      <c r="L20" s="446">
        <v>5.0452643020950987</v>
      </c>
      <c r="M20" s="446">
        <v>4.8100123826054126</v>
      </c>
      <c r="N20" s="455">
        <v>4.3478525896846163</v>
      </c>
    </row>
    <row r="21" spans="2:14" x14ac:dyDescent="0.2">
      <c r="B21" s="448" t="s">
        <v>279</v>
      </c>
      <c r="C21" s="154">
        <v>0.6</v>
      </c>
      <c r="D21" s="456">
        <v>1.1000000000000001</v>
      </c>
      <c r="E21" s="446">
        <v>2.2874629186093265</v>
      </c>
      <c r="F21" s="446">
        <v>2.6319859582966378</v>
      </c>
      <c r="G21" s="446">
        <v>2.6092007571202482</v>
      </c>
      <c r="H21" s="446">
        <v>2.8295793049445357</v>
      </c>
      <c r="I21" s="446">
        <v>3.0391809096855558</v>
      </c>
      <c r="J21" s="446">
        <v>3.1508676775481801</v>
      </c>
      <c r="K21" s="446">
        <v>3.3867866122233599</v>
      </c>
      <c r="L21" s="446">
        <v>3.69006740037553</v>
      </c>
      <c r="M21" s="446">
        <v>3.95464801712592</v>
      </c>
      <c r="N21" s="455">
        <v>4.2964254164858797</v>
      </c>
    </row>
    <row r="22" spans="2:14" ht="13.5" thickBot="1" x14ac:dyDescent="0.25">
      <c r="B22" s="447" t="s">
        <v>278</v>
      </c>
      <c r="C22" s="454">
        <v>2.2999999999999998</v>
      </c>
      <c r="D22" s="454">
        <v>2.5</v>
      </c>
      <c r="E22" s="453">
        <v>5.2434546309036527</v>
      </c>
      <c r="F22" s="453">
        <v>5.5178461705869228</v>
      </c>
      <c r="G22" s="453">
        <v>5.2318368914216649</v>
      </c>
      <c r="H22" s="453">
        <v>5.7140836435010574</v>
      </c>
      <c r="I22" s="453">
        <v>6.7991452616270971</v>
      </c>
      <c r="J22" s="453">
        <v>6.8960143405738803</v>
      </c>
      <c r="K22" s="453">
        <v>7.0670799078934801</v>
      </c>
      <c r="L22" s="453">
        <v>6.5595078926962698</v>
      </c>
      <c r="M22" s="453">
        <v>6.8056635648510797</v>
      </c>
      <c r="N22" s="452">
        <v>6.7454952669022097</v>
      </c>
    </row>
    <row r="23" spans="2:14" x14ac:dyDescent="0.2">
      <c r="B23" s="451"/>
      <c r="C23" s="446"/>
      <c r="D23" s="446"/>
      <c r="E23" s="446"/>
      <c r="F23" s="446"/>
      <c r="G23" s="446"/>
      <c r="H23" s="446"/>
      <c r="I23" s="446"/>
      <c r="J23" s="446"/>
      <c r="K23" s="446"/>
      <c r="L23" s="446"/>
      <c r="M23" s="446"/>
      <c r="N23" s="446"/>
    </row>
    <row r="24" spans="2:14" hidden="1" x14ac:dyDescent="0.2">
      <c r="B24" s="450"/>
      <c r="C24" s="449"/>
      <c r="D24" s="449"/>
      <c r="F24" s="446">
        <f>SUM(F14:F23)</f>
        <v>100.00000000000001</v>
      </c>
      <c r="G24" s="446">
        <f>SUM(G14:G23)</f>
        <v>99.92958177307716</v>
      </c>
      <c r="H24" s="446"/>
      <c r="I24" s="446"/>
      <c r="J24" s="446"/>
      <c r="K24" s="446"/>
      <c r="L24" s="446"/>
      <c r="M24" s="446"/>
      <c r="N24" s="446"/>
    </row>
    <row r="25" spans="2:14" hidden="1" x14ac:dyDescent="0.2"/>
    <row r="26" spans="2:14" ht="14.25" hidden="1" customHeight="1" x14ac:dyDescent="0.2">
      <c r="C26" s="446"/>
      <c r="D26" s="446"/>
      <c r="E26" s="446"/>
      <c r="F26" s="446"/>
      <c r="G26" s="446"/>
      <c r="H26" s="446"/>
      <c r="I26" s="446"/>
      <c r="J26" s="446"/>
      <c r="K26" s="446"/>
      <c r="L26" s="446"/>
      <c r="M26" s="446"/>
      <c r="N26" s="446"/>
    </row>
    <row r="27" spans="2:14" hidden="1" x14ac:dyDescent="0.2"/>
    <row r="28" spans="2:14" hidden="1" x14ac:dyDescent="0.2"/>
    <row r="29" spans="2:14" hidden="1" x14ac:dyDescent="0.2"/>
    <row r="30" spans="2:14" hidden="1" x14ac:dyDescent="0.2">
      <c r="B30" s="448" t="s">
        <v>286</v>
      </c>
      <c r="F30" s="268">
        <f>+F44+F45</f>
        <v>3107261.69943</v>
      </c>
      <c r="G30" s="268">
        <f>+G44+G45</f>
        <v>3363416.7717800001</v>
      </c>
      <c r="H30" s="268" t="s">
        <v>286</v>
      </c>
      <c r="I30" s="268"/>
      <c r="J30" s="268"/>
      <c r="K30" s="268"/>
      <c r="L30" s="268"/>
      <c r="M30" s="268"/>
      <c r="N30" s="268"/>
    </row>
    <row r="31" spans="2:14" hidden="1" x14ac:dyDescent="0.2">
      <c r="B31" s="448" t="s">
        <v>285</v>
      </c>
      <c r="F31" s="268">
        <f>+F51+F52</f>
        <v>11456310.053180002</v>
      </c>
      <c r="G31" s="268">
        <f>+G51+G52</f>
        <v>13065770.562720001</v>
      </c>
      <c r="H31" s="268" t="s">
        <v>285</v>
      </c>
      <c r="I31" s="268"/>
      <c r="J31" s="268"/>
      <c r="K31" s="268"/>
      <c r="L31" s="268"/>
      <c r="M31" s="268"/>
      <c r="N31" s="268"/>
    </row>
    <row r="32" spans="2:14" hidden="1" x14ac:dyDescent="0.2">
      <c r="B32" s="448" t="s">
        <v>284</v>
      </c>
      <c r="F32" s="268">
        <f>+F46</f>
        <v>12551756.280959997</v>
      </c>
      <c r="G32" s="268">
        <f>+G46</f>
        <v>13837161.582530001</v>
      </c>
      <c r="H32" s="268" t="s">
        <v>284</v>
      </c>
      <c r="I32" s="268"/>
      <c r="J32" s="268"/>
      <c r="K32" s="268"/>
      <c r="L32" s="268"/>
      <c r="M32" s="268"/>
      <c r="N32" s="268"/>
    </row>
    <row r="33" spans="2:14" hidden="1" x14ac:dyDescent="0.2">
      <c r="B33" s="448" t="s">
        <v>283</v>
      </c>
      <c r="F33" s="268">
        <f>+F53</f>
        <v>15692697.743040001</v>
      </c>
      <c r="G33" s="268">
        <f>+G53</f>
        <v>17548683.305980004</v>
      </c>
      <c r="H33" s="268" t="s">
        <v>283</v>
      </c>
      <c r="I33" s="268"/>
      <c r="J33" s="268"/>
      <c r="K33" s="268"/>
      <c r="L33" s="268"/>
      <c r="M33" s="268"/>
      <c r="N33" s="268"/>
    </row>
    <row r="34" spans="2:14" hidden="1" x14ac:dyDescent="0.2">
      <c r="B34" s="448" t="s">
        <v>282</v>
      </c>
      <c r="F34" s="268">
        <f>+SUM(F47:F50)+F54+F55</f>
        <v>796442.34095999994</v>
      </c>
      <c r="G34" s="268">
        <f>+SUM(G47:G50)+G54+G55</f>
        <v>710158.38583000004</v>
      </c>
      <c r="H34" s="268" t="s">
        <v>282</v>
      </c>
      <c r="I34" s="268"/>
      <c r="J34" s="268"/>
      <c r="K34" s="268"/>
      <c r="L34" s="268"/>
      <c r="M34" s="268"/>
      <c r="N34" s="268"/>
    </row>
    <row r="35" spans="2:14" hidden="1" x14ac:dyDescent="0.2">
      <c r="B35" s="448" t="s">
        <v>281</v>
      </c>
      <c r="F35" s="268">
        <f>+F56</f>
        <v>3564007.2800500002</v>
      </c>
      <c r="G35" s="268">
        <f>+G56</f>
        <v>3996407.0880300002</v>
      </c>
      <c r="H35" s="268" t="s">
        <v>281</v>
      </c>
      <c r="I35" s="268"/>
      <c r="J35" s="268"/>
      <c r="K35" s="268"/>
      <c r="L35" s="268"/>
      <c r="M35" s="268"/>
      <c r="N35" s="268"/>
    </row>
    <row r="36" spans="2:14" hidden="1" x14ac:dyDescent="0.2">
      <c r="B36" s="448" t="s">
        <v>280</v>
      </c>
      <c r="F36" s="268">
        <f>+SUM(F57:F60)</f>
        <v>2687218.0657899999</v>
      </c>
      <c r="G36" s="268">
        <f>+SUM(G57:G60)</f>
        <v>2698919.1897299998</v>
      </c>
      <c r="H36" s="268" t="s">
        <v>280</v>
      </c>
      <c r="I36" s="268"/>
      <c r="J36" s="268"/>
      <c r="K36" s="268"/>
      <c r="L36" s="268"/>
      <c r="M36" s="268"/>
      <c r="N36" s="268"/>
    </row>
    <row r="37" spans="2:14" hidden="1" x14ac:dyDescent="0.2">
      <c r="B37" s="448" t="s">
        <v>279</v>
      </c>
      <c r="F37" s="268">
        <f>+F61</f>
        <v>2209350.1534200003</v>
      </c>
      <c r="G37" s="268">
        <f>+G61</f>
        <v>2666995.8938600002</v>
      </c>
      <c r="H37" s="268" t="s">
        <v>279</v>
      </c>
      <c r="I37" s="268"/>
      <c r="J37" s="268"/>
      <c r="K37" s="268"/>
      <c r="L37" s="268"/>
      <c r="M37" s="268"/>
      <c r="N37" s="268"/>
    </row>
    <row r="38" spans="2:14" ht="13.5" hidden="1" thickBot="1" x14ac:dyDescent="0.25">
      <c r="B38" s="447" t="s">
        <v>278</v>
      </c>
      <c r="F38" s="268">
        <f>+F62</f>
        <v>3802132.0168100004</v>
      </c>
      <c r="G38" s="268">
        <f>+G62</f>
        <v>4187250.1987000001</v>
      </c>
      <c r="H38" s="268" t="s">
        <v>278</v>
      </c>
      <c r="I38" s="268"/>
      <c r="J38" s="268"/>
      <c r="K38" s="268"/>
      <c r="L38" s="268"/>
      <c r="M38" s="268"/>
      <c r="N38" s="268"/>
    </row>
    <row r="39" spans="2:14" hidden="1" x14ac:dyDescent="0.2">
      <c r="F39" s="268">
        <f>SUM(F30:F38)</f>
        <v>55867175.633640006</v>
      </c>
      <c r="G39" s="268">
        <f>SUM(G30:G38)</f>
        <v>62074762.979160003</v>
      </c>
      <c r="H39" s="268"/>
      <c r="I39" s="268"/>
      <c r="J39" s="268"/>
      <c r="K39" s="268"/>
      <c r="L39" s="268"/>
      <c r="M39" s="268"/>
      <c r="N39" s="268"/>
    </row>
    <row r="40" spans="2:14" hidden="1" x14ac:dyDescent="0.2">
      <c r="F40" s="370">
        <f>+F39-F64</f>
        <v>0</v>
      </c>
      <c r="G40" s="370">
        <f>+G39-G64</f>
        <v>0</v>
      </c>
      <c r="H40" s="370"/>
      <c r="I40" s="370"/>
      <c r="J40" s="370"/>
      <c r="K40" s="370"/>
      <c r="L40" s="370"/>
      <c r="M40" s="370"/>
      <c r="N40" s="370"/>
    </row>
    <row r="41" spans="2:14" hidden="1" x14ac:dyDescent="0.2">
      <c r="F41" s="268"/>
      <c r="G41" s="268"/>
      <c r="H41" s="268"/>
      <c r="I41" s="268"/>
      <c r="J41" s="268"/>
      <c r="K41" s="268"/>
      <c r="L41" s="268"/>
      <c r="M41" s="268"/>
      <c r="N41" s="268"/>
    </row>
    <row r="42" spans="2:14" hidden="1" x14ac:dyDescent="0.2">
      <c r="F42" s="370"/>
      <c r="G42" s="370"/>
      <c r="H42" s="370"/>
      <c r="I42" s="370"/>
      <c r="J42" s="370"/>
      <c r="K42" s="370"/>
      <c r="L42" s="370"/>
      <c r="M42" s="370"/>
      <c r="N42" s="370"/>
    </row>
    <row r="43" spans="2:14" hidden="1" x14ac:dyDescent="0.2"/>
    <row r="44" spans="2:14" hidden="1" x14ac:dyDescent="0.2">
      <c r="E44" s="251" t="s">
        <v>277</v>
      </c>
      <c r="F44" s="370">
        <f>+[1]Składka!C92</f>
        <v>1745048.8531199996</v>
      </c>
      <c r="G44" s="370">
        <f>+[1]Składka!D92</f>
        <v>1788489.2112000003</v>
      </c>
      <c r="H44" s="370"/>
      <c r="I44" s="370"/>
      <c r="J44" s="370"/>
      <c r="K44" s="370"/>
      <c r="L44" s="370"/>
      <c r="M44" s="370"/>
      <c r="N44" s="370"/>
    </row>
    <row r="45" spans="2:14" hidden="1" x14ac:dyDescent="0.2">
      <c r="E45" s="251" t="s">
        <v>276</v>
      </c>
      <c r="F45" s="370">
        <f>+[1]Składka!C93</f>
        <v>1362212.8463100002</v>
      </c>
      <c r="G45" s="370">
        <f>+[1]Składka!D93</f>
        <v>1574927.5605799998</v>
      </c>
      <c r="H45" s="370"/>
      <c r="I45" s="370"/>
      <c r="J45" s="370"/>
      <c r="K45" s="370"/>
      <c r="L45" s="370"/>
      <c r="M45" s="370"/>
      <c r="N45" s="370"/>
    </row>
    <row r="46" spans="2:14" hidden="1" x14ac:dyDescent="0.2">
      <c r="E46" s="251" t="s">
        <v>275</v>
      </c>
      <c r="F46" s="370">
        <f>+[1]Składka!C94</f>
        <v>12551756.280959997</v>
      </c>
      <c r="G46" s="370">
        <f>+[1]Składka!D94</f>
        <v>13837161.582530001</v>
      </c>
      <c r="H46" s="370"/>
      <c r="I46" s="370"/>
      <c r="J46" s="370"/>
      <c r="K46" s="370"/>
      <c r="L46" s="370"/>
      <c r="M46" s="370"/>
      <c r="N46" s="370"/>
    </row>
    <row r="47" spans="2:14" hidden="1" x14ac:dyDescent="0.2">
      <c r="E47" s="251" t="s">
        <v>274</v>
      </c>
      <c r="F47" s="370">
        <f>+[1]Składka!C95</f>
        <v>122980.75307000001</v>
      </c>
      <c r="G47" s="370">
        <f>+[1]Składka!D95</f>
        <v>133276.97199000002</v>
      </c>
      <c r="H47" s="370"/>
      <c r="I47" s="370"/>
      <c r="J47" s="370"/>
      <c r="K47" s="370"/>
      <c r="L47" s="370"/>
      <c r="M47" s="370"/>
      <c r="N47" s="370"/>
    </row>
    <row r="48" spans="2:14" hidden="1" x14ac:dyDescent="0.2">
      <c r="E48" s="251" t="s">
        <v>273</v>
      </c>
      <c r="F48" s="370">
        <f>+[1]Składka!C96</f>
        <v>66654.163290000011</v>
      </c>
      <c r="G48" s="370">
        <f>+[1]Składka!D96</f>
        <v>66790.21617</v>
      </c>
      <c r="H48" s="370"/>
      <c r="I48" s="370"/>
      <c r="J48" s="370"/>
      <c r="K48" s="370"/>
      <c r="L48" s="370"/>
      <c r="M48" s="370"/>
      <c r="N48" s="370"/>
    </row>
    <row r="49" spans="5:14" hidden="1" x14ac:dyDescent="0.2">
      <c r="E49" s="251" t="s">
        <v>272</v>
      </c>
      <c r="F49" s="370">
        <f>+[1]Składka!C97</f>
        <v>260549.19944999999</v>
      </c>
      <c r="G49" s="370">
        <f>+[1]Składka!D97</f>
        <v>191827.17371000003</v>
      </c>
      <c r="H49" s="370"/>
      <c r="I49" s="370"/>
      <c r="J49" s="370"/>
      <c r="K49" s="370"/>
      <c r="L49" s="370"/>
      <c r="M49" s="370"/>
      <c r="N49" s="370"/>
    </row>
    <row r="50" spans="5:14" hidden="1" x14ac:dyDescent="0.2">
      <c r="E50" s="251" t="s">
        <v>271</v>
      </c>
      <c r="F50" s="370">
        <f>+[1]Składka!C98</f>
        <v>256915.01503999997</v>
      </c>
      <c r="G50" s="370">
        <f>+[1]Składka!D98</f>
        <v>235186.47247000001</v>
      </c>
      <c r="H50" s="370"/>
      <c r="I50" s="370"/>
      <c r="J50" s="370"/>
      <c r="K50" s="370"/>
      <c r="L50" s="370"/>
      <c r="M50" s="370"/>
      <c r="N50" s="370"/>
    </row>
    <row r="51" spans="5:14" hidden="1" x14ac:dyDescent="0.2">
      <c r="E51" s="251" t="s">
        <v>270</v>
      </c>
      <c r="F51" s="370">
        <f>+[1]Składka!C99</f>
        <v>5742975.2161900001</v>
      </c>
      <c r="G51" s="370">
        <f>+[1]Składka!D99</f>
        <v>6632447.1000699997</v>
      </c>
      <c r="H51" s="370"/>
      <c r="I51" s="370"/>
      <c r="J51" s="370"/>
      <c r="K51" s="370"/>
      <c r="L51" s="370"/>
      <c r="M51" s="370"/>
      <c r="N51" s="370"/>
    </row>
    <row r="52" spans="5:14" hidden="1" x14ac:dyDescent="0.2">
      <c r="E52" s="251" t="s">
        <v>269</v>
      </c>
      <c r="F52" s="370">
        <f>+[1]Składka!C100</f>
        <v>5713334.8369900016</v>
      </c>
      <c r="G52" s="370">
        <f>+[1]Składka!D100</f>
        <v>6433323.4626500001</v>
      </c>
      <c r="H52" s="370"/>
      <c r="I52" s="370"/>
      <c r="J52" s="370"/>
      <c r="K52" s="370"/>
      <c r="L52" s="370"/>
      <c r="M52" s="370"/>
      <c r="N52" s="370"/>
    </row>
    <row r="53" spans="5:14" hidden="1" x14ac:dyDescent="0.2">
      <c r="E53" s="251" t="s">
        <v>268</v>
      </c>
      <c r="F53" s="370">
        <f>+[1]Składka!C101</f>
        <v>15692697.743040001</v>
      </c>
      <c r="G53" s="370">
        <f>+[1]Składka!D101</f>
        <v>17548683.305980004</v>
      </c>
      <c r="H53" s="370"/>
      <c r="I53" s="370"/>
      <c r="J53" s="370"/>
      <c r="K53" s="370"/>
      <c r="L53" s="370"/>
      <c r="M53" s="370"/>
      <c r="N53" s="370"/>
    </row>
    <row r="54" spans="5:14" hidden="1" x14ac:dyDescent="0.2">
      <c r="E54" s="251" t="s">
        <v>267</v>
      </c>
      <c r="F54" s="370">
        <f>+[1]Składka!C102</f>
        <v>37172.008750000001</v>
      </c>
      <c r="G54" s="370">
        <f>+[1]Składka!D102</f>
        <v>34421.941279999999</v>
      </c>
      <c r="H54" s="370"/>
      <c r="I54" s="370"/>
      <c r="J54" s="370"/>
      <c r="K54" s="370"/>
      <c r="L54" s="370"/>
      <c r="M54" s="370"/>
      <c r="N54" s="370"/>
    </row>
    <row r="55" spans="5:14" hidden="1" x14ac:dyDescent="0.2">
      <c r="E55" s="251" t="s">
        <v>266</v>
      </c>
      <c r="F55" s="370">
        <f>+[1]Składka!C103</f>
        <v>52171.201359999999</v>
      </c>
      <c r="G55" s="370">
        <f>+[1]Składka!D103</f>
        <v>48655.610209999992</v>
      </c>
      <c r="H55" s="370"/>
      <c r="I55" s="370"/>
      <c r="J55" s="370"/>
      <c r="K55" s="370"/>
      <c r="L55" s="370"/>
      <c r="M55" s="370"/>
      <c r="N55" s="370"/>
    </row>
    <row r="56" spans="5:14" hidden="1" x14ac:dyDescent="0.2">
      <c r="E56" s="251" t="s">
        <v>265</v>
      </c>
      <c r="F56" s="370">
        <f>+[1]Składka!C104</f>
        <v>3564007.2800500002</v>
      </c>
      <c r="G56" s="370">
        <f>+[1]Składka!D104</f>
        <v>3996407.0880300002</v>
      </c>
      <c r="H56" s="370"/>
      <c r="I56" s="370"/>
      <c r="J56" s="370"/>
      <c r="K56" s="370"/>
      <c r="L56" s="370"/>
      <c r="M56" s="370"/>
      <c r="N56" s="370"/>
    </row>
    <row r="57" spans="5:14" hidden="1" x14ac:dyDescent="0.2">
      <c r="E57" s="251" t="s">
        <v>264</v>
      </c>
      <c r="F57" s="370">
        <f>+[1]Składka!C105</f>
        <v>706637.80353000003</v>
      </c>
      <c r="G57" s="370">
        <f>+[1]Składka!D105</f>
        <v>625918.9590700001</v>
      </c>
      <c r="H57" s="370"/>
      <c r="I57" s="370"/>
      <c r="J57" s="370"/>
      <c r="K57" s="370"/>
      <c r="L57" s="370"/>
      <c r="M57" s="370"/>
      <c r="N57" s="370"/>
    </row>
    <row r="58" spans="5:14" hidden="1" x14ac:dyDescent="0.2">
      <c r="E58" s="251" t="s">
        <v>263</v>
      </c>
      <c r="F58" s="370">
        <f>+[1]Składka!C106</f>
        <v>629465.76761999994</v>
      </c>
      <c r="G58" s="370">
        <f>+[1]Składka!D106</f>
        <v>757233.99866999988</v>
      </c>
      <c r="H58" s="370"/>
      <c r="I58" s="370"/>
      <c r="J58" s="370"/>
      <c r="K58" s="370"/>
      <c r="L58" s="370"/>
      <c r="M58" s="370"/>
      <c r="N58" s="370"/>
    </row>
    <row r="59" spans="5:14" hidden="1" x14ac:dyDescent="0.2">
      <c r="E59" s="251" t="s">
        <v>262</v>
      </c>
      <c r="F59" s="370">
        <f>+[1]Składka!C107</f>
        <v>1280262.2112399999</v>
      </c>
      <c r="G59" s="370">
        <f>+[1]Składka!D107</f>
        <v>1250459.8553999998</v>
      </c>
      <c r="H59" s="370"/>
      <c r="I59" s="370"/>
      <c r="J59" s="370"/>
      <c r="K59" s="370"/>
      <c r="L59" s="370"/>
      <c r="M59" s="370"/>
      <c r="N59" s="370"/>
    </row>
    <row r="60" spans="5:14" hidden="1" x14ac:dyDescent="0.2">
      <c r="E60" s="251" t="s">
        <v>261</v>
      </c>
      <c r="F60" s="370">
        <f>+[1]Składka!C108</f>
        <v>70852.283399999986</v>
      </c>
      <c r="G60" s="370">
        <f>+[1]Składka!D108</f>
        <v>65306.376589999985</v>
      </c>
      <c r="H60" s="370"/>
      <c r="I60" s="370"/>
      <c r="J60" s="370"/>
      <c r="K60" s="370"/>
      <c r="L60" s="370"/>
      <c r="M60" s="370"/>
      <c r="N60" s="370"/>
    </row>
    <row r="61" spans="5:14" hidden="1" x14ac:dyDescent="0.2">
      <c r="E61" s="251" t="s">
        <v>260</v>
      </c>
      <c r="F61" s="370">
        <f>+[1]Składka!C109</f>
        <v>2209350.1534200003</v>
      </c>
      <c r="G61" s="370">
        <f>+[1]Składka!D109</f>
        <v>2666995.8938600002</v>
      </c>
      <c r="H61" s="370"/>
      <c r="I61" s="370"/>
      <c r="J61" s="370"/>
      <c r="K61" s="370"/>
      <c r="L61" s="370"/>
      <c r="M61" s="370"/>
      <c r="N61" s="370"/>
    </row>
    <row r="62" spans="5:14" hidden="1" x14ac:dyDescent="0.2">
      <c r="E62" s="251" t="s">
        <v>259</v>
      </c>
      <c r="F62" s="370">
        <f>+[1]Składka!C110</f>
        <v>3802132.0168100004</v>
      </c>
      <c r="G62" s="370">
        <f>+[1]Składka!D110</f>
        <v>4187250.1987000001</v>
      </c>
      <c r="H62" s="370"/>
      <c r="I62" s="370"/>
      <c r="J62" s="370"/>
      <c r="K62" s="370"/>
      <c r="L62" s="370"/>
      <c r="M62" s="370"/>
      <c r="N62" s="370"/>
    </row>
    <row r="63" spans="5:14" hidden="1" x14ac:dyDescent="0.2">
      <c r="F63" s="370"/>
      <c r="G63" s="370"/>
      <c r="H63" s="370"/>
      <c r="I63" s="370"/>
      <c r="J63" s="370"/>
      <c r="K63" s="370"/>
      <c r="L63" s="370"/>
      <c r="M63" s="370"/>
      <c r="N63" s="370"/>
    </row>
    <row r="64" spans="5:14" hidden="1" x14ac:dyDescent="0.2">
      <c r="F64" s="370">
        <f>SUM(F44:F63)</f>
        <v>55867175.633639999</v>
      </c>
      <c r="G64" s="370">
        <f>SUM(G44:G63)</f>
        <v>62074762.979160003</v>
      </c>
      <c r="H64" s="370"/>
      <c r="I64" s="370"/>
      <c r="J64" s="370"/>
      <c r="K64" s="370"/>
      <c r="L64" s="370"/>
      <c r="M64" s="370"/>
      <c r="N64" s="370"/>
    </row>
    <row r="65" spans="6:14" x14ac:dyDescent="0.2">
      <c r="F65" s="370"/>
      <c r="G65" s="370"/>
      <c r="H65" s="370"/>
      <c r="I65" s="370"/>
      <c r="J65" s="370"/>
      <c r="K65" s="370"/>
      <c r="L65" s="370"/>
      <c r="M65" s="370"/>
      <c r="N65" s="370"/>
    </row>
    <row r="66" spans="6:14" x14ac:dyDescent="0.2">
      <c r="L66" s="446"/>
      <c r="N66" s="446"/>
    </row>
    <row r="86" spans="7:7" x14ac:dyDescent="0.2">
      <c r="G86" s="100"/>
    </row>
    <row r="99" spans="7:7" x14ac:dyDescent="0.2">
      <c r="G99" s="370"/>
    </row>
  </sheetData>
  <mergeCells count="1">
    <mergeCell ref="B1:F1"/>
  </mergeCells>
  <pageMargins left="0.74803149606299213" right="0.74803149606299213" top="0.98425196850393704" bottom="0.98425196850393704" header="0.51181102362204722" footer="0.51181102362204722"/>
  <pageSetup paperSize="9" scale="7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1EACA-E4ED-4E87-8D8D-1E0B315DA1E1}">
  <sheetPr>
    <pageSetUpPr fitToPage="1"/>
  </sheetPr>
  <dimension ref="A1:L54"/>
  <sheetViews>
    <sheetView showGridLines="0" zoomScale="80" zoomScaleNormal="80" zoomScaleSheetLayoutView="115" workbookViewId="0">
      <selection activeCell="R25" sqref="R25"/>
    </sheetView>
  </sheetViews>
  <sheetFormatPr defaultColWidth="9.140625" defaultRowHeight="12.75" x14ac:dyDescent="0.2"/>
  <cols>
    <col min="1" max="1" width="9.7109375" style="425" customWidth="1"/>
    <col min="2" max="2" width="70.5703125" style="425" customWidth="1"/>
    <col min="3" max="12" width="12" style="425" bestFit="1" customWidth="1"/>
    <col min="13" max="16384" width="9.140625" style="425"/>
  </cols>
  <sheetData>
    <row r="1" spans="1:12" ht="16.5" customHeight="1" x14ac:dyDescent="0.3">
      <c r="A1" s="534" t="s">
        <v>241</v>
      </c>
      <c r="B1" s="534"/>
      <c r="C1" s="534"/>
      <c r="D1" s="534"/>
    </row>
    <row r="2" spans="1:12" x14ac:dyDescent="0.2">
      <c r="B2" s="426"/>
    </row>
    <row r="3" spans="1:12" x14ac:dyDescent="0.2">
      <c r="A3" s="427"/>
      <c r="B3" s="427"/>
    </row>
    <row r="4" spans="1:12" x14ac:dyDescent="0.2">
      <c r="A4" s="428"/>
      <c r="B4" s="428" t="s">
        <v>242</v>
      </c>
      <c r="C4" s="429">
        <v>2015</v>
      </c>
      <c r="D4" s="429">
        <v>2016</v>
      </c>
      <c r="E4" s="429">
        <v>2017</v>
      </c>
      <c r="F4" s="429">
        <v>2018</v>
      </c>
      <c r="G4" s="429">
        <v>2019</v>
      </c>
      <c r="H4" s="429">
        <v>2020</v>
      </c>
      <c r="I4" s="429">
        <v>2021</v>
      </c>
      <c r="J4" s="429">
        <v>2022</v>
      </c>
      <c r="K4" s="429">
        <v>2023</v>
      </c>
      <c r="L4" s="429">
        <v>2024</v>
      </c>
    </row>
    <row r="5" spans="1:12" x14ac:dyDescent="0.2">
      <c r="A5" s="428"/>
      <c r="B5" s="428"/>
      <c r="C5" s="428"/>
      <c r="D5" s="428"/>
      <c r="E5" s="428"/>
      <c r="F5" s="428"/>
      <c r="G5" s="428"/>
      <c r="H5" s="428"/>
      <c r="I5" s="428"/>
      <c r="J5" s="428"/>
      <c r="K5" s="428"/>
      <c r="L5" s="428"/>
    </row>
    <row r="6" spans="1:12" x14ac:dyDescent="0.2">
      <c r="A6" s="428"/>
      <c r="B6" s="430" t="s">
        <v>243</v>
      </c>
      <c r="C6" s="428"/>
      <c r="D6" s="428"/>
      <c r="E6" s="428"/>
      <c r="F6" s="428"/>
      <c r="G6" s="428"/>
      <c r="H6" s="428"/>
      <c r="I6" s="428"/>
      <c r="J6" s="428"/>
      <c r="K6" s="428"/>
      <c r="L6" s="428"/>
    </row>
    <row r="7" spans="1:12" x14ac:dyDescent="0.2">
      <c r="A7" s="428"/>
      <c r="B7" s="431" t="s">
        <v>7</v>
      </c>
      <c r="C7" s="428">
        <v>27</v>
      </c>
      <c r="D7" s="428">
        <v>27</v>
      </c>
      <c r="E7" s="428">
        <f>+D7</f>
        <v>27</v>
      </c>
      <c r="F7" s="428">
        <v>26</v>
      </c>
      <c r="G7" s="428">
        <v>25</v>
      </c>
      <c r="H7" s="428">
        <v>26</v>
      </c>
      <c r="I7" s="428">
        <v>25</v>
      </c>
      <c r="J7" s="428">
        <v>24</v>
      </c>
      <c r="K7" s="428">
        <v>23</v>
      </c>
      <c r="L7" s="428">
        <v>20</v>
      </c>
    </row>
    <row r="8" spans="1:12" x14ac:dyDescent="0.2">
      <c r="A8" s="428"/>
      <c r="B8" s="431" t="s">
        <v>9</v>
      </c>
      <c r="C8" s="428">
        <v>30</v>
      </c>
      <c r="D8" s="428">
        <v>34</v>
      </c>
      <c r="E8" s="428">
        <f>+D8</f>
        <v>34</v>
      </c>
      <c r="F8" s="428">
        <v>34</v>
      </c>
      <c r="G8" s="428">
        <v>34</v>
      </c>
      <c r="H8" s="428">
        <v>33</v>
      </c>
      <c r="I8" s="428">
        <v>30</v>
      </c>
      <c r="J8" s="428">
        <v>29</v>
      </c>
      <c r="K8" s="428">
        <v>29</v>
      </c>
      <c r="L8" s="428">
        <v>27</v>
      </c>
    </row>
    <row r="9" spans="1:12" x14ac:dyDescent="0.2">
      <c r="A9" s="432"/>
      <c r="B9" s="432" t="s">
        <v>10</v>
      </c>
      <c r="C9" s="433">
        <f t="shared" ref="C9:I9" si="0">SUM(C7:C8)</f>
        <v>57</v>
      </c>
      <c r="D9" s="433">
        <f t="shared" si="0"/>
        <v>61</v>
      </c>
      <c r="E9" s="433">
        <f t="shared" si="0"/>
        <v>61</v>
      </c>
      <c r="F9" s="433">
        <f t="shared" si="0"/>
        <v>60</v>
      </c>
      <c r="G9" s="433">
        <f t="shared" si="0"/>
        <v>59</v>
      </c>
      <c r="H9" s="433">
        <f t="shared" si="0"/>
        <v>59</v>
      </c>
      <c r="I9" s="433">
        <f t="shared" si="0"/>
        <v>55</v>
      </c>
      <c r="J9" s="433">
        <f>SUM(J7:J8)</f>
        <v>53</v>
      </c>
      <c r="K9" s="433">
        <f>SUM(K7:K8)</f>
        <v>52</v>
      </c>
      <c r="L9" s="433">
        <f>SUM(L7:L8)</f>
        <v>47</v>
      </c>
    </row>
    <row r="10" spans="1:12" x14ac:dyDescent="0.2">
      <c r="A10" s="428"/>
      <c r="B10" s="428"/>
      <c r="C10" s="434"/>
      <c r="D10" s="434" t="s">
        <v>258</v>
      </c>
      <c r="E10" s="434"/>
      <c r="F10" s="434"/>
      <c r="G10" s="434"/>
      <c r="H10" s="434"/>
      <c r="I10" s="434"/>
      <c r="J10" s="434"/>
      <c r="K10" s="434"/>
      <c r="L10" s="434"/>
    </row>
    <row r="11" spans="1:12" x14ac:dyDescent="0.2">
      <c r="A11" s="428"/>
      <c r="B11" s="430" t="s">
        <v>244</v>
      </c>
      <c r="C11" s="428"/>
      <c r="D11" s="428"/>
      <c r="E11" s="428"/>
      <c r="F11" s="428"/>
      <c r="G11" s="428"/>
      <c r="H11" s="428"/>
      <c r="I11" s="428"/>
      <c r="J11" s="428"/>
      <c r="K11" s="428"/>
      <c r="L11" s="428"/>
    </row>
    <row r="12" spans="1:12" x14ac:dyDescent="0.2">
      <c r="A12" s="428"/>
      <c r="B12" s="431" t="s">
        <v>7</v>
      </c>
      <c r="C12" s="435">
        <v>4408</v>
      </c>
      <c r="D12" s="435">
        <v>4439</v>
      </c>
      <c r="E12" s="435">
        <v>4355</v>
      </c>
      <c r="F12" s="435">
        <v>4252</v>
      </c>
      <c r="G12" s="435">
        <v>4108</v>
      </c>
      <c r="H12" s="435">
        <v>4172</v>
      </c>
      <c r="I12" s="435">
        <v>3983</v>
      </c>
      <c r="J12" s="435">
        <v>3401</v>
      </c>
      <c r="K12" s="435">
        <v>2624</v>
      </c>
      <c r="L12" s="435">
        <v>2511</v>
      </c>
    </row>
    <row r="13" spans="1:12" x14ac:dyDescent="0.2">
      <c r="A13" s="428"/>
      <c r="B13" s="431" t="s">
        <v>9</v>
      </c>
      <c r="C13" s="436">
        <v>4152</v>
      </c>
      <c r="D13" s="436">
        <v>4872</v>
      </c>
      <c r="E13" s="436">
        <v>4938</v>
      </c>
      <c r="F13" s="436">
        <v>4873</v>
      </c>
      <c r="G13" s="436">
        <v>4782</v>
      </c>
      <c r="H13" s="436">
        <v>4620</v>
      </c>
      <c r="I13" s="436">
        <v>4149</v>
      </c>
      <c r="J13" s="436">
        <v>3735</v>
      </c>
      <c r="K13" s="436">
        <v>3457</v>
      </c>
      <c r="L13" s="436">
        <v>3389</v>
      </c>
    </row>
    <row r="14" spans="1:12" x14ac:dyDescent="0.2">
      <c r="A14" s="432"/>
      <c r="B14" s="432" t="s">
        <v>10</v>
      </c>
      <c r="C14" s="437">
        <f t="shared" ref="C14:L14" si="1">SUM(C12:C13)</f>
        <v>8560</v>
      </c>
      <c r="D14" s="437">
        <f t="shared" si="1"/>
        <v>9311</v>
      </c>
      <c r="E14" s="437">
        <f t="shared" si="1"/>
        <v>9293</v>
      </c>
      <c r="F14" s="437">
        <f t="shared" si="1"/>
        <v>9125</v>
      </c>
      <c r="G14" s="437">
        <f t="shared" si="1"/>
        <v>8890</v>
      </c>
      <c r="H14" s="437">
        <f t="shared" si="1"/>
        <v>8792</v>
      </c>
      <c r="I14" s="437">
        <f t="shared" si="1"/>
        <v>8132</v>
      </c>
      <c r="J14" s="437">
        <f t="shared" si="1"/>
        <v>7136</v>
      </c>
      <c r="K14" s="437">
        <f t="shared" si="1"/>
        <v>6081</v>
      </c>
      <c r="L14" s="437">
        <f t="shared" si="1"/>
        <v>5900</v>
      </c>
    </row>
    <row r="15" spans="1:12" x14ac:dyDescent="0.2">
      <c r="A15" s="428"/>
      <c r="B15" s="428"/>
      <c r="C15" s="434"/>
      <c r="D15" s="434"/>
      <c r="E15" s="434"/>
      <c r="F15" s="434"/>
      <c r="G15" s="434"/>
      <c r="H15" s="434"/>
      <c r="I15" s="434"/>
      <c r="J15" s="434"/>
      <c r="K15" s="434"/>
      <c r="L15" s="434"/>
    </row>
    <row r="16" spans="1:12" x14ac:dyDescent="0.2">
      <c r="A16" s="428"/>
      <c r="B16" s="430" t="s">
        <v>245</v>
      </c>
      <c r="C16" s="428"/>
      <c r="D16" s="428"/>
      <c r="E16" s="428"/>
      <c r="F16" s="428"/>
      <c r="G16" s="428"/>
      <c r="H16" s="428"/>
      <c r="I16" s="428"/>
      <c r="J16" s="428"/>
      <c r="K16" s="428"/>
      <c r="L16" s="428"/>
    </row>
    <row r="17" spans="1:12" x14ac:dyDescent="0.2">
      <c r="A17" s="432"/>
      <c r="B17" s="438"/>
      <c r="C17" s="439">
        <v>0.69499999999999995</v>
      </c>
      <c r="D17" s="439">
        <v>0.65500000000000003</v>
      </c>
      <c r="E17" s="439">
        <v>0.64400000000000002</v>
      </c>
      <c r="F17" s="439">
        <v>0.64300000000000002</v>
      </c>
      <c r="G17" s="439">
        <v>0.64</v>
      </c>
      <c r="H17" s="439">
        <v>0.64500000000000002</v>
      </c>
      <c r="I17" s="439">
        <v>0.63100000000000001</v>
      </c>
      <c r="J17" s="439">
        <v>0.63200000000000001</v>
      </c>
      <c r="K17" s="439">
        <v>0.61899999999999999</v>
      </c>
      <c r="L17" s="439">
        <v>0.625</v>
      </c>
    </row>
    <row r="18" spans="1:12" x14ac:dyDescent="0.2">
      <c r="A18" s="428"/>
      <c r="B18" s="440"/>
      <c r="C18" s="428"/>
      <c r="D18" s="428"/>
      <c r="E18" s="428"/>
      <c r="F18" s="428"/>
      <c r="G18" s="428"/>
      <c r="H18" s="428"/>
      <c r="I18" s="428"/>
      <c r="J18" s="428"/>
      <c r="K18" s="428"/>
      <c r="L18" s="428"/>
    </row>
    <row r="19" spans="1:12" x14ac:dyDescent="0.2">
      <c r="A19" s="428"/>
      <c r="B19" s="430" t="s">
        <v>246</v>
      </c>
      <c r="C19" s="428"/>
      <c r="D19" s="428"/>
      <c r="E19" s="428"/>
      <c r="F19" s="428"/>
      <c r="G19" s="428"/>
      <c r="H19" s="428"/>
      <c r="I19" s="428"/>
      <c r="J19" s="428"/>
      <c r="K19" s="428"/>
      <c r="L19" s="428"/>
    </row>
    <row r="20" spans="1:12" x14ac:dyDescent="0.2">
      <c r="A20" s="428"/>
      <c r="B20" s="431" t="s">
        <v>7</v>
      </c>
      <c r="C20" s="436">
        <v>41656</v>
      </c>
      <c r="D20" s="436">
        <v>36306</v>
      </c>
      <c r="E20" s="436">
        <v>36662</v>
      </c>
      <c r="F20" s="436">
        <v>31884.400000000001</v>
      </c>
      <c r="G20" s="436">
        <v>30531</v>
      </c>
      <c r="H20" s="436">
        <v>28825</v>
      </c>
      <c r="I20" s="436">
        <v>29232</v>
      </c>
      <c r="J20" s="436">
        <v>24863</v>
      </c>
      <c r="K20" s="436">
        <v>23634</v>
      </c>
      <c r="L20" s="436">
        <v>23602</v>
      </c>
    </row>
    <row r="21" spans="1:12" x14ac:dyDescent="0.2">
      <c r="A21" s="428"/>
      <c r="B21" s="431" t="s">
        <v>9</v>
      </c>
      <c r="C21" s="436">
        <v>41734</v>
      </c>
      <c r="D21" s="436">
        <v>48773</v>
      </c>
      <c r="E21" s="436">
        <v>56389</v>
      </c>
      <c r="F21" s="436">
        <v>59440.2</v>
      </c>
      <c r="G21" s="436">
        <v>61116</v>
      </c>
      <c r="H21" s="436">
        <v>59263</v>
      </c>
      <c r="I21" s="436">
        <v>62236</v>
      </c>
      <c r="J21" s="436">
        <v>58700</v>
      </c>
      <c r="K21" s="436">
        <v>57878</v>
      </c>
      <c r="L21" s="436">
        <v>62074.6</v>
      </c>
    </row>
    <row r="22" spans="1:12" x14ac:dyDescent="0.2">
      <c r="A22" s="432"/>
      <c r="B22" s="432" t="s">
        <v>10</v>
      </c>
      <c r="C22" s="437">
        <f t="shared" ref="C22:L22" si="2">SUM(C20:C21)</f>
        <v>83390</v>
      </c>
      <c r="D22" s="437">
        <f t="shared" si="2"/>
        <v>85079</v>
      </c>
      <c r="E22" s="437">
        <f t="shared" si="2"/>
        <v>93051</v>
      </c>
      <c r="F22" s="437">
        <f t="shared" si="2"/>
        <v>91324.6</v>
      </c>
      <c r="G22" s="437">
        <f t="shared" si="2"/>
        <v>91647</v>
      </c>
      <c r="H22" s="437">
        <f t="shared" si="2"/>
        <v>88088</v>
      </c>
      <c r="I22" s="437">
        <f t="shared" si="2"/>
        <v>91468</v>
      </c>
      <c r="J22" s="437">
        <f t="shared" si="2"/>
        <v>83563</v>
      </c>
      <c r="K22" s="437">
        <f t="shared" si="2"/>
        <v>81512</v>
      </c>
      <c r="L22" s="437">
        <f t="shared" si="2"/>
        <v>85676.6</v>
      </c>
    </row>
    <row r="23" spans="1:12" x14ac:dyDescent="0.2">
      <c r="A23" s="428"/>
      <c r="B23" s="428"/>
      <c r="C23" s="434"/>
      <c r="D23" s="434"/>
      <c r="E23" s="434"/>
      <c r="F23" s="434"/>
      <c r="G23" s="434"/>
      <c r="H23" s="434"/>
      <c r="I23" s="434"/>
      <c r="J23" s="434"/>
      <c r="K23" s="434"/>
      <c r="L23" s="434"/>
    </row>
    <row r="24" spans="1:12" x14ac:dyDescent="0.2">
      <c r="A24" s="428"/>
      <c r="B24" s="430" t="s">
        <v>247</v>
      </c>
      <c r="C24" s="428"/>
      <c r="D24" s="428"/>
      <c r="E24" s="428"/>
      <c r="F24" s="428"/>
      <c r="G24" s="428"/>
      <c r="H24" s="428"/>
      <c r="I24" s="428"/>
      <c r="J24" s="428"/>
      <c r="K24" s="428"/>
      <c r="L24" s="428"/>
    </row>
    <row r="25" spans="1:12" x14ac:dyDescent="0.2">
      <c r="A25" s="428"/>
      <c r="B25" s="431" t="s">
        <v>7</v>
      </c>
      <c r="C25" s="436">
        <v>29306</v>
      </c>
      <c r="D25" s="436">
        <v>27839</v>
      </c>
      <c r="E25" s="436">
        <v>30383</v>
      </c>
      <c r="F25" s="436">
        <v>31568</v>
      </c>
      <c r="G25" s="436">
        <v>26653</v>
      </c>
      <c r="H25" s="436">
        <v>24188</v>
      </c>
      <c r="I25" s="436">
        <v>24383</v>
      </c>
      <c r="J25" s="436">
        <v>21779</v>
      </c>
      <c r="K25" s="436">
        <v>26806</v>
      </c>
      <c r="L25" s="436">
        <v>16371</v>
      </c>
    </row>
    <row r="26" spans="1:12" x14ac:dyDescent="0.2">
      <c r="A26" s="428"/>
      <c r="B26" s="431" t="s">
        <v>9</v>
      </c>
      <c r="C26" s="436">
        <v>23728</v>
      </c>
      <c r="D26" s="436">
        <v>28000</v>
      </c>
      <c r="E26" s="436">
        <v>29085</v>
      </c>
      <c r="F26" s="436">
        <v>29667</v>
      </c>
      <c r="G26" s="436">
        <v>32330</v>
      </c>
      <c r="H26" s="436">
        <v>30873</v>
      </c>
      <c r="I26" s="436">
        <v>30205</v>
      </c>
      <c r="J26" s="436">
        <v>29501</v>
      </c>
      <c r="K26" s="436">
        <v>28976</v>
      </c>
      <c r="L26" s="436">
        <v>33903</v>
      </c>
    </row>
    <row r="27" spans="1:12" x14ac:dyDescent="0.2">
      <c r="A27" s="432"/>
      <c r="B27" s="432" t="s">
        <v>10</v>
      </c>
      <c r="C27" s="437">
        <f t="shared" ref="C27:L27" si="3">SUM(C25:C26)</f>
        <v>53034</v>
      </c>
      <c r="D27" s="437">
        <f t="shared" si="3"/>
        <v>55839</v>
      </c>
      <c r="E27" s="437">
        <f t="shared" si="3"/>
        <v>59468</v>
      </c>
      <c r="F27" s="437">
        <f t="shared" si="3"/>
        <v>61235</v>
      </c>
      <c r="G27" s="437">
        <f t="shared" si="3"/>
        <v>58983</v>
      </c>
      <c r="H27" s="437">
        <f t="shared" si="3"/>
        <v>55061</v>
      </c>
      <c r="I27" s="437">
        <f t="shared" si="3"/>
        <v>54588</v>
      </c>
      <c r="J27" s="437">
        <f t="shared" si="3"/>
        <v>51280</v>
      </c>
      <c r="K27" s="437">
        <f t="shared" si="3"/>
        <v>55782</v>
      </c>
      <c r="L27" s="437">
        <f t="shared" si="3"/>
        <v>50274</v>
      </c>
    </row>
    <row r="28" spans="1:12" x14ac:dyDescent="0.2">
      <c r="A28" s="428"/>
      <c r="B28" s="428"/>
      <c r="C28" s="434"/>
      <c r="D28" s="434"/>
      <c r="E28" s="434"/>
      <c r="F28" s="434"/>
      <c r="G28" s="434"/>
      <c r="H28" s="434"/>
      <c r="I28" s="434"/>
      <c r="J28" s="434"/>
      <c r="K28" s="434"/>
      <c r="L28" s="434"/>
    </row>
    <row r="29" spans="1:12" x14ac:dyDescent="0.2">
      <c r="A29" s="428"/>
      <c r="B29" s="430" t="s">
        <v>248</v>
      </c>
      <c r="C29" s="428"/>
      <c r="D29" s="428"/>
      <c r="E29" s="428"/>
      <c r="F29" s="428"/>
      <c r="G29" s="428"/>
      <c r="H29" s="428"/>
      <c r="I29" s="428"/>
      <c r="J29" s="428"/>
      <c r="K29" s="428"/>
      <c r="L29" s="428"/>
    </row>
    <row r="30" spans="1:12" x14ac:dyDescent="0.2">
      <c r="A30" s="428"/>
      <c r="B30" s="431" t="s">
        <v>7</v>
      </c>
      <c r="C30" s="436">
        <v>1084</v>
      </c>
      <c r="D30" s="436">
        <v>945</v>
      </c>
      <c r="E30" s="436">
        <v>945</v>
      </c>
      <c r="F30" s="436">
        <v>830</v>
      </c>
      <c r="G30" s="436">
        <v>795</v>
      </c>
      <c r="H30" s="436">
        <v>757</v>
      </c>
      <c r="I30" s="436">
        <v>771</v>
      </c>
      <c r="J30" s="436">
        <v>658</v>
      </c>
      <c r="K30" s="436">
        <v>628</v>
      </c>
      <c r="L30" s="436">
        <v>630</v>
      </c>
    </row>
    <row r="31" spans="1:12" x14ac:dyDescent="0.2">
      <c r="A31" s="428"/>
      <c r="B31" s="431" t="s">
        <v>9</v>
      </c>
      <c r="C31" s="436">
        <v>1086</v>
      </c>
      <c r="D31" s="436">
        <v>1269</v>
      </c>
      <c r="E31" s="436">
        <v>1467</v>
      </c>
      <c r="F31" s="436">
        <v>1547</v>
      </c>
      <c r="G31" s="436">
        <v>1592</v>
      </c>
      <c r="H31" s="436">
        <v>1556</v>
      </c>
      <c r="I31" s="436">
        <v>1642</v>
      </c>
      <c r="J31" s="436">
        <v>1554</v>
      </c>
      <c r="K31" s="436">
        <v>1538</v>
      </c>
      <c r="L31" s="436">
        <v>1656</v>
      </c>
    </row>
    <row r="32" spans="1:12" x14ac:dyDescent="0.2">
      <c r="A32" s="432"/>
      <c r="B32" s="432" t="s">
        <v>10</v>
      </c>
      <c r="C32" s="436">
        <f t="shared" ref="C32:D32" si="4">SUM(C30:C31)</f>
        <v>2170</v>
      </c>
      <c r="D32" s="436">
        <f t="shared" si="4"/>
        <v>2214</v>
      </c>
      <c r="E32" s="436">
        <f>SUM(E30:E31)</f>
        <v>2412</v>
      </c>
      <c r="F32" s="436">
        <f>SUM(F30:F31)</f>
        <v>2377</v>
      </c>
      <c r="G32" s="436">
        <f>+G31+G30</f>
        <v>2387</v>
      </c>
      <c r="H32" s="436">
        <f>SUM(H30:H31)</f>
        <v>2313</v>
      </c>
      <c r="I32" s="436">
        <f>SUM(I30:I31)</f>
        <v>2413</v>
      </c>
      <c r="J32" s="436">
        <f>SUM(J30:J31)</f>
        <v>2212</v>
      </c>
      <c r="K32" s="436">
        <f>SUM(K30:K31)</f>
        <v>2166</v>
      </c>
      <c r="L32" s="436">
        <f>SUM(L30:L31)</f>
        <v>2286</v>
      </c>
    </row>
    <row r="33" spans="1:12" x14ac:dyDescent="0.2">
      <c r="A33" s="428"/>
      <c r="B33" s="428"/>
      <c r="C33" s="441"/>
      <c r="D33" s="441"/>
      <c r="E33" s="441"/>
      <c r="F33" s="441"/>
      <c r="G33" s="441"/>
      <c r="H33" s="441"/>
      <c r="I33" s="441"/>
      <c r="J33" s="441"/>
      <c r="K33" s="441"/>
      <c r="L33" s="441"/>
    </row>
    <row r="34" spans="1:12" x14ac:dyDescent="0.2">
      <c r="A34" s="428"/>
      <c r="B34" s="430" t="s">
        <v>249</v>
      </c>
      <c r="C34" s="428"/>
      <c r="D34" s="428"/>
      <c r="E34" s="428"/>
      <c r="F34" s="428"/>
      <c r="G34" s="428"/>
      <c r="H34" s="428"/>
      <c r="I34" s="428"/>
      <c r="J34" s="428"/>
      <c r="K34" s="428"/>
      <c r="L34" s="428"/>
    </row>
    <row r="35" spans="1:12" x14ac:dyDescent="0.2">
      <c r="A35" s="428"/>
      <c r="B35" s="431" t="s">
        <v>250</v>
      </c>
      <c r="C35" s="436">
        <f t="shared" ref="C35:L35" si="5">+C37+C36</f>
        <v>147160</v>
      </c>
      <c r="D35" s="436">
        <f t="shared" si="5"/>
        <v>148942</v>
      </c>
      <c r="E35" s="436">
        <f t="shared" si="5"/>
        <v>148964</v>
      </c>
      <c r="F35" s="436">
        <f t="shared" si="5"/>
        <v>132870</v>
      </c>
      <c r="G35" s="436">
        <f t="shared" si="5"/>
        <v>128370</v>
      </c>
      <c r="H35" s="436">
        <f t="shared" si="5"/>
        <v>124742</v>
      </c>
      <c r="I35" s="436">
        <f t="shared" si="5"/>
        <v>114352</v>
      </c>
      <c r="J35" s="436">
        <f t="shared" si="5"/>
        <v>88818</v>
      </c>
      <c r="K35" s="436">
        <f t="shared" si="5"/>
        <v>86934</v>
      </c>
      <c r="L35" s="436">
        <f t="shared" si="5"/>
        <v>83722</v>
      </c>
    </row>
    <row r="36" spans="1:12" x14ac:dyDescent="0.2">
      <c r="A36" s="428"/>
      <c r="B36" s="431" t="s">
        <v>251</v>
      </c>
      <c r="C36" s="436">
        <v>63254</v>
      </c>
      <c r="D36" s="436">
        <v>62173</v>
      </c>
      <c r="E36" s="436">
        <v>60702</v>
      </c>
      <c r="F36" s="436">
        <v>58105</v>
      </c>
      <c r="G36" s="436">
        <v>57923</v>
      </c>
      <c r="H36" s="436">
        <v>57280</v>
      </c>
      <c r="I36" s="436">
        <v>52405</v>
      </c>
      <c r="J36" s="436">
        <v>45580</v>
      </c>
      <c r="K36" s="436">
        <v>45372</v>
      </c>
      <c r="L36" s="436">
        <v>44776</v>
      </c>
    </row>
    <row r="37" spans="1:12" ht="27" customHeight="1" x14ac:dyDescent="0.2">
      <c r="A37" s="428"/>
      <c r="B37" s="442" t="s">
        <v>252</v>
      </c>
      <c r="C37" s="436">
        <v>83906</v>
      </c>
      <c r="D37" s="436">
        <v>86769</v>
      </c>
      <c r="E37" s="436">
        <v>88262</v>
      </c>
      <c r="F37" s="436">
        <v>74765</v>
      </c>
      <c r="G37" s="436">
        <v>70447</v>
      </c>
      <c r="H37" s="436">
        <v>67462</v>
      </c>
      <c r="I37" s="436">
        <v>61947</v>
      </c>
      <c r="J37" s="436">
        <v>43238</v>
      </c>
      <c r="K37" s="436">
        <v>41562</v>
      </c>
      <c r="L37" s="436">
        <v>38946</v>
      </c>
    </row>
    <row r="38" spans="1:12" x14ac:dyDescent="0.2">
      <c r="A38" s="428"/>
      <c r="B38" s="431" t="s">
        <v>9</v>
      </c>
      <c r="C38" s="436">
        <v>94622</v>
      </c>
      <c r="D38" s="436">
        <v>96103</v>
      </c>
      <c r="E38" s="436">
        <v>107671</v>
      </c>
      <c r="F38" s="436">
        <v>113333</v>
      </c>
      <c r="G38" s="436">
        <v>114140</v>
      </c>
      <c r="H38" s="436">
        <v>123477</v>
      </c>
      <c r="I38" s="436">
        <v>115083</v>
      </c>
      <c r="J38" s="436">
        <v>102562</v>
      </c>
      <c r="K38" s="436">
        <v>105973</v>
      </c>
      <c r="L38" s="436">
        <v>108781</v>
      </c>
    </row>
    <row r="39" spans="1:12" x14ac:dyDescent="0.2">
      <c r="A39" s="432"/>
      <c r="B39" s="432" t="s">
        <v>10</v>
      </c>
      <c r="C39" s="436">
        <f t="shared" ref="C39:L39" si="6">+C35+C38</f>
        <v>241782</v>
      </c>
      <c r="D39" s="436">
        <f t="shared" si="6"/>
        <v>245045</v>
      </c>
      <c r="E39" s="436">
        <f t="shared" si="6"/>
        <v>256635</v>
      </c>
      <c r="F39" s="436">
        <f t="shared" si="6"/>
        <v>246203</v>
      </c>
      <c r="G39" s="436">
        <f t="shared" si="6"/>
        <v>242510</v>
      </c>
      <c r="H39" s="436">
        <f t="shared" si="6"/>
        <v>248219</v>
      </c>
      <c r="I39" s="436">
        <f t="shared" si="6"/>
        <v>229435</v>
      </c>
      <c r="J39" s="436">
        <f t="shared" si="6"/>
        <v>191380</v>
      </c>
      <c r="K39" s="436">
        <f t="shared" si="6"/>
        <v>192907</v>
      </c>
      <c r="L39" s="436">
        <f t="shared" si="6"/>
        <v>192503</v>
      </c>
    </row>
    <row r="40" spans="1:12" x14ac:dyDescent="0.2">
      <c r="A40" s="428"/>
      <c r="B40" s="428"/>
      <c r="C40" s="441"/>
      <c r="D40" s="441"/>
      <c r="E40" s="441"/>
      <c r="F40" s="441"/>
      <c r="G40" s="441"/>
      <c r="H40" s="441"/>
      <c r="I40" s="441"/>
      <c r="J40" s="441"/>
      <c r="K40" s="441"/>
      <c r="L40" s="441"/>
    </row>
    <row r="41" spans="1:12" ht="24" customHeight="1" x14ac:dyDescent="0.2">
      <c r="A41" s="428"/>
      <c r="B41" s="443" t="s">
        <v>253</v>
      </c>
      <c r="C41" s="428"/>
      <c r="D41" s="428"/>
      <c r="E41" s="428"/>
      <c r="F41" s="428"/>
      <c r="G41" s="428"/>
      <c r="H41" s="428"/>
      <c r="I41" s="428"/>
      <c r="J41" s="428"/>
      <c r="K41" s="428"/>
      <c r="L41" s="428"/>
    </row>
    <row r="42" spans="1:12" x14ac:dyDescent="0.2">
      <c r="A42" s="428"/>
      <c r="B42" s="428" t="s">
        <v>254</v>
      </c>
      <c r="C42" s="436"/>
      <c r="D42" s="428"/>
      <c r="E42" s="428"/>
      <c r="F42" s="428"/>
      <c r="G42" s="428"/>
      <c r="H42" s="428"/>
      <c r="I42" s="428"/>
      <c r="J42" s="428"/>
      <c r="K42" s="428"/>
      <c r="L42" s="428"/>
    </row>
    <row r="43" spans="1:12" x14ac:dyDescent="0.2">
      <c r="A43" s="428"/>
      <c r="B43" s="428" t="s">
        <v>255</v>
      </c>
      <c r="C43" s="430"/>
      <c r="D43" s="430"/>
      <c r="E43" s="430"/>
      <c r="F43" s="430"/>
      <c r="G43" s="430"/>
      <c r="H43" s="430"/>
      <c r="I43" s="430"/>
      <c r="J43" s="430"/>
      <c r="K43" s="430"/>
      <c r="L43" s="430"/>
    </row>
    <row r="44" spans="1:12" x14ac:dyDescent="0.2">
      <c r="A44" s="444" t="s">
        <v>256</v>
      </c>
      <c r="B44" s="444" t="s">
        <v>257</v>
      </c>
      <c r="C44" s="445"/>
      <c r="D44" s="445"/>
      <c r="E44" s="445"/>
      <c r="F44" s="445"/>
      <c r="G44" s="445"/>
      <c r="H44" s="445"/>
      <c r="I44" s="445"/>
      <c r="J44" s="445"/>
      <c r="K44" s="445"/>
      <c r="L44" s="445"/>
    </row>
    <row r="45" spans="1:12" x14ac:dyDescent="0.2">
      <c r="A45" s="444">
        <v>2015</v>
      </c>
      <c r="B45" s="444">
        <v>38437</v>
      </c>
      <c r="C45" s="428"/>
      <c r="D45" s="428"/>
      <c r="E45" s="428"/>
      <c r="F45" s="428"/>
      <c r="G45" s="428"/>
      <c r="H45" s="428"/>
      <c r="I45" s="428"/>
      <c r="J45" s="428"/>
      <c r="K45" s="428"/>
      <c r="L45" s="428"/>
    </row>
    <row r="46" spans="1:12" x14ac:dyDescent="0.2">
      <c r="A46" s="444">
        <v>2016</v>
      </c>
      <c r="B46" s="444">
        <v>38433</v>
      </c>
      <c r="C46" s="428"/>
      <c r="D46" s="428"/>
      <c r="E46" s="428"/>
      <c r="F46" s="428"/>
      <c r="G46" s="428"/>
      <c r="H46" s="428"/>
      <c r="I46" s="428"/>
      <c r="J46" s="428"/>
      <c r="K46" s="428"/>
      <c r="L46" s="428"/>
    </row>
    <row r="47" spans="1:12" x14ac:dyDescent="0.2">
      <c r="A47" s="444">
        <v>2017</v>
      </c>
      <c r="B47" s="444">
        <v>38434</v>
      </c>
      <c r="C47" s="428"/>
      <c r="D47" s="428"/>
      <c r="E47" s="428"/>
      <c r="F47" s="428"/>
      <c r="G47" s="428"/>
      <c r="H47" s="428"/>
      <c r="I47" s="428"/>
      <c r="J47" s="428"/>
      <c r="K47" s="428"/>
      <c r="L47" s="428"/>
    </row>
    <row r="48" spans="1:12" x14ac:dyDescent="0.2">
      <c r="A48" s="444">
        <v>2018</v>
      </c>
      <c r="B48" s="444">
        <f>+'[3]Tabl. A-ogółem'!$AG$8</f>
        <v>38411</v>
      </c>
      <c r="C48" s="428"/>
      <c r="D48" s="428"/>
      <c r="E48" s="428"/>
      <c r="F48" s="428"/>
      <c r="G48" s="428"/>
      <c r="H48" s="428"/>
      <c r="I48" s="428"/>
      <c r="J48" s="428"/>
      <c r="K48" s="428"/>
      <c r="L48" s="428"/>
    </row>
    <row r="49" spans="1:12" x14ac:dyDescent="0.2">
      <c r="A49" s="444">
        <v>2019</v>
      </c>
      <c r="B49" s="444">
        <v>38383</v>
      </c>
      <c r="C49" s="428"/>
      <c r="D49" s="428"/>
      <c r="E49" s="428"/>
      <c r="F49" s="428"/>
      <c r="G49" s="428"/>
      <c r="H49" s="428"/>
      <c r="I49" s="428"/>
      <c r="J49" s="428"/>
      <c r="K49" s="428"/>
      <c r="L49" s="428"/>
    </row>
    <row r="50" spans="1:12" x14ac:dyDescent="0.2">
      <c r="A50" s="444">
        <v>2020</v>
      </c>
      <c r="B50" s="444">
        <v>38265</v>
      </c>
    </row>
    <row r="51" spans="1:12" x14ac:dyDescent="0.2">
      <c r="A51" s="444">
        <v>2021</v>
      </c>
      <c r="B51" s="444">
        <v>37908</v>
      </c>
    </row>
    <row r="52" spans="1:12" x14ac:dyDescent="0.2">
      <c r="A52" s="444">
        <v>2022</v>
      </c>
      <c r="B52" s="444">
        <v>37767</v>
      </c>
    </row>
    <row r="53" spans="1:12" x14ac:dyDescent="0.2">
      <c r="A53" s="444">
        <v>2023</v>
      </c>
      <c r="B53" s="444">
        <v>37596</v>
      </c>
    </row>
    <row r="54" spans="1:12" x14ac:dyDescent="0.2">
      <c r="A54" s="444">
        <v>2024</v>
      </c>
      <c r="B54" s="444">
        <v>37490</v>
      </c>
    </row>
  </sheetData>
  <mergeCells count="1">
    <mergeCell ref="A1:D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16E8E-3D39-4288-A27D-5D82A0BBEF55}">
  <dimension ref="A2:L289"/>
  <sheetViews>
    <sheetView showGridLines="0" topLeftCell="A16" zoomScale="80" zoomScaleNormal="80" zoomScaleSheetLayoutView="130" workbookViewId="0">
      <selection activeCell="D35" sqref="D35"/>
    </sheetView>
  </sheetViews>
  <sheetFormatPr defaultColWidth="9.140625" defaultRowHeight="12.75" x14ac:dyDescent="0.2"/>
  <cols>
    <col min="1" max="1" width="3.7109375" style="113" customWidth="1"/>
    <col min="2" max="2" width="52.28515625" style="17" customWidth="1"/>
    <col min="3" max="3" width="21.7109375" style="17" customWidth="1"/>
    <col min="4" max="4" width="21.5703125" style="17" customWidth="1"/>
    <col min="5" max="5" width="19" style="17" customWidth="1"/>
    <col min="6" max="6" width="14" style="17" customWidth="1"/>
    <col min="7" max="7" width="15.7109375" style="17" customWidth="1"/>
    <col min="8" max="9" width="13.28515625" style="17" customWidth="1"/>
    <col min="10" max="16384" width="9.140625" style="17"/>
  </cols>
  <sheetData>
    <row r="2" spans="1:7" s="100" customFormat="1" ht="18" customHeight="1" x14ac:dyDescent="0.2">
      <c r="A2" s="482" t="s">
        <v>119</v>
      </c>
      <c r="B2" s="482"/>
      <c r="C2" s="482"/>
      <c r="D2" s="482"/>
      <c r="E2" s="482"/>
    </row>
    <row r="3" spans="1:7" s="100" customFormat="1" ht="18" customHeight="1" thickBot="1" x14ac:dyDescent="0.25">
      <c r="A3" s="101"/>
      <c r="B3" s="101"/>
      <c r="C3" s="101"/>
      <c r="D3" s="101"/>
    </row>
    <row r="4" spans="1:7" ht="18" customHeight="1" thickBot="1" x14ac:dyDescent="0.25">
      <c r="A4" s="102" t="s">
        <v>1</v>
      </c>
      <c r="B4" s="103" t="s">
        <v>2</v>
      </c>
      <c r="C4" s="104" t="s">
        <v>120</v>
      </c>
      <c r="D4" s="105"/>
      <c r="E4" s="106" t="s">
        <v>4</v>
      </c>
    </row>
    <row r="5" spans="1:7" ht="18" customHeight="1" thickBot="1" x14ac:dyDescent="0.25">
      <c r="A5" s="107"/>
      <c r="B5" s="15"/>
      <c r="C5" s="51">
        <f>+'4.1.1 Składka'!C5</f>
        <v>2023</v>
      </c>
      <c r="D5" s="51">
        <f>+'4.1.1 Składka'!D5</f>
        <v>2024</v>
      </c>
      <c r="E5" s="16" t="s">
        <v>5</v>
      </c>
    </row>
    <row r="6" spans="1:7" ht="18" customHeight="1" x14ac:dyDescent="0.2">
      <c r="A6" s="102" t="s">
        <v>6</v>
      </c>
      <c r="B6" s="108" t="s">
        <v>7</v>
      </c>
      <c r="C6" s="19">
        <f>+C34</f>
        <v>16221828.613460002</v>
      </c>
      <c r="D6" s="19">
        <f t="shared" ref="D6" si="0">+D34</f>
        <v>16370561.34175</v>
      </c>
      <c r="E6" s="79">
        <f>+D6/C6</f>
        <v>1.009168678318213</v>
      </c>
      <c r="F6" s="21"/>
      <c r="G6" s="22"/>
    </row>
    <row r="7" spans="1:7" ht="18" customHeight="1" thickBot="1" x14ac:dyDescent="0.25">
      <c r="A7" s="109" t="s">
        <v>8</v>
      </c>
      <c r="B7" s="57" t="s">
        <v>9</v>
      </c>
      <c r="C7" s="25">
        <f>+C67</f>
        <v>27969312.654570002</v>
      </c>
      <c r="D7" s="25">
        <f t="shared" ref="D7" si="1">+D67</f>
        <v>33902962.05562</v>
      </c>
      <c r="E7" s="59">
        <f>+D7/C7</f>
        <v>1.2121485598996469</v>
      </c>
      <c r="F7" s="21"/>
      <c r="G7" s="22"/>
    </row>
    <row r="8" spans="1:7" s="100" customFormat="1" ht="18" customHeight="1" thickBot="1" x14ac:dyDescent="0.25">
      <c r="A8" s="110"/>
      <c r="B8" s="111" t="s">
        <v>121</v>
      </c>
      <c r="C8" s="29">
        <f>SUM(C6:C7)</f>
        <v>44191141.268030003</v>
      </c>
      <c r="D8" s="29">
        <f>SUM(D6:D7)</f>
        <v>50273523.397369996</v>
      </c>
      <c r="E8" s="112">
        <f>+D8/C8</f>
        <v>1.137638041354236</v>
      </c>
      <c r="F8" s="21"/>
      <c r="G8" s="22"/>
    </row>
    <row r="9" spans="1:7" ht="18" customHeight="1" x14ac:dyDescent="0.2">
      <c r="C9" s="40"/>
      <c r="D9" s="40"/>
      <c r="F9" s="40"/>
      <c r="G9" s="22"/>
    </row>
    <row r="10" spans="1:7" s="114" customFormat="1" ht="18" customHeight="1" x14ac:dyDescent="0.2">
      <c r="A10" s="482" t="s">
        <v>122</v>
      </c>
      <c r="B10" s="482"/>
      <c r="C10" s="482"/>
      <c r="D10" s="482"/>
      <c r="E10" s="482"/>
      <c r="G10" s="22"/>
    </row>
    <row r="11" spans="1:7" s="100" customFormat="1" ht="18" customHeight="1" thickBot="1" x14ac:dyDescent="0.25">
      <c r="A11" s="101"/>
      <c r="B11" s="101"/>
      <c r="C11" s="101"/>
      <c r="D11" s="101"/>
      <c r="G11" s="22"/>
    </row>
    <row r="12" spans="1:7" ht="18" customHeight="1" thickBot="1" x14ac:dyDescent="0.25">
      <c r="A12" s="102" t="s">
        <v>1</v>
      </c>
      <c r="B12" s="103" t="s">
        <v>12</v>
      </c>
      <c r="C12" s="115" t="s">
        <v>120</v>
      </c>
      <c r="D12" s="116"/>
      <c r="E12" s="106" t="s">
        <v>4</v>
      </c>
      <c r="G12" s="22"/>
    </row>
    <row r="13" spans="1:7" ht="18" customHeight="1" thickBot="1" x14ac:dyDescent="0.25">
      <c r="A13" s="15"/>
      <c r="B13" s="15"/>
      <c r="C13" s="36">
        <f>+C5</f>
        <v>2023</v>
      </c>
      <c r="D13" s="36">
        <f>+D5</f>
        <v>2024</v>
      </c>
      <c r="E13" s="36" t="str">
        <f>+E5</f>
        <v>24/23</v>
      </c>
      <c r="G13" s="22"/>
    </row>
    <row r="14" spans="1:7" ht="18" customHeight="1" x14ac:dyDescent="0.2">
      <c r="A14" s="23" t="s">
        <v>6</v>
      </c>
      <c r="B14" s="37" t="s">
        <v>13</v>
      </c>
      <c r="C14" s="25">
        <v>1916797.24489</v>
      </c>
      <c r="D14" s="25">
        <v>1911941.9951299999</v>
      </c>
      <c r="E14" s="26">
        <f t="shared" ref="E14:E33" si="2">+IFERROR(IF(D14/C14&gt;0,D14/C14,"X"),"X")</f>
        <v>0.99746699877989509</v>
      </c>
      <c r="F14" s="21"/>
      <c r="G14" s="22"/>
    </row>
    <row r="15" spans="1:7" ht="18" customHeight="1" x14ac:dyDescent="0.2">
      <c r="A15" s="23" t="s">
        <v>8</v>
      </c>
      <c r="B15" s="37" t="s">
        <v>14</v>
      </c>
      <c r="C15" s="25">
        <v>186857.67626000001</v>
      </c>
      <c r="D15" s="25">
        <v>155539.03083999999</v>
      </c>
      <c r="E15" s="26">
        <f t="shared" si="2"/>
        <v>0.83239304883347576</v>
      </c>
      <c r="F15" s="21"/>
      <c r="G15" s="22"/>
    </row>
    <row r="16" spans="1:7" ht="18" customHeight="1" x14ac:dyDescent="0.2">
      <c r="A16" s="23" t="s">
        <v>15</v>
      </c>
      <c r="B16" s="37" t="s">
        <v>16</v>
      </c>
      <c r="C16" s="25">
        <v>41346.47754</v>
      </c>
      <c r="D16" s="25">
        <v>49092.682419999997</v>
      </c>
      <c r="E16" s="26">
        <f t="shared" si="2"/>
        <v>1.1873486047875796</v>
      </c>
      <c r="F16" s="21"/>
      <c r="G16" s="22"/>
    </row>
    <row r="17" spans="1:7" ht="18" customHeight="1" x14ac:dyDescent="0.2">
      <c r="A17" s="23" t="s">
        <v>17</v>
      </c>
      <c r="B17" s="37" t="s">
        <v>18</v>
      </c>
      <c r="C17" s="25">
        <v>281947.20711999998</v>
      </c>
      <c r="D17" s="25">
        <v>341134.66884</v>
      </c>
      <c r="E17" s="26">
        <f t="shared" si="2"/>
        <v>1.2099239156315145</v>
      </c>
      <c r="F17" s="21"/>
      <c r="G17" s="22"/>
    </row>
    <row r="18" spans="1:7" ht="18" customHeight="1" x14ac:dyDescent="0.2">
      <c r="A18" s="23" t="s">
        <v>19</v>
      </c>
      <c r="B18" s="37" t="s">
        <v>20</v>
      </c>
      <c r="C18" s="25">
        <v>202414.26623000001</v>
      </c>
      <c r="D18" s="25">
        <v>228248.79303</v>
      </c>
      <c r="E18" s="26">
        <f t="shared" si="2"/>
        <v>1.1276319465083782</v>
      </c>
      <c r="F18" s="21"/>
      <c r="G18" s="22"/>
    </row>
    <row r="19" spans="1:7" ht="18" customHeight="1" x14ac:dyDescent="0.2">
      <c r="A19" s="23" t="s">
        <v>21</v>
      </c>
      <c r="B19" s="37" t="s">
        <v>22</v>
      </c>
      <c r="C19" s="25">
        <v>821277.94064000004</v>
      </c>
      <c r="D19" s="25">
        <v>740352.37298999995</v>
      </c>
      <c r="E19" s="26">
        <f t="shared" si="2"/>
        <v>0.90146384841782434</v>
      </c>
      <c r="F19" s="21"/>
      <c r="G19" s="22"/>
    </row>
    <row r="20" spans="1:7" ht="18" customHeight="1" x14ac:dyDescent="0.2">
      <c r="A20" s="23" t="s">
        <v>23</v>
      </c>
      <c r="B20" s="37" t="s">
        <v>24</v>
      </c>
      <c r="C20" s="25">
        <v>10206.01165</v>
      </c>
      <c r="D20" s="25">
        <v>9993.4970099999991</v>
      </c>
      <c r="E20" s="26">
        <f t="shared" si="2"/>
        <v>0.97917750368235168</v>
      </c>
      <c r="F20" s="21"/>
      <c r="G20" s="22"/>
    </row>
    <row r="21" spans="1:7" ht="17.100000000000001" customHeight="1" x14ac:dyDescent="0.2">
      <c r="A21" s="23" t="s">
        <v>25</v>
      </c>
      <c r="B21" s="37" t="s">
        <v>26</v>
      </c>
      <c r="C21" s="25">
        <v>1800959.0312300001</v>
      </c>
      <c r="D21" s="25">
        <v>1778133.4538100001</v>
      </c>
      <c r="E21" s="26">
        <f t="shared" si="2"/>
        <v>0.98732587636687619</v>
      </c>
      <c r="F21" s="21"/>
      <c r="G21" s="22"/>
    </row>
    <row r="22" spans="1:7" ht="18" customHeight="1" x14ac:dyDescent="0.2">
      <c r="A22" s="23" t="s">
        <v>27</v>
      </c>
      <c r="B22" s="37" t="s">
        <v>28</v>
      </c>
      <c r="C22" s="25">
        <v>717031.52130000002</v>
      </c>
      <c r="D22" s="25">
        <v>441305.75511999999</v>
      </c>
      <c r="E22" s="26">
        <f t="shared" si="2"/>
        <v>0.6154621407994717</v>
      </c>
      <c r="F22" s="21"/>
      <c r="G22" s="22"/>
    </row>
    <row r="23" spans="1:7" ht="18" customHeight="1" x14ac:dyDescent="0.2">
      <c r="A23" s="23" t="s">
        <v>29</v>
      </c>
      <c r="B23" s="37" t="s">
        <v>30</v>
      </c>
      <c r="C23" s="25">
        <v>260924.54410999999</v>
      </c>
      <c r="D23" s="25">
        <v>240642.89937999999</v>
      </c>
      <c r="E23" s="26">
        <f t="shared" si="2"/>
        <v>0.92227007697118091</v>
      </c>
      <c r="F23" s="21"/>
      <c r="G23" s="22"/>
    </row>
    <row r="24" spans="1:7" ht="18" customHeight="1" x14ac:dyDescent="0.2">
      <c r="A24" s="23" t="s">
        <v>31</v>
      </c>
      <c r="B24" s="37" t="s">
        <v>32</v>
      </c>
      <c r="C24" s="25">
        <v>43493.709089999997</v>
      </c>
      <c r="D24" s="25">
        <v>47559.434419999998</v>
      </c>
      <c r="E24" s="26">
        <f t="shared" si="2"/>
        <v>1.0934784688421706</v>
      </c>
      <c r="F24" s="21"/>
      <c r="G24" s="22"/>
    </row>
    <row r="25" spans="1:7" ht="18" customHeight="1" x14ac:dyDescent="0.2">
      <c r="A25" s="23" t="s">
        <v>33</v>
      </c>
      <c r="B25" s="37" t="s">
        <v>34</v>
      </c>
      <c r="C25" s="25">
        <v>6130728.8463700004</v>
      </c>
      <c r="D25" s="25">
        <v>6669810.8947299998</v>
      </c>
      <c r="E25" s="26">
        <f t="shared" si="2"/>
        <v>1.0879311517225541</v>
      </c>
      <c r="F25" s="21"/>
      <c r="G25" s="22"/>
    </row>
    <row r="26" spans="1:7" ht="18" customHeight="1" x14ac:dyDescent="0.2">
      <c r="A26" s="23" t="s">
        <v>35</v>
      </c>
      <c r="B26" s="37" t="s">
        <v>36</v>
      </c>
      <c r="C26" s="25">
        <v>13770.845579999999</v>
      </c>
      <c r="D26" s="25">
        <v>12991.020200000001</v>
      </c>
      <c r="E26" s="26">
        <f t="shared" si="2"/>
        <v>0.94337127843967894</v>
      </c>
      <c r="F26" s="21"/>
      <c r="G26" s="22"/>
    </row>
    <row r="27" spans="1:7" ht="18" customHeight="1" x14ac:dyDescent="0.2">
      <c r="A27" s="23" t="s">
        <v>37</v>
      </c>
      <c r="B27" s="37" t="s">
        <v>38</v>
      </c>
      <c r="C27" s="25">
        <v>16220.391820000001</v>
      </c>
      <c r="D27" s="25">
        <v>14863.447200000001</v>
      </c>
      <c r="E27" s="26">
        <f t="shared" si="2"/>
        <v>0.91634328966536638</v>
      </c>
      <c r="F27" s="21"/>
      <c r="G27" s="22"/>
    </row>
    <row r="28" spans="1:7" ht="18" customHeight="1" x14ac:dyDescent="0.2">
      <c r="A28" s="23" t="s">
        <v>39</v>
      </c>
      <c r="B28" s="37" t="s">
        <v>40</v>
      </c>
      <c r="C28" s="25">
        <v>96115.371270000003</v>
      </c>
      <c r="D28" s="25">
        <v>96203.213820000004</v>
      </c>
      <c r="E28" s="26">
        <f t="shared" si="2"/>
        <v>1.0009139282181332</v>
      </c>
      <c r="F28" s="21"/>
      <c r="G28" s="22"/>
    </row>
    <row r="29" spans="1:7" ht="18" customHeight="1" x14ac:dyDescent="0.2">
      <c r="A29" s="23" t="s">
        <v>41</v>
      </c>
      <c r="B29" s="37" t="s">
        <v>42</v>
      </c>
      <c r="C29" s="25">
        <v>24643.927060000002</v>
      </c>
      <c r="D29" s="25">
        <v>23704.782950000001</v>
      </c>
      <c r="E29" s="26">
        <f t="shared" si="2"/>
        <v>0.96189145878765636</v>
      </c>
      <c r="F29" s="21"/>
      <c r="G29" s="22"/>
    </row>
    <row r="30" spans="1:7" ht="18" customHeight="1" x14ac:dyDescent="0.2">
      <c r="A30" s="23" t="s">
        <v>43</v>
      </c>
      <c r="B30" s="37" t="s">
        <v>44</v>
      </c>
      <c r="C30" s="25">
        <v>786367.95554</v>
      </c>
      <c r="D30" s="25">
        <v>869180.25916999998</v>
      </c>
      <c r="E30" s="26">
        <f t="shared" si="2"/>
        <v>1.1053098654981848</v>
      </c>
      <c r="F30" s="21"/>
      <c r="G30" s="22"/>
    </row>
    <row r="31" spans="1:7" ht="18" customHeight="1" x14ac:dyDescent="0.2">
      <c r="A31" s="23" t="s">
        <v>45</v>
      </c>
      <c r="B31" s="37" t="s">
        <v>46</v>
      </c>
      <c r="C31" s="25">
        <v>218561.16497000001</v>
      </c>
      <c r="D31" s="25">
        <v>293936.23544999998</v>
      </c>
      <c r="E31" s="26">
        <f t="shared" si="2"/>
        <v>1.3448694578945259</v>
      </c>
      <c r="F31" s="21"/>
      <c r="G31" s="22"/>
    </row>
    <row r="32" spans="1:7" ht="18" customHeight="1" x14ac:dyDescent="0.2">
      <c r="A32" s="23" t="s">
        <v>47</v>
      </c>
      <c r="B32" s="37" t="s">
        <v>48</v>
      </c>
      <c r="C32" s="25">
        <v>1838786.7509600001</v>
      </c>
      <c r="D32" s="25">
        <v>1505197.3712599999</v>
      </c>
      <c r="E32" s="26">
        <f t="shared" si="2"/>
        <v>0.81858180154613436</v>
      </c>
      <c r="F32" s="21"/>
      <c r="G32" s="22"/>
    </row>
    <row r="33" spans="1:7" s="100" customFormat="1" ht="18" customHeight="1" thickBot="1" x14ac:dyDescent="0.25">
      <c r="A33" s="23" t="s">
        <v>49</v>
      </c>
      <c r="B33" s="37" t="s">
        <v>50</v>
      </c>
      <c r="C33" s="25">
        <v>813377.72982999997</v>
      </c>
      <c r="D33" s="25">
        <v>940729.53397999995</v>
      </c>
      <c r="E33" s="26">
        <f t="shared" si="2"/>
        <v>1.1565715404780226</v>
      </c>
      <c r="F33" s="21"/>
      <c r="G33" s="22"/>
    </row>
    <row r="34" spans="1:7" s="100" customFormat="1" ht="18" customHeight="1" thickBot="1" x14ac:dyDescent="0.25">
      <c r="A34" s="27"/>
      <c r="B34" s="41" t="s">
        <v>10</v>
      </c>
      <c r="C34" s="29">
        <f>SUM(C14:C33)</f>
        <v>16221828.613460002</v>
      </c>
      <c r="D34" s="29">
        <f>SUM(D14:D33)</f>
        <v>16370561.34175</v>
      </c>
      <c r="E34" s="30">
        <f t="shared" ref="E34" si="3">+IF(C34=0,"X",D34/C34)</f>
        <v>1.009168678318213</v>
      </c>
      <c r="F34" s="21"/>
      <c r="G34" s="43"/>
    </row>
    <row r="35" spans="1:7" s="100" customFormat="1" ht="18" customHeight="1" x14ac:dyDescent="0.2">
      <c r="A35" s="117"/>
      <c r="C35" s="118"/>
      <c r="D35" s="118"/>
      <c r="E35" s="119"/>
      <c r="F35" s="120"/>
      <c r="G35" s="121"/>
    </row>
    <row r="36" spans="1:7" s="100" customFormat="1" ht="18" customHeight="1" x14ac:dyDescent="0.2">
      <c r="A36" s="482" t="s">
        <v>123</v>
      </c>
      <c r="B36" s="482"/>
      <c r="C36" s="482"/>
      <c r="D36" s="482"/>
      <c r="E36" s="482"/>
      <c r="F36" s="120"/>
      <c r="G36" s="43"/>
    </row>
    <row r="37" spans="1:7" s="100" customFormat="1" ht="18" customHeight="1" thickBot="1" x14ac:dyDescent="0.25">
      <c r="A37" s="101"/>
      <c r="B37" s="101"/>
      <c r="C37" s="101"/>
      <c r="D37" s="101"/>
      <c r="E37" s="101"/>
      <c r="F37" s="120"/>
      <c r="G37" s="22"/>
    </row>
    <row r="38" spans="1:7" s="100" customFormat="1" ht="18" customHeight="1" thickBot="1" x14ac:dyDescent="0.25">
      <c r="A38" s="102" t="s">
        <v>1</v>
      </c>
      <c r="B38" s="122" t="s">
        <v>12</v>
      </c>
      <c r="C38" s="115" t="s">
        <v>120</v>
      </c>
      <c r="D38" s="116"/>
      <c r="E38" s="106" t="s">
        <v>4</v>
      </c>
      <c r="F38" s="120"/>
      <c r="G38" s="22"/>
    </row>
    <row r="39" spans="1:7" ht="18" customHeight="1" thickBot="1" x14ac:dyDescent="0.25">
      <c r="A39" s="23"/>
      <c r="B39" s="123"/>
      <c r="C39" s="36">
        <f>+C5</f>
        <v>2023</v>
      </c>
      <c r="D39" s="36">
        <f>+D5</f>
        <v>2024</v>
      </c>
      <c r="E39" s="36" t="str">
        <f>+E5</f>
        <v>24/23</v>
      </c>
      <c r="G39" s="22"/>
    </row>
    <row r="40" spans="1:7" ht="18" customHeight="1" x14ac:dyDescent="0.2">
      <c r="A40" s="10" t="s">
        <v>6</v>
      </c>
      <c r="B40" s="17" t="s">
        <v>52</v>
      </c>
      <c r="C40" s="38">
        <v>274900.79778999998</v>
      </c>
      <c r="D40" s="25">
        <v>355096.50133</v>
      </c>
      <c r="E40" s="26">
        <f t="shared" ref="E40:E66" si="4">+IFERROR(IF(D40/C40&gt;0,D40/C40,"X"),"X")</f>
        <v>1.2917259760055788</v>
      </c>
      <c r="F40" s="21"/>
      <c r="G40" s="22"/>
    </row>
    <row r="41" spans="1:7" ht="18" customHeight="1" x14ac:dyDescent="0.2">
      <c r="A41" s="23" t="s">
        <v>8</v>
      </c>
      <c r="B41" s="17" t="s">
        <v>53</v>
      </c>
      <c r="C41" s="38">
        <v>1185435.6147</v>
      </c>
      <c r="D41" s="25">
        <v>1340304.95102</v>
      </c>
      <c r="E41" s="26">
        <f t="shared" si="4"/>
        <v>1.1306433975827468</v>
      </c>
      <c r="F41" s="21"/>
      <c r="G41" s="22"/>
    </row>
    <row r="42" spans="1:7" ht="18" customHeight="1" x14ac:dyDescent="0.2">
      <c r="A42" s="23" t="s">
        <v>15</v>
      </c>
      <c r="B42" s="17" t="s">
        <v>54</v>
      </c>
      <c r="C42" s="38">
        <v>2054541.95242</v>
      </c>
      <c r="D42" s="25">
        <v>2438181.4181400002</v>
      </c>
      <c r="E42" s="26">
        <f t="shared" si="4"/>
        <v>1.1867274918714217</v>
      </c>
      <c r="F42" s="21"/>
      <c r="G42" s="22"/>
    </row>
    <row r="43" spans="1:7" ht="18" customHeight="1" x14ac:dyDescent="0.2">
      <c r="A43" s="23" t="s">
        <v>17</v>
      </c>
      <c r="B43" s="17" t="s">
        <v>55</v>
      </c>
      <c r="C43" s="38">
        <v>13446.13319</v>
      </c>
      <c r="D43" s="25">
        <v>20273.444179999999</v>
      </c>
      <c r="E43" s="26">
        <f t="shared" si="4"/>
        <v>1.507752741515124</v>
      </c>
      <c r="F43" s="21"/>
      <c r="G43" s="22"/>
    </row>
    <row r="44" spans="1:7" ht="18" customHeight="1" x14ac:dyDescent="0.2">
      <c r="A44" s="23" t="s">
        <v>19</v>
      </c>
      <c r="B44" s="17" t="s">
        <v>56</v>
      </c>
      <c r="C44" s="38">
        <v>15727.98876</v>
      </c>
      <c r="D44" s="25">
        <v>29466.027099999999</v>
      </c>
      <c r="E44" s="26">
        <f t="shared" si="4"/>
        <v>1.8734771209233747</v>
      </c>
      <c r="F44" s="21"/>
      <c r="G44" s="22"/>
    </row>
    <row r="45" spans="1:7" ht="18" customHeight="1" x14ac:dyDescent="0.2">
      <c r="A45" s="23" t="s">
        <v>21</v>
      </c>
      <c r="B45" s="17" t="s">
        <v>57</v>
      </c>
      <c r="C45" s="38">
        <v>4544143.1103499997</v>
      </c>
      <c r="D45" s="25">
        <v>5202527.0935399998</v>
      </c>
      <c r="E45" s="26">
        <f t="shared" si="4"/>
        <v>1.1448862782711282</v>
      </c>
      <c r="F45" s="21"/>
      <c r="G45" s="22"/>
    </row>
    <row r="46" spans="1:7" ht="18" customHeight="1" x14ac:dyDescent="0.2">
      <c r="A46" s="23" t="s">
        <v>23</v>
      </c>
      <c r="B46" s="17" t="s">
        <v>58</v>
      </c>
      <c r="C46" s="38">
        <v>152790.03459</v>
      </c>
      <c r="D46" s="25">
        <v>159364.45939999999</v>
      </c>
      <c r="E46" s="26">
        <f t="shared" si="4"/>
        <v>1.0430291466825172</v>
      </c>
      <c r="F46" s="21"/>
      <c r="G46" s="22"/>
    </row>
    <row r="47" spans="1:7" ht="18" customHeight="1" x14ac:dyDescent="0.2">
      <c r="A47" s="23" t="s">
        <v>25</v>
      </c>
      <c r="B47" s="17" t="s">
        <v>59</v>
      </c>
      <c r="C47" s="38">
        <v>77211.964290000004</v>
      </c>
      <c r="D47" s="25">
        <v>101844.33152000001</v>
      </c>
      <c r="E47" s="26">
        <f t="shared" si="4"/>
        <v>1.3190226729303691</v>
      </c>
      <c r="F47" s="21"/>
      <c r="G47" s="22"/>
    </row>
    <row r="48" spans="1:7" ht="18" customHeight="1" x14ac:dyDescent="0.2">
      <c r="A48" s="23" t="s">
        <v>27</v>
      </c>
      <c r="B48" s="17" t="s">
        <v>60</v>
      </c>
      <c r="C48" s="38">
        <v>1165017.8684799999</v>
      </c>
      <c r="D48" s="25">
        <v>1462726.16056</v>
      </c>
      <c r="E48" s="26">
        <f t="shared" si="4"/>
        <v>1.2555396789479465</v>
      </c>
      <c r="F48" s="21"/>
      <c r="G48" s="22"/>
    </row>
    <row r="49" spans="1:7" ht="18" customHeight="1" x14ac:dyDescent="0.2">
      <c r="A49" s="23" t="s">
        <v>29</v>
      </c>
      <c r="B49" s="17" t="s">
        <v>61</v>
      </c>
      <c r="C49" s="38">
        <v>68289.488249999995</v>
      </c>
      <c r="D49" s="25">
        <v>93420.535050000006</v>
      </c>
      <c r="E49" s="26">
        <f t="shared" si="4"/>
        <v>1.3680075432400098</v>
      </c>
      <c r="F49" s="21"/>
      <c r="G49" s="22"/>
    </row>
    <row r="50" spans="1:7" ht="18" customHeight="1" x14ac:dyDescent="0.2">
      <c r="A50" s="23" t="s">
        <v>31</v>
      </c>
      <c r="B50" s="17" t="s">
        <v>62</v>
      </c>
      <c r="C50" s="38">
        <v>883060.18033999996</v>
      </c>
      <c r="D50" s="25">
        <v>991349.18354</v>
      </c>
      <c r="E50" s="26">
        <f t="shared" si="4"/>
        <v>1.1226292449947251</v>
      </c>
      <c r="F50" s="21"/>
      <c r="G50" s="22"/>
    </row>
    <row r="51" spans="1:7" ht="18" customHeight="1" x14ac:dyDescent="0.2">
      <c r="A51" s="23" t="s">
        <v>33</v>
      </c>
      <c r="B51" s="17" t="s">
        <v>63</v>
      </c>
      <c r="C51" s="38">
        <v>75614.714330000003</v>
      </c>
      <c r="D51" s="25">
        <v>125737.45617999999</v>
      </c>
      <c r="E51" s="26">
        <f t="shared" si="4"/>
        <v>1.6628702137424314</v>
      </c>
      <c r="F51" s="21"/>
      <c r="G51" s="22"/>
    </row>
    <row r="52" spans="1:7" ht="18" customHeight="1" x14ac:dyDescent="0.2">
      <c r="A52" s="23" t="s">
        <v>35</v>
      </c>
      <c r="B52" s="17" t="s">
        <v>64</v>
      </c>
      <c r="C52" s="38">
        <v>897942.40144000005</v>
      </c>
      <c r="D52" s="25">
        <v>915273.79417000001</v>
      </c>
      <c r="E52" s="26">
        <f t="shared" si="4"/>
        <v>1.0193012299031721</v>
      </c>
      <c r="F52" s="21"/>
      <c r="G52" s="22"/>
    </row>
    <row r="53" spans="1:7" ht="18" customHeight="1" x14ac:dyDescent="0.2">
      <c r="A53" s="23" t="s">
        <v>37</v>
      </c>
      <c r="B53" s="17" t="s">
        <v>65</v>
      </c>
      <c r="C53" s="38">
        <v>28619.069950000001</v>
      </c>
      <c r="D53" s="25">
        <v>43501.911039999999</v>
      </c>
      <c r="E53" s="26">
        <f t="shared" si="4"/>
        <v>1.5200323111827747</v>
      </c>
      <c r="F53" s="21"/>
      <c r="G53" s="22"/>
    </row>
    <row r="54" spans="1:7" ht="18" customHeight="1" x14ac:dyDescent="0.2">
      <c r="A54" s="23" t="s">
        <v>39</v>
      </c>
      <c r="B54" s="17" t="s">
        <v>66</v>
      </c>
      <c r="C54" s="38">
        <v>343.36133000000001</v>
      </c>
      <c r="D54" s="25">
        <v>443.58165000000002</v>
      </c>
      <c r="E54" s="26">
        <f t="shared" si="4"/>
        <v>1.2918800436845932</v>
      </c>
      <c r="F54" s="21"/>
      <c r="G54" s="22"/>
    </row>
    <row r="55" spans="1:7" ht="18" customHeight="1" x14ac:dyDescent="0.2">
      <c r="A55" s="23" t="s">
        <v>41</v>
      </c>
      <c r="B55" s="17" t="s">
        <v>67</v>
      </c>
      <c r="C55" s="38">
        <v>173691.91394999999</v>
      </c>
      <c r="D55" s="25">
        <v>328382.73476000002</v>
      </c>
      <c r="E55" s="26">
        <f t="shared" si="4"/>
        <v>1.8906046187880126</v>
      </c>
      <c r="F55" s="21"/>
      <c r="G55" s="22"/>
    </row>
    <row r="56" spans="1:7" ht="18" customHeight="1" x14ac:dyDescent="0.2">
      <c r="A56" s="23" t="s">
        <v>43</v>
      </c>
      <c r="B56" s="17" t="s">
        <v>68</v>
      </c>
      <c r="C56" s="38">
        <v>485803.45325999998</v>
      </c>
      <c r="D56" s="25">
        <v>531601.83949000004</v>
      </c>
      <c r="E56" s="26">
        <f t="shared" si="4"/>
        <v>1.0942734884296694</v>
      </c>
      <c r="F56" s="21"/>
      <c r="G56" s="22"/>
    </row>
    <row r="57" spans="1:7" ht="18" customHeight="1" x14ac:dyDescent="0.2">
      <c r="A57" s="23" t="s">
        <v>45</v>
      </c>
      <c r="B57" s="17" t="s">
        <v>69</v>
      </c>
      <c r="C57" s="38">
        <v>8045902.0391600002</v>
      </c>
      <c r="D57" s="25">
        <v>10277972.418780001</v>
      </c>
      <c r="E57" s="26">
        <f t="shared" si="4"/>
        <v>1.2774170464363535</v>
      </c>
      <c r="F57" s="21"/>
      <c r="G57" s="22"/>
    </row>
    <row r="58" spans="1:7" ht="18" customHeight="1" x14ac:dyDescent="0.2">
      <c r="A58" s="23" t="s">
        <v>47</v>
      </c>
      <c r="B58" s="17" t="s">
        <v>70</v>
      </c>
      <c r="C58" s="38">
        <v>262465.38973</v>
      </c>
      <c r="D58" s="25">
        <v>318434.03367999999</v>
      </c>
      <c r="E58" s="26">
        <f t="shared" si="4"/>
        <v>1.2132419973832562</v>
      </c>
      <c r="F58" s="21"/>
      <c r="G58" s="22"/>
    </row>
    <row r="59" spans="1:7" ht="18" customHeight="1" x14ac:dyDescent="0.2">
      <c r="A59" s="23" t="s">
        <v>49</v>
      </c>
      <c r="B59" s="17" t="s">
        <v>71</v>
      </c>
      <c r="C59" s="38">
        <v>52851.974690000003</v>
      </c>
      <c r="D59" s="25">
        <v>52610.367870000002</v>
      </c>
      <c r="E59" s="26">
        <f t="shared" si="4"/>
        <v>0.99542861318962761</v>
      </c>
      <c r="F59" s="21"/>
      <c r="G59" s="22"/>
    </row>
    <row r="60" spans="1:7" ht="18" customHeight="1" x14ac:dyDescent="0.2">
      <c r="A60" s="23" t="s">
        <v>72</v>
      </c>
      <c r="B60" s="17" t="s">
        <v>73</v>
      </c>
      <c r="C60" s="38">
        <v>28583.882799999999</v>
      </c>
      <c r="D60" s="25">
        <v>55248.353020000002</v>
      </c>
      <c r="E60" s="26">
        <f t="shared" si="4"/>
        <v>1.9328498303246613</v>
      </c>
      <c r="F60" s="21"/>
      <c r="G60" s="22"/>
    </row>
    <row r="61" spans="1:7" ht="18" customHeight="1" x14ac:dyDescent="0.2">
      <c r="A61" s="23" t="s">
        <v>74</v>
      </c>
      <c r="B61" s="17" t="s">
        <v>75</v>
      </c>
      <c r="C61" s="38">
        <v>55263.396670000002</v>
      </c>
      <c r="D61" s="25">
        <v>70579.447669999994</v>
      </c>
      <c r="E61" s="26">
        <f t="shared" si="4"/>
        <v>1.2771463920587129</v>
      </c>
      <c r="F61" s="21"/>
      <c r="G61" s="22"/>
    </row>
    <row r="62" spans="1:7" ht="18" customHeight="1" x14ac:dyDescent="0.2">
      <c r="A62" s="23" t="s">
        <v>76</v>
      </c>
      <c r="B62" s="17" t="s">
        <v>77</v>
      </c>
      <c r="C62" s="38">
        <v>447722.56438</v>
      </c>
      <c r="D62" s="25">
        <v>518907.49703000003</v>
      </c>
      <c r="E62" s="26">
        <f t="shared" si="4"/>
        <v>1.1589933997375717</v>
      </c>
      <c r="F62" s="21"/>
      <c r="G62" s="22"/>
    </row>
    <row r="63" spans="1:7" ht="18" customHeight="1" x14ac:dyDescent="0.2">
      <c r="A63" s="23" t="s">
        <v>78</v>
      </c>
      <c r="B63" s="17" t="s">
        <v>79</v>
      </c>
      <c r="C63" s="38">
        <v>261283.17196000001</v>
      </c>
      <c r="D63" s="25">
        <v>301868.17054999998</v>
      </c>
      <c r="E63" s="26">
        <f t="shared" si="4"/>
        <v>1.1553295540832349</v>
      </c>
      <c r="F63" s="21"/>
      <c r="G63" s="22"/>
    </row>
    <row r="64" spans="1:7" ht="18" customHeight="1" x14ac:dyDescent="0.2">
      <c r="A64" s="23" t="s">
        <v>80</v>
      </c>
      <c r="B64" s="17" t="s">
        <v>81</v>
      </c>
      <c r="C64" s="38">
        <v>1847301.6715200001</v>
      </c>
      <c r="D64" s="25">
        <v>2173969.9857999999</v>
      </c>
      <c r="E64" s="26">
        <f t="shared" si="4"/>
        <v>1.1768353914881753</v>
      </c>
      <c r="F64" s="21"/>
      <c r="G64" s="22"/>
    </row>
    <row r="65" spans="1:12" ht="18" customHeight="1" x14ac:dyDescent="0.2">
      <c r="A65" s="23" t="s">
        <v>82</v>
      </c>
      <c r="B65" s="17" t="s">
        <v>83</v>
      </c>
      <c r="C65" s="38">
        <v>4766838.0388700003</v>
      </c>
      <c r="D65" s="25">
        <v>5849822.2758900002</v>
      </c>
      <c r="E65" s="26">
        <f t="shared" si="4"/>
        <v>1.227191322253677</v>
      </c>
      <c r="F65" s="21"/>
      <c r="G65" s="22"/>
    </row>
    <row r="66" spans="1:12" ht="18" customHeight="1" thickBot="1" x14ac:dyDescent="0.25">
      <c r="A66" s="23" t="s">
        <v>84</v>
      </c>
      <c r="B66" s="17" t="s">
        <v>85</v>
      </c>
      <c r="C66" s="38">
        <v>104520.47736999999</v>
      </c>
      <c r="D66" s="25">
        <v>144054.08265999999</v>
      </c>
      <c r="E66" s="26">
        <f t="shared" si="4"/>
        <v>1.3782378944754718</v>
      </c>
      <c r="F66" s="21"/>
      <c r="G66" s="22"/>
    </row>
    <row r="67" spans="1:12" s="100" customFormat="1" ht="18" customHeight="1" thickBot="1" x14ac:dyDescent="0.25">
      <c r="A67" s="27"/>
      <c r="B67" s="41" t="s">
        <v>10</v>
      </c>
      <c r="C67" s="124">
        <f>SUM(C40:C66)</f>
        <v>27969312.654570002</v>
      </c>
      <c r="D67" s="124">
        <f>SUM(D40:D66)</f>
        <v>33902962.05562</v>
      </c>
      <c r="E67" s="30">
        <f t="shared" ref="E67" si="5">+IF(C67=0,"X",D67/C67)</f>
        <v>1.2121485598996469</v>
      </c>
    </row>
    <row r="68" spans="1:12" ht="18" customHeight="1" x14ac:dyDescent="0.2">
      <c r="C68" s="125"/>
      <c r="D68" s="125"/>
      <c r="E68" s="119"/>
    </row>
    <row r="69" spans="1:12" ht="18" customHeight="1" x14ac:dyDescent="0.2">
      <c r="A69" s="482" t="s">
        <v>124</v>
      </c>
      <c r="B69" s="482"/>
      <c r="C69" s="482"/>
      <c r="D69" s="482"/>
      <c r="E69" s="482"/>
      <c r="F69" s="482"/>
      <c r="G69" s="126"/>
    </row>
    <row r="70" spans="1:12" ht="18" customHeight="1" thickBot="1" x14ac:dyDescent="0.25">
      <c r="A70" s="17"/>
    </row>
    <row r="71" spans="1:12" ht="18" customHeight="1" x14ac:dyDescent="0.2">
      <c r="A71" s="102"/>
      <c r="B71" s="102"/>
      <c r="C71" s="485" t="s">
        <v>120</v>
      </c>
      <c r="D71" s="486"/>
      <c r="E71" s="489" t="s">
        <v>125</v>
      </c>
      <c r="F71" s="491" t="s">
        <v>126</v>
      </c>
      <c r="G71" s="492"/>
    </row>
    <row r="72" spans="1:12" ht="36" customHeight="1" thickBot="1" x14ac:dyDescent="0.25">
      <c r="A72" s="127" t="s">
        <v>1</v>
      </c>
      <c r="B72" s="109" t="s">
        <v>87</v>
      </c>
      <c r="C72" s="487"/>
      <c r="D72" s="488"/>
      <c r="E72" s="490"/>
      <c r="F72" s="493"/>
      <c r="G72" s="494"/>
    </row>
    <row r="73" spans="1:12" ht="18" customHeight="1" thickBot="1" x14ac:dyDescent="0.25">
      <c r="A73" s="15"/>
      <c r="B73" s="15"/>
      <c r="C73" s="51">
        <f>+C5</f>
        <v>2023</v>
      </c>
      <c r="D73" s="36">
        <f>+D5</f>
        <v>2024</v>
      </c>
      <c r="E73" s="36" t="str">
        <f>+E5</f>
        <v>24/23</v>
      </c>
      <c r="F73" s="36">
        <f>+C73</f>
        <v>2023</v>
      </c>
      <c r="G73" s="36">
        <f>+D73</f>
        <v>2024</v>
      </c>
    </row>
    <row r="74" spans="1:12" ht="18" customHeight="1" x14ac:dyDescent="0.2">
      <c r="A74" s="10"/>
      <c r="B74" s="52"/>
      <c r="C74" s="53"/>
      <c r="D74" s="54"/>
      <c r="E74" s="59"/>
      <c r="F74" s="56"/>
      <c r="G74" s="56"/>
    </row>
    <row r="75" spans="1:12" x14ac:dyDescent="0.2">
      <c r="A75" s="23" t="s">
        <v>6</v>
      </c>
      <c r="B75" s="58" t="s">
        <v>89</v>
      </c>
      <c r="C75" s="25">
        <v>6314814.2220299998</v>
      </c>
      <c r="D75" s="25">
        <v>6540462.5795400003</v>
      </c>
      <c r="E75" s="26">
        <f t="shared" ref="E75:E80" si="6">+IF(C75=0,"X",D75/C75)</f>
        <v>1.0357331743383358</v>
      </c>
      <c r="F75" s="59">
        <f>+C75/C83</f>
        <v>0.38927881513889251</v>
      </c>
      <c r="G75" s="59">
        <f>+D75/D83</f>
        <v>0.39952585882683178</v>
      </c>
      <c r="H75" s="21"/>
      <c r="I75" s="21"/>
      <c r="J75" s="22"/>
      <c r="K75" s="21"/>
      <c r="L75" s="22"/>
    </row>
    <row r="76" spans="1:12" x14ac:dyDescent="0.2">
      <c r="A76" s="23" t="s">
        <v>8</v>
      </c>
      <c r="B76" s="58" t="s">
        <v>90</v>
      </c>
      <c r="C76" s="25">
        <v>116486.60412999999</v>
      </c>
      <c r="D76" s="25">
        <v>106442.11887000001</v>
      </c>
      <c r="E76" s="26">
        <f t="shared" si="6"/>
        <v>0.91377132731253574</v>
      </c>
      <c r="F76" s="59">
        <f>+C76/C83</f>
        <v>7.1808553095806648E-3</v>
      </c>
      <c r="G76" s="59">
        <f>+D76/D83</f>
        <v>6.5020445327393659E-3</v>
      </c>
      <c r="H76" s="21"/>
      <c r="I76" s="21"/>
      <c r="J76" s="22"/>
      <c r="K76" s="21"/>
      <c r="L76" s="22"/>
    </row>
    <row r="77" spans="1:12" ht="25.5" x14ac:dyDescent="0.2">
      <c r="A77" s="23" t="s">
        <v>15</v>
      </c>
      <c r="B77" s="58" t="s">
        <v>91</v>
      </c>
      <c r="C77" s="25">
        <v>6266238.7735399995</v>
      </c>
      <c r="D77" s="25">
        <v>5794733.3107799999</v>
      </c>
      <c r="E77" s="26">
        <f t="shared" si="6"/>
        <v>0.92475462876534609</v>
      </c>
      <c r="F77" s="59">
        <f>+C77/C83</f>
        <v>0.38628436552118883</v>
      </c>
      <c r="G77" s="59">
        <f>+D77/D83</f>
        <v>0.35397279236855711</v>
      </c>
      <c r="H77" s="21"/>
      <c r="I77" s="21"/>
      <c r="J77" s="22"/>
      <c r="K77" s="21"/>
      <c r="L77" s="22"/>
    </row>
    <row r="78" spans="1:12" x14ac:dyDescent="0.2">
      <c r="A78" s="23" t="s">
        <v>17</v>
      </c>
      <c r="B78" s="58" t="s">
        <v>92</v>
      </c>
      <c r="C78" s="25">
        <v>105076.85389</v>
      </c>
      <c r="D78" s="25">
        <v>101700.33274</v>
      </c>
      <c r="E78" s="26">
        <f t="shared" si="6"/>
        <v>0.96786617580371481</v>
      </c>
      <c r="F78" s="59">
        <f>+C78/C83</f>
        <v>6.4774974754003784E-3</v>
      </c>
      <c r="G78" s="59">
        <f>+D78/D83</f>
        <v>6.212391292938298E-3</v>
      </c>
      <c r="H78" s="21"/>
      <c r="I78" s="21"/>
      <c r="J78" s="22"/>
      <c r="K78" s="21"/>
      <c r="L78" s="22"/>
    </row>
    <row r="79" spans="1:12" ht="25.5" x14ac:dyDescent="0.2">
      <c r="A79" s="23" t="s">
        <v>19</v>
      </c>
      <c r="B79" s="58" t="s">
        <v>93</v>
      </c>
      <c r="C79" s="25">
        <v>3419212.1598600005</v>
      </c>
      <c r="D79" s="25">
        <v>3827222.99982</v>
      </c>
      <c r="E79" s="26">
        <f t="shared" si="6"/>
        <v>1.1193289041112633</v>
      </c>
      <c r="F79" s="59">
        <f>+C79/C83</f>
        <v>0.21077846655493759</v>
      </c>
      <c r="G79" s="59">
        <f>+D79/D83</f>
        <v>0.2337869129789335</v>
      </c>
      <c r="H79" s="21"/>
      <c r="I79" s="21"/>
      <c r="J79" s="22"/>
      <c r="K79" s="21"/>
      <c r="L79" s="22"/>
    </row>
    <row r="80" spans="1:12" x14ac:dyDescent="0.2">
      <c r="A80" s="23" t="s">
        <v>21</v>
      </c>
      <c r="B80" s="60" t="s">
        <v>94</v>
      </c>
      <c r="C80" s="25">
        <v>0</v>
      </c>
      <c r="D80" s="25">
        <v>0</v>
      </c>
      <c r="E80" s="26" t="str">
        <f t="shared" si="6"/>
        <v>X</v>
      </c>
      <c r="F80" s="59">
        <f>+C80/C83</f>
        <v>0</v>
      </c>
      <c r="G80" s="59">
        <f>+D80/D83</f>
        <v>0</v>
      </c>
      <c r="H80" s="21"/>
      <c r="I80" s="21"/>
      <c r="J80" s="22"/>
      <c r="K80" s="21"/>
      <c r="L80" s="22"/>
    </row>
    <row r="81" spans="1:12" ht="18" customHeight="1" thickBot="1" x14ac:dyDescent="0.25">
      <c r="A81" s="23"/>
      <c r="B81" s="61"/>
      <c r="C81" s="62"/>
      <c r="D81" s="128"/>
      <c r="E81" s="55"/>
      <c r="F81" s="56"/>
      <c r="G81" s="56"/>
      <c r="J81" s="22"/>
      <c r="L81" s="22"/>
    </row>
    <row r="82" spans="1:12" ht="18" customHeight="1" x14ac:dyDescent="0.2">
      <c r="A82" s="10"/>
      <c r="B82" s="63"/>
      <c r="C82" s="25"/>
      <c r="D82" s="129"/>
      <c r="E82" s="20"/>
      <c r="F82" s="64"/>
      <c r="G82" s="64"/>
      <c r="J82" s="22"/>
      <c r="L82" s="22"/>
    </row>
    <row r="83" spans="1:12" ht="18" customHeight="1" x14ac:dyDescent="0.2">
      <c r="A83" s="65"/>
      <c r="B83" s="66" t="s">
        <v>10</v>
      </c>
      <c r="C83" s="67">
        <f>+SUM(C75:C80)</f>
        <v>16221828.61345</v>
      </c>
      <c r="D83" s="67">
        <f t="shared" ref="D83" si="7">+SUM(D75:D80)</f>
        <v>16370561.34175</v>
      </c>
      <c r="E83" s="68">
        <f t="shared" ref="E83" si="8">+IF(C83=0,"X",D83/C83)</f>
        <v>1.0091686783188352</v>
      </c>
      <c r="F83" s="56">
        <f>SUM(F75:F80)</f>
        <v>1</v>
      </c>
      <c r="G83" s="56">
        <f>SUM(G75:G80)</f>
        <v>1</v>
      </c>
      <c r="H83" s="21"/>
      <c r="I83" s="21"/>
      <c r="J83" s="22"/>
      <c r="K83" s="21"/>
      <c r="L83" s="22"/>
    </row>
    <row r="84" spans="1:12" ht="18" customHeight="1" thickBot="1" x14ac:dyDescent="0.25">
      <c r="A84" s="15"/>
      <c r="B84" s="69"/>
      <c r="C84" s="62"/>
      <c r="D84" s="71"/>
      <c r="E84" s="91"/>
      <c r="F84" s="73"/>
      <c r="G84" s="130"/>
    </row>
    <row r="85" spans="1:12" ht="18" customHeight="1" x14ac:dyDescent="0.2">
      <c r="C85" s="131"/>
      <c r="D85" s="131"/>
      <c r="E85" s="119"/>
    </row>
    <row r="86" spans="1:12" ht="18" customHeight="1" x14ac:dyDescent="0.2">
      <c r="A86" s="482" t="s">
        <v>127</v>
      </c>
      <c r="B86" s="482"/>
      <c r="C86" s="482"/>
      <c r="D86" s="482"/>
      <c r="E86" s="482"/>
      <c r="F86" s="482"/>
      <c r="G86" s="482"/>
    </row>
    <row r="87" spans="1:12" ht="18" customHeight="1" thickBot="1" x14ac:dyDescent="0.25">
      <c r="A87" s="17"/>
      <c r="C87" s="40"/>
      <c r="D87" s="40"/>
      <c r="F87" s="40"/>
      <c r="G87" s="40"/>
    </row>
    <row r="88" spans="1:12" ht="18" customHeight="1" x14ac:dyDescent="0.2">
      <c r="A88" s="102"/>
      <c r="B88" s="102"/>
      <c r="C88" s="485" t="s">
        <v>120</v>
      </c>
      <c r="D88" s="486"/>
      <c r="E88" s="489" t="s">
        <v>125</v>
      </c>
      <c r="F88" s="491" t="s">
        <v>126</v>
      </c>
      <c r="G88" s="492"/>
    </row>
    <row r="89" spans="1:12" ht="39" customHeight="1" thickBot="1" x14ac:dyDescent="0.25">
      <c r="A89" s="127" t="s">
        <v>1</v>
      </c>
      <c r="B89" s="109" t="s">
        <v>87</v>
      </c>
      <c r="C89" s="487"/>
      <c r="D89" s="488"/>
      <c r="E89" s="490"/>
      <c r="F89" s="493"/>
      <c r="G89" s="494"/>
    </row>
    <row r="90" spans="1:12" ht="18" customHeight="1" thickBot="1" x14ac:dyDescent="0.25">
      <c r="A90" s="15"/>
      <c r="B90" s="15"/>
      <c r="C90" s="51">
        <f>+C5</f>
        <v>2023</v>
      </c>
      <c r="D90" s="51">
        <f>+D5</f>
        <v>2024</v>
      </c>
      <c r="E90" s="51" t="str">
        <f>+E5</f>
        <v>24/23</v>
      </c>
      <c r="F90" s="36">
        <f>+C90</f>
        <v>2023</v>
      </c>
      <c r="G90" s="36">
        <f>+D90</f>
        <v>2024</v>
      </c>
    </row>
    <row r="91" spans="1:12" ht="18" customHeight="1" x14ac:dyDescent="0.2">
      <c r="A91" s="53"/>
      <c r="B91" s="77"/>
      <c r="C91" s="78"/>
      <c r="D91" s="78"/>
      <c r="E91" s="79"/>
      <c r="F91" s="79"/>
      <c r="G91" s="79"/>
    </row>
    <row r="92" spans="1:12" ht="25.5" x14ac:dyDescent="0.2">
      <c r="A92" s="23" t="s">
        <v>6</v>
      </c>
      <c r="B92" s="80" t="s">
        <v>96</v>
      </c>
      <c r="C92" s="25">
        <v>375031.58435999998</v>
      </c>
      <c r="D92" s="25">
        <v>406987.84213999985</v>
      </c>
      <c r="E92" s="26">
        <f t="shared" ref="E92:E110" si="9">+IF(C92=0,"X",D92/C92)</f>
        <v>1.0852095106457071</v>
      </c>
      <c r="F92" s="59">
        <f>+C92/C113</f>
        <v>1.3408680756361823E-2</v>
      </c>
      <c r="G92" s="59">
        <f>+D92/D113</f>
        <v>1.2004492158304927E-2</v>
      </c>
      <c r="H92" s="21"/>
      <c r="I92" s="21"/>
      <c r="J92" s="22"/>
      <c r="K92" s="21"/>
      <c r="L92" s="22"/>
    </row>
    <row r="93" spans="1:12" x14ac:dyDescent="0.2">
      <c r="A93" s="23" t="s">
        <v>8</v>
      </c>
      <c r="B93" s="80" t="s">
        <v>97</v>
      </c>
      <c r="C93" s="25">
        <v>552629.90711000003</v>
      </c>
      <c r="D93" s="25">
        <v>690140.97485</v>
      </c>
      <c r="E93" s="26">
        <f t="shared" si="9"/>
        <v>1.2488303039173532</v>
      </c>
      <c r="F93" s="59">
        <f>+C93/C113</f>
        <v>1.975843718203436E-2</v>
      </c>
      <c r="G93" s="59">
        <f>+D93/D113</f>
        <v>2.0356362187993457E-2</v>
      </c>
      <c r="H93" s="21"/>
      <c r="I93" s="21"/>
      <c r="J93" s="22"/>
      <c r="K93" s="21"/>
      <c r="L93" s="22"/>
    </row>
    <row r="94" spans="1:12" ht="25.5" x14ac:dyDescent="0.2">
      <c r="A94" s="23" t="s">
        <v>15</v>
      </c>
      <c r="B94" s="80" t="s">
        <v>98</v>
      </c>
      <c r="C94" s="25">
        <v>7238806.9244400002</v>
      </c>
      <c r="D94" s="25">
        <v>8558286.7296200003</v>
      </c>
      <c r="E94" s="26">
        <f t="shared" si="9"/>
        <v>1.1822786294693275</v>
      </c>
      <c r="F94" s="59">
        <f>+C94/C113</f>
        <v>0.25881247114798966</v>
      </c>
      <c r="G94" s="59">
        <f>+D94/D113</f>
        <v>0.2524347788721108</v>
      </c>
      <c r="H94" s="21"/>
      <c r="I94" s="21"/>
      <c r="J94" s="22"/>
      <c r="K94" s="21"/>
      <c r="L94" s="22"/>
    </row>
    <row r="95" spans="1:12" x14ac:dyDescent="0.2">
      <c r="A95" s="23" t="s">
        <v>17</v>
      </c>
      <c r="B95" s="80" t="s">
        <v>99</v>
      </c>
      <c r="C95" s="25">
        <v>39269.185280000005</v>
      </c>
      <c r="D95" s="25">
        <v>57350.5383</v>
      </c>
      <c r="E95" s="26">
        <f t="shared" si="9"/>
        <v>1.460446349754267</v>
      </c>
      <c r="F95" s="59">
        <f>+C95/C113</f>
        <v>1.4040096646273387E-3</v>
      </c>
      <c r="G95" s="59">
        <f>+D95/D113</f>
        <v>1.6916084855922832E-3</v>
      </c>
      <c r="H95" s="21"/>
      <c r="I95" s="21"/>
      <c r="J95" s="22"/>
      <c r="K95" s="21"/>
      <c r="L95" s="22"/>
    </row>
    <row r="96" spans="1:12" x14ac:dyDescent="0.2">
      <c r="A96" s="23" t="s">
        <v>19</v>
      </c>
      <c r="B96" s="80" t="s">
        <v>100</v>
      </c>
      <c r="C96" s="25">
        <v>23878.364680000002</v>
      </c>
      <c r="D96" s="25">
        <v>18531.834619999998</v>
      </c>
      <c r="E96" s="26">
        <f t="shared" si="9"/>
        <v>0.77609312314096024</v>
      </c>
      <c r="F96" s="59">
        <f>+C96/C113</f>
        <v>8.5373441152828756E-4</v>
      </c>
      <c r="G96" s="59">
        <f>+D96/D113</f>
        <v>5.4661402710469138E-4</v>
      </c>
      <c r="H96" s="21"/>
      <c r="I96" s="21"/>
      <c r="J96" s="22"/>
      <c r="K96" s="21"/>
      <c r="L96" s="22"/>
    </row>
    <row r="97" spans="1:12" x14ac:dyDescent="0.2">
      <c r="A97" s="23" t="s">
        <v>21</v>
      </c>
      <c r="B97" s="80" t="s">
        <v>101</v>
      </c>
      <c r="C97" s="25">
        <v>37150.064840000006</v>
      </c>
      <c r="D97" s="25">
        <v>73190.019060000006</v>
      </c>
      <c r="E97" s="26">
        <f t="shared" si="9"/>
        <v>1.9701182050480641</v>
      </c>
      <c r="F97" s="59">
        <f>+C97/C113</f>
        <v>1.3282437541034793E-3</v>
      </c>
      <c r="G97" s="59">
        <f>+D97/D113</f>
        <v>2.1588089837084748E-3</v>
      </c>
      <c r="H97" s="21"/>
      <c r="I97" s="21"/>
      <c r="J97" s="22"/>
      <c r="K97" s="21"/>
      <c r="L97" s="22"/>
    </row>
    <row r="98" spans="1:12" x14ac:dyDescent="0.2">
      <c r="A98" s="23" t="s">
        <v>23</v>
      </c>
      <c r="B98" s="80" t="s">
        <v>102</v>
      </c>
      <c r="C98" s="25">
        <v>72233.754729999986</v>
      </c>
      <c r="D98" s="25">
        <v>60513.676459999995</v>
      </c>
      <c r="E98" s="26">
        <f t="shared" si="9"/>
        <v>0.83774790174194791</v>
      </c>
      <c r="F98" s="59">
        <f>+C98/C113</f>
        <v>2.5826074320134383E-3</v>
      </c>
      <c r="G98" s="59">
        <f>+D98/D113</f>
        <v>1.7849082437317242E-3</v>
      </c>
      <c r="H98" s="21"/>
      <c r="I98" s="21"/>
      <c r="J98" s="22"/>
      <c r="K98" s="21"/>
      <c r="L98" s="22"/>
    </row>
    <row r="99" spans="1:12" ht="25.5" x14ac:dyDescent="0.2">
      <c r="A99" s="23" t="s">
        <v>25</v>
      </c>
      <c r="B99" s="80" t="s">
        <v>103</v>
      </c>
      <c r="C99" s="25">
        <v>2253344.9218799993</v>
      </c>
      <c r="D99" s="25">
        <v>3696726.1015899996</v>
      </c>
      <c r="E99" s="26">
        <f t="shared" si="9"/>
        <v>1.6405504837252194</v>
      </c>
      <c r="F99" s="59">
        <f>+C99/C113</f>
        <v>8.0564901601606495E-2</v>
      </c>
      <c r="G99" s="59">
        <f>+D99/D113</f>
        <v>0.10903844022611596</v>
      </c>
      <c r="H99" s="21"/>
      <c r="I99" s="21"/>
      <c r="J99" s="22"/>
      <c r="K99" s="21"/>
      <c r="L99" s="22"/>
    </row>
    <row r="100" spans="1:12" ht="25.5" x14ac:dyDescent="0.2">
      <c r="A100" s="23" t="s">
        <v>27</v>
      </c>
      <c r="B100" s="80" t="s">
        <v>104</v>
      </c>
      <c r="C100" s="25">
        <v>1911060.8642999998</v>
      </c>
      <c r="D100" s="25">
        <v>2490626.1737700002</v>
      </c>
      <c r="E100" s="26">
        <f t="shared" si="9"/>
        <v>1.3032688912722248</v>
      </c>
      <c r="F100" s="59">
        <f>+C100/C113</f>
        <v>6.8327058583892125E-2</v>
      </c>
      <c r="G100" s="59">
        <f>+D100/D113</f>
        <v>7.346337968003995E-2</v>
      </c>
      <c r="H100" s="21"/>
      <c r="I100" s="21"/>
      <c r="J100" s="22"/>
      <c r="K100" s="21"/>
      <c r="L100" s="22"/>
    </row>
    <row r="101" spans="1:12" ht="25.5" x14ac:dyDescent="0.2">
      <c r="A101" s="23" t="s">
        <v>29</v>
      </c>
      <c r="B101" s="80" t="s">
        <v>105</v>
      </c>
      <c r="C101" s="25">
        <v>10657398.517419999</v>
      </c>
      <c r="D101" s="25">
        <v>12004154.229829999</v>
      </c>
      <c r="E101" s="26">
        <f t="shared" si="9"/>
        <v>1.1263681479310983</v>
      </c>
      <c r="F101" s="59">
        <f>+C101/C113</f>
        <v>0.38103898544244891</v>
      </c>
      <c r="G101" s="59">
        <f>+D101/D113</f>
        <v>0.35407390687977075</v>
      </c>
      <c r="H101" s="21"/>
      <c r="I101" s="21"/>
      <c r="J101" s="22"/>
      <c r="K101" s="21"/>
      <c r="L101" s="22"/>
    </row>
    <row r="102" spans="1:12" ht="38.25" x14ac:dyDescent="0.2">
      <c r="A102" s="23" t="s">
        <v>31</v>
      </c>
      <c r="B102" s="80" t="s">
        <v>106</v>
      </c>
      <c r="C102" s="25">
        <v>5345.7949200000003</v>
      </c>
      <c r="D102" s="25">
        <v>3102.8008400000003</v>
      </c>
      <c r="E102" s="26">
        <f t="shared" si="9"/>
        <v>0.58041898098103628</v>
      </c>
      <c r="F102" s="59">
        <f>+C102/C113</f>
        <v>1.9113072194595147E-4</v>
      </c>
      <c r="G102" s="59">
        <f>+D102/D113</f>
        <v>9.1520051696652768E-5</v>
      </c>
      <c r="H102" s="21"/>
      <c r="I102" s="21"/>
      <c r="J102" s="22"/>
      <c r="K102" s="21"/>
      <c r="L102" s="22"/>
    </row>
    <row r="103" spans="1:12" ht="25.5" x14ac:dyDescent="0.2">
      <c r="A103" s="23" t="s">
        <v>33</v>
      </c>
      <c r="B103" s="80" t="s">
        <v>107</v>
      </c>
      <c r="C103" s="25">
        <v>9044.9591999999993</v>
      </c>
      <c r="D103" s="25">
        <v>9850.9995199999994</v>
      </c>
      <c r="E103" s="26">
        <f t="shared" si="9"/>
        <v>1.0891148652168603</v>
      </c>
      <c r="F103" s="59">
        <f>+C103/C113</f>
        <v>3.2338868358004194E-4</v>
      </c>
      <c r="G103" s="59">
        <f>+D103/D113</f>
        <v>2.9056456789347182E-4</v>
      </c>
      <c r="H103" s="21"/>
      <c r="I103" s="21"/>
      <c r="J103" s="22"/>
      <c r="K103" s="21"/>
      <c r="L103" s="22"/>
    </row>
    <row r="104" spans="1:12" ht="25.5" x14ac:dyDescent="0.2">
      <c r="A104" s="23" t="s">
        <v>35</v>
      </c>
      <c r="B104" s="80" t="s">
        <v>108</v>
      </c>
      <c r="C104" s="25">
        <v>1332101.9063999995</v>
      </c>
      <c r="D104" s="25">
        <v>1524555.4678400005</v>
      </c>
      <c r="E104" s="26">
        <f t="shared" si="9"/>
        <v>1.1444736025940434</v>
      </c>
      <c r="F104" s="59">
        <f>+C104/C113</f>
        <v>4.7627266456344006E-2</v>
      </c>
      <c r="G104" s="59">
        <f>+D104/D113</f>
        <v>4.4968208539975608E-2</v>
      </c>
      <c r="H104" s="21"/>
      <c r="I104" s="21"/>
      <c r="J104" s="22"/>
      <c r="K104" s="21"/>
      <c r="L104" s="22"/>
    </row>
    <row r="105" spans="1:12" x14ac:dyDescent="0.2">
      <c r="A105" s="23" t="s">
        <v>37</v>
      </c>
      <c r="B105" s="80" t="s">
        <v>109</v>
      </c>
      <c r="C105" s="25">
        <v>241279.25465000002</v>
      </c>
      <c r="D105" s="25">
        <v>303534.29783</v>
      </c>
      <c r="E105" s="26">
        <f t="shared" si="9"/>
        <v>1.2580207041434508</v>
      </c>
      <c r="F105" s="59">
        <f>+C105/C113</f>
        <v>8.6265707573824346E-3</v>
      </c>
      <c r="G105" s="59">
        <f>+D105/D113</f>
        <v>8.9530318127375511E-3</v>
      </c>
      <c r="H105" s="21"/>
      <c r="I105" s="21"/>
      <c r="J105" s="22"/>
      <c r="K105" s="21"/>
      <c r="L105" s="22"/>
    </row>
    <row r="106" spans="1:12" x14ac:dyDescent="0.2">
      <c r="A106" s="23" t="s">
        <v>39</v>
      </c>
      <c r="B106" s="80" t="s">
        <v>110</v>
      </c>
      <c r="C106" s="25">
        <v>131998.76227000004</v>
      </c>
      <c r="D106" s="25">
        <v>45876.086510000001</v>
      </c>
      <c r="E106" s="26">
        <f t="shared" si="9"/>
        <v>0.34754936880515336</v>
      </c>
      <c r="F106" s="59">
        <f>+C106/C113</f>
        <v>4.719413876923869E-3</v>
      </c>
      <c r="G106" s="59">
        <f>+D106/D113</f>
        <v>1.3531586542419895E-3</v>
      </c>
      <c r="H106" s="21"/>
      <c r="I106" s="21"/>
      <c r="J106" s="22"/>
      <c r="K106" s="21"/>
      <c r="L106" s="22"/>
    </row>
    <row r="107" spans="1:12" x14ac:dyDescent="0.2">
      <c r="A107" s="23" t="s">
        <v>41</v>
      </c>
      <c r="B107" s="80" t="s">
        <v>111</v>
      </c>
      <c r="C107" s="25">
        <v>240412.85905</v>
      </c>
      <c r="D107" s="25">
        <v>668767.19746000005</v>
      </c>
      <c r="E107" s="26">
        <f t="shared" si="9"/>
        <v>2.781744704100511</v>
      </c>
      <c r="F107" s="59">
        <f>+C107/C113</f>
        <v>8.5955941076985374E-3</v>
      </c>
      <c r="G107" s="59">
        <f>+D107/D113</f>
        <v>1.9725922365215292E-2</v>
      </c>
      <c r="H107" s="21"/>
      <c r="I107" s="21"/>
      <c r="J107" s="22"/>
      <c r="K107" s="21"/>
      <c r="L107" s="22"/>
    </row>
    <row r="108" spans="1:12" x14ac:dyDescent="0.2">
      <c r="A108" s="23" t="s">
        <v>43</v>
      </c>
      <c r="B108" s="80" t="s">
        <v>112</v>
      </c>
      <c r="C108" s="25">
        <v>12555.789979999998</v>
      </c>
      <c r="D108" s="25">
        <v>13040.456269999999</v>
      </c>
      <c r="E108" s="26">
        <f t="shared" si="9"/>
        <v>1.0386010191929</v>
      </c>
      <c r="F108" s="59">
        <f>+C108/C113</f>
        <v>4.4891306894338231E-4</v>
      </c>
      <c r="G108" s="59">
        <f>+D108/D113</f>
        <v>3.8464061779045394E-4</v>
      </c>
      <c r="H108" s="21"/>
      <c r="I108" s="21"/>
      <c r="J108" s="22"/>
      <c r="K108" s="21"/>
      <c r="L108" s="22"/>
    </row>
    <row r="109" spans="1:12" ht="38.25" x14ac:dyDescent="0.2">
      <c r="A109" s="23" t="s">
        <v>45</v>
      </c>
      <c r="B109" s="80" t="s">
        <v>128</v>
      </c>
      <c r="C109" s="25">
        <v>1094057.7675599998</v>
      </c>
      <c r="D109" s="25">
        <v>1329600.1159000001</v>
      </c>
      <c r="E109" s="26">
        <f t="shared" si="9"/>
        <v>1.2152924236032927</v>
      </c>
      <c r="F109" s="59">
        <f>+C109/C113</f>
        <v>3.9116362317228349E-2</v>
      </c>
      <c r="G109" s="59">
        <f>+D109/D113</f>
        <v>3.9217815650405559E-2</v>
      </c>
      <c r="H109" s="21"/>
      <c r="I109" s="21"/>
      <c r="J109" s="22"/>
      <c r="K109" s="21"/>
      <c r="L109" s="22"/>
    </row>
    <row r="110" spans="1:12" x14ac:dyDescent="0.2">
      <c r="A110" s="23" t="s">
        <v>47</v>
      </c>
      <c r="B110" s="80" t="s">
        <v>114</v>
      </c>
      <c r="C110" s="25">
        <v>1741711.4715</v>
      </c>
      <c r="D110" s="25">
        <v>1948126.51321</v>
      </c>
      <c r="E110" s="26">
        <f t="shared" si="9"/>
        <v>1.1185127646499513</v>
      </c>
      <c r="F110" s="59">
        <f>+C110/C113</f>
        <v>6.2272230033347496E-2</v>
      </c>
      <c r="G110" s="59">
        <f>+D110/D113</f>
        <v>5.7461837995570184E-2</v>
      </c>
      <c r="H110" s="21"/>
      <c r="I110" s="21"/>
      <c r="J110" s="22"/>
      <c r="K110" s="21"/>
      <c r="L110" s="22"/>
    </row>
    <row r="111" spans="1:12" ht="18" customHeight="1" thickBot="1" x14ac:dyDescent="0.25">
      <c r="A111" s="15"/>
      <c r="B111" s="1"/>
      <c r="C111" s="25"/>
      <c r="D111" s="25"/>
      <c r="E111" s="55"/>
      <c r="F111" s="59"/>
      <c r="G111" s="59"/>
      <c r="J111" s="22"/>
      <c r="L111" s="22"/>
    </row>
    <row r="112" spans="1:12" ht="18" customHeight="1" x14ac:dyDescent="0.2">
      <c r="A112" s="83"/>
      <c r="B112" s="53"/>
      <c r="C112" s="19"/>
      <c r="D112" s="19"/>
      <c r="E112" s="20"/>
      <c r="F112" s="79"/>
      <c r="G112" s="79"/>
      <c r="J112" s="22"/>
      <c r="L112" s="22"/>
    </row>
    <row r="113" spans="1:12" ht="18" customHeight="1" x14ac:dyDescent="0.2">
      <c r="A113" s="65"/>
      <c r="B113" s="132" t="s">
        <v>10</v>
      </c>
      <c r="C113" s="67">
        <f>SUM(C92:C112)</f>
        <v>27969312.654569998</v>
      </c>
      <c r="D113" s="67">
        <f>SUM(D92:D112)</f>
        <v>33902962.055620007</v>
      </c>
      <c r="E113" s="68">
        <f t="shared" ref="E113" si="10">+IF(C113=0,"X",D113/C113)</f>
        <v>1.2121485598996473</v>
      </c>
      <c r="F113" s="56">
        <f>SUM(F92:F110)</f>
        <v>1</v>
      </c>
      <c r="G113" s="56">
        <f>SUM(G92:G110)</f>
        <v>0.99999999999999978</v>
      </c>
      <c r="H113" s="21"/>
      <c r="I113" s="21"/>
      <c r="J113" s="22"/>
      <c r="K113" s="21"/>
      <c r="L113" s="22"/>
    </row>
    <row r="114" spans="1:12" ht="18" customHeight="1" thickBot="1" x14ac:dyDescent="0.25">
      <c r="A114" s="88"/>
      <c r="B114" s="88"/>
      <c r="C114" s="62"/>
      <c r="D114" s="62"/>
      <c r="E114" s="91"/>
      <c r="F114" s="91"/>
      <c r="G114" s="91"/>
    </row>
    <row r="115" spans="1:12" ht="18" customHeight="1" x14ac:dyDescent="0.2">
      <c r="C115" s="43"/>
      <c r="D115" s="43"/>
      <c r="E115" s="22"/>
      <c r="F115" s="40"/>
      <c r="G115" s="40"/>
    </row>
    <row r="116" spans="1:12" ht="18" customHeight="1" x14ac:dyDescent="0.2">
      <c r="A116" s="495" t="s">
        <v>129</v>
      </c>
      <c r="B116" s="495"/>
      <c r="C116" s="495"/>
      <c r="D116" s="495"/>
      <c r="E116" s="495"/>
    </row>
    <row r="117" spans="1:12" ht="18" customHeight="1" thickBot="1" x14ac:dyDescent="0.25">
      <c r="A117" s="117"/>
      <c r="B117" s="117"/>
      <c r="C117" s="117"/>
      <c r="D117" s="117"/>
      <c r="E117" s="117"/>
    </row>
    <row r="118" spans="1:12" ht="31.5" customHeight="1" thickBot="1" x14ac:dyDescent="0.25">
      <c r="A118" s="102" t="s">
        <v>1</v>
      </c>
      <c r="B118" s="122" t="s">
        <v>2</v>
      </c>
      <c r="C118" s="483" t="s">
        <v>130</v>
      </c>
      <c r="D118" s="484"/>
      <c r="E118" s="106" t="s">
        <v>4</v>
      </c>
    </row>
    <row r="119" spans="1:12" ht="18.75" customHeight="1" thickBot="1" x14ac:dyDescent="0.25">
      <c r="A119" s="107"/>
      <c r="B119" s="133"/>
      <c r="C119" s="51">
        <f>+C5</f>
        <v>2023</v>
      </c>
      <c r="D119" s="51">
        <f>+D5</f>
        <v>2024</v>
      </c>
      <c r="E119" s="51" t="str">
        <f>+E5</f>
        <v>24/23</v>
      </c>
    </row>
    <row r="120" spans="1:12" ht="18" customHeight="1" x14ac:dyDescent="0.2">
      <c r="A120" s="102" t="s">
        <v>6</v>
      </c>
      <c r="B120" s="108" t="s">
        <v>7</v>
      </c>
      <c r="C120" s="19">
        <f>+C148</f>
        <v>15944549.35372</v>
      </c>
      <c r="D120" s="19">
        <f>+D148</f>
        <v>16062538.405379999</v>
      </c>
      <c r="E120" s="20">
        <f>+D120/C120</f>
        <v>1.0073999615192932</v>
      </c>
      <c r="F120" s="21"/>
      <c r="G120" s="22"/>
    </row>
    <row r="121" spans="1:12" ht="18" customHeight="1" thickBot="1" x14ac:dyDescent="0.25">
      <c r="A121" s="109" t="s">
        <v>8</v>
      </c>
      <c r="B121" s="57" t="s">
        <v>9</v>
      </c>
      <c r="C121" s="25">
        <f>+C182</f>
        <v>23488752.500660002</v>
      </c>
      <c r="D121" s="25">
        <f>+D182</f>
        <v>27896912.542300001</v>
      </c>
      <c r="E121" s="26">
        <f>+D121/C121</f>
        <v>1.1876711009457031</v>
      </c>
      <c r="F121" s="21"/>
      <c r="G121" s="22"/>
    </row>
    <row r="122" spans="1:12" ht="18" customHeight="1" thickBot="1" x14ac:dyDescent="0.25">
      <c r="A122" s="110"/>
      <c r="B122" s="111" t="s">
        <v>10</v>
      </c>
      <c r="C122" s="29">
        <f>SUM(C120:C121)</f>
        <v>39433301.854380004</v>
      </c>
      <c r="D122" s="29">
        <f>SUM(D120:D121)</f>
        <v>43959450.947679996</v>
      </c>
      <c r="E122" s="30">
        <f>+D122/C122</f>
        <v>1.1147798657595105</v>
      </c>
      <c r="F122" s="21"/>
      <c r="G122" s="22"/>
    </row>
    <row r="123" spans="1:12" ht="18" customHeight="1" x14ac:dyDescent="0.2">
      <c r="C123" s="22"/>
      <c r="D123" s="22"/>
      <c r="G123" s="22"/>
    </row>
    <row r="124" spans="1:12" ht="18" customHeight="1" x14ac:dyDescent="0.2">
      <c r="A124" s="482" t="s">
        <v>131</v>
      </c>
      <c r="B124" s="482"/>
      <c r="C124" s="482"/>
      <c r="D124" s="482"/>
      <c r="E124" s="482"/>
      <c r="G124" s="22"/>
    </row>
    <row r="125" spans="1:12" ht="18" customHeight="1" thickBot="1" x14ac:dyDescent="0.25">
      <c r="A125" s="101"/>
      <c r="B125" s="101"/>
      <c r="C125" s="101"/>
      <c r="D125" s="101"/>
      <c r="E125" s="100"/>
      <c r="G125" s="22"/>
    </row>
    <row r="126" spans="1:12" ht="31.5" customHeight="1" thickBot="1" x14ac:dyDescent="0.25">
      <c r="A126" s="102" t="s">
        <v>1</v>
      </c>
      <c r="B126" s="122" t="s">
        <v>12</v>
      </c>
      <c r="C126" s="483" t="s">
        <v>130</v>
      </c>
      <c r="D126" s="484"/>
      <c r="E126" s="106" t="s">
        <v>4</v>
      </c>
      <c r="G126" s="22"/>
    </row>
    <row r="127" spans="1:12" ht="18" customHeight="1" thickBot="1" x14ac:dyDescent="0.25">
      <c r="A127" s="15"/>
      <c r="B127" s="15"/>
      <c r="C127" s="36">
        <f>+C5</f>
        <v>2023</v>
      </c>
      <c r="D127" s="36">
        <f>+D5</f>
        <v>2024</v>
      </c>
      <c r="E127" s="36" t="str">
        <f>+E5</f>
        <v>24/23</v>
      </c>
      <c r="G127" s="22"/>
    </row>
    <row r="128" spans="1:12" ht="18" customHeight="1" x14ac:dyDescent="0.2">
      <c r="A128" s="23" t="s">
        <v>6</v>
      </c>
      <c r="B128" s="37" t="s">
        <v>13</v>
      </c>
      <c r="C128" s="25">
        <v>1869961.4464799999</v>
      </c>
      <c r="D128" s="25">
        <v>1865496.0493699999</v>
      </c>
      <c r="E128" s="26">
        <f t="shared" ref="E128:E147" si="11">+IFERROR(IF(D128/C128&gt;0,D128/C128,"X"),"X")</f>
        <v>0.99761203787468156</v>
      </c>
      <c r="F128" s="21"/>
      <c r="G128" s="22"/>
    </row>
    <row r="129" spans="1:7" ht="18" customHeight="1" x14ac:dyDescent="0.2">
      <c r="A129" s="23" t="s">
        <v>8</v>
      </c>
      <c r="B129" s="37" t="s">
        <v>14</v>
      </c>
      <c r="C129" s="25">
        <v>182088.68927999999</v>
      </c>
      <c r="D129" s="25">
        <v>150622.53927000001</v>
      </c>
      <c r="E129" s="26">
        <f t="shared" si="11"/>
        <v>0.82719327524174713</v>
      </c>
      <c r="F129" s="21"/>
      <c r="G129" s="22"/>
    </row>
    <row r="130" spans="1:7" ht="18" customHeight="1" x14ac:dyDescent="0.2">
      <c r="A130" s="23" t="s">
        <v>15</v>
      </c>
      <c r="B130" s="37" t="s">
        <v>16</v>
      </c>
      <c r="C130" s="25">
        <v>40494.747280000003</v>
      </c>
      <c r="D130" s="25">
        <v>47551.939310000002</v>
      </c>
      <c r="E130" s="26">
        <f t="shared" si="11"/>
        <v>1.1742742578735756</v>
      </c>
      <c r="F130" s="21"/>
      <c r="G130" s="22"/>
    </row>
    <row r="131" spans="1:7" ht="18" customHeight="1" x14ac:dyDescent="0.2">
      <c r="A131" s="23" t="s">
        <v>17</v>
      </c>
      <c r="B131" s="37" t="s">
        <v>18</v>
      </c>
      <c r="C131" s="25">
        <v>267545.31653000001</v>
      </c>
      <c r="D131" s="25">
        <v>312582.25091</v>
      </c>
      <c r="E131" s="26">
        <f t="shared" si="11"/>
        <v>1.16833385448162</v>
      </c>
      <c r="F131" s="21"/>
      <c r="G131" s="22"/>
    </row>
    <row r="132" spans="1:7" ht="18" customHeight="1" x14ac:dyDescent="0.2">
      <c r="A132" s="23" t="s">
        <v>19</v>
      </c>
      <c r="B132" s="37" t="s">
        <v>20</v>
      </c>
      <c r="C132" s="25">
        <v>202414.42124</v>
      </c>
      <c r="D132" s="25">
        <v>228248.79303</v>
      </c>
      <c r="E132" s="26">
        <f t="shared" si="11"/>
        <v>1.127631082962061</v>
      </c>
      <c r="F132" s="21"/>
      <c r="G132" s="22"/>
    </row>
    <row r="133" spans="1:7" ht="18" customHeight="1" x14ac:dyDescent="0.2">
      <c r="A133" s="23" t="s">
        <v>21</v>
      </c>
      <c r="B133" s="37" t="s">
        <v>22</v>
      </c>
      <c r="C133" s="25">
        <v>721348.78289000003</v>
      </c>
      <c r="D133" s="25">
        <v>646764.58218999999</v>
      </c>
      <c r="E133" s="26">
        <f t="shared" si="11"/>
        <v>0.89660452409556013</v>
      </c>
      <c r="F133" s="21"/>
      <c r="G133" s="22"/>
    </row>
    <row r="134" spans="1:7" ht="18" customHeight="1" x14ac:dyDescent="0.2">
      <c r="A134" s="23" t="s">
        <v>23</v>
      </c>
      <c r="B134" s="37" t="s">
        <v>24</v>
      </c>
      <c r="C134" s="25">
        <v>9658.0622000000003</v>
      </c>
      <c r="D134" s="25">
        <v>9390.1588300000003</v>
      </c>
      <c r="E134" s="26">
        <f t="shared" si="11"/>
        <v>0.97226116746276492</v>
      </c>
      <c r="F134" s="21"/>
      <c r="G134" s="22"/>
    </row>
    <row r="135" spans="1:7" ht="18" customHeight="1" x14ac:dyDescent="0.2">
      <c r="A135" s="23" t="s">
        <v>25</v>
      </c>
      <c r="B135" s="37" t="s">
        <v>26</v>
      </c>
      <c r="C135" s="25">
        <v>1782561.9654000001</v>
      </c>
      <c r="D135" s="25">
        <v>1761043.243</v>
      </c>
      <c r="E135" s="26">
        <f t="shared" si="11"/>
        <v>0.98792820512403823</v>
      </c>
      <c r="F135" s="21"/>
      <c r="G135" s="22"/>
    </row>
    <row r="136" spans="1:7" ht="18" customHeight="1" x14ac:dyDescent="0.2">
      <c r="A136" s="23" t="s">
        <v>27</v>
      </c>
      <c r="B136" s="37" t="s">
        <v>28</v>
      </c>
      <c r="C136" s="25">
        <v>717031.52130000002</v>
      </c>
      <c r="D136" s="25">
        <v>441305.75511999999</v>
      </c>
      <c r="E136" s="26">
        <f t="shared" si="11"/>
        <v>0.6154621407994717</v>
      </c>
      <c r="F136" s="21"/>
      <c r="G136" s="22"/>
    </row>
    <row r="137" spans="1:7" ht="18" customHeight="1" x14ac:dyDescent="0.2">
      <c r="A137" s="23" t="s">
        <v>29</v>
      </c>
      <c r="B137" s="37" t="s">
        <v>30</v>
      </c>
      <c r="C137" s="25">
        <v>253427.01128999999</v>
      </c>
      <c r="D137" s="25">
        <v>231222.75951</v>
      </c>
      <c r="E137" s="26">
        <f t="shared" si="11"/>
        <v>0.91238403646487642</v>
      </c>
      <c r="F137" s="21"/>
      <c r="G137" s="22"/>
    </row>
    <row r="138" spans="1:7" ht="18" customHeight="1" x14ac:dyDescent="0.2">
      <c r="A138" s="23" t="s">
        <v>31</v>
      </c>
      <c r="B138" s="37" t="s">
        <v>32</v>
      </c>
      <c r="C138" s="25">
        <v>43493.709089999997</v>
      </c>
      <c r="D138" s="25">
        <v>47559.434419999998</v>
      </c>
      <c r="E138" s="26">
        <f t="shared" si="11"/>
        <v>1.0934784688421706</v>
      </c>
      <c r="F138" s="21"/>
      <c r="G138" s="22"/>
    </row>
    <row r="139" spans="1:7" ht="18" customHeight="1" x14ac:dyDescent="0.2">
      <c r="A139" s="23" t="s">
        <v>33</v>
      </c>
      <c r="B139" s="37" t="s">
        <v>34</v>
      </c>
      <c r="C139" s="25">
        <v>6130718.8463700004</v>
      </c>
      <c r="D139" s="25">
        <v>6668542.5990300002</v>
      </c>
      <c r="E139" s="26">
        <f t="shared" si="11"/>
        <v>1.0877260507515274</v>
      </c>
      <c r="F139" s="21"/>
      <c r="G139" s="22"/>
    </row>
    <row r="140" spans="1:7" ht="18" customHeight="1" x14ac:dyDescent="0.2">
      <c r="A140" s="23" t="s">
        <v>35</v>
      </c>
      <c r="B140" s="37" t="s">
        <v>36</v>
      </c>
      <c r="C140" s="25">
        <v>13770.845579999999</v>
      </c>
      <c r="D140" s="25">
        <v>12991.020200000001</v>
      </c>
      <c r="E140" s="26">
        <f t="shared" si="11"/>
        <v>0.94337127843967894</v>
      </c>
      <c r="F140" s="21"/>
      <c r="G140" s="22"/>
    </row>
    <row r="141" spans="1:7" ht="18" customHeight="1" x14ac:dyDescent="0.2">
      <c r="A141" s="23" t="s">
        <v>37</v>
      </c>
      <c r="B141" s="37" t="s">
        <v>38</v>
      </c>
      <c r="C141" s="25">
        <v>14864.546710000001</v>
      </c>
      <c r="D141" s="25">
        <v>13851.22156</v>
      </c>
      <c r="E141" s="26">
        <f t="shared" si="11"/>
        <v>0.93182939448006885</v>
      </c>
      <c r="F141" s="21"/>
      <c r="G141" s="22"/>
    </row>
    <row r="142" spans="1:7" ht="18" customHeight="1" x14ac:dyDescent="0.2">
      <c r="A142" s="23" t="s">
        <v>39</v>
      </c>
      <c r="B142" s="37" t="s">
        <v>40</v>
      </c>
      <c r="C142" s="25">
        <v>86914.252699999997</v>
      </c>
      <c r="D142" s="25">
        <v>87106.419479999997</v>
      </c>
      <c r="E142" s="26">
        <f t="shared" si="11"/>
        <v>1.0022109927201848</v>
      </c>
      <c r="F142" s="21"/>
      <c r="G142" s="22"/>
    </row>
    <row r="143" spans="1:7" ht="18" customHeight="1" x14ac:dyDescent="0.2">
      <c r="A143" s="23" t="s">
        <v>41</v>
      </c>
      <c r="B143" s="37" t="s">
        <v>42</v>
      </c>
      <c r="C143" s="25">
        <v>24325.512419999999</v>
      </c>
      <c r="D143" s="25">
        <v>23599.732240000001</v>
      </c>
      <c r="E143" s="26">
        <f t="shared" si="11"/>
        <v>0.97016382769378895</v>
      </c>
      <c r="F143" s="21"/>
      <c r="G143" s="22"/>
    </row>
    <row r="144" spans="1:7" ht="18" customHeight="1" x14ac:dyDescent="0.2">
      <c r="A144" s="23" t="s">
        <v>43</v>
      </c>
      <c r="B144" s="37" t="s">
        <v>44</v>
      </c>
      <c r="C144" s="25">
        <v>733728.90344999998</v>
      </c>
      <c r="D144" s="25">
        <v>806760.34673999995</v>
      </c>
      <c r="E144" s="26">
        <f t="shared" si="11"/>
        <v>1.0995346414003939</v>
      </c>
      <c r="F144" s="21"/>
      <c r="G144" s="22"/>
    </row>
    <row r="145" spans="1:7" ht="18" customHeight="1" x14ac:dyDescent="0.2">
      <c r="A145" s="23" t="s">
        <v>45</v>
      </c>
      <c r="B145" s="37" t="s">
        <v>46</v>
      </c>
      <c r="C145" s="25">
        <v>214384.17319999999</v>
      </c>
      <c r="D145" s="25">
        <v>286911.37264000002</v>
      </c>
      <c r="E145" s="26">
        <f t="shared" si="11"/>
        <v>1.3383048214680431</v>
      </c>
      <c r="F145" s="21"/>
      <c r="G145" s="22"/>
    </row>
    <row r="146" spans="1:7" ht="18" customHeight="1" x14ac:dyDescent="0.2">
      <c r="A146" s="23" t="s">
        <v>47</v>
      </c>
      <c r="B146" s="37" t="s">
        <v>48</v>
      </c>
      <c r="C146" s="25">
        <v>1827822.65114</v>
      </c>
      <c r="D146" s="25">
        <v>1496452.15283</v>
      </c>
      <c r="E146" s="26">
        <f t="shared" si="11"/>
        <v>0.81870752170440253</v>
      </c>
      <c r="F146" s="21"/>
      <c r="G146" s="22"/>
    </row>
    <row r="147" spans="1:7" ht="18" customHeight="1" thickBot="1" x14ac:dyDescent="0.25">
      <c r="A147" s="23" t="s">
        <v>49</v>
      </c>
      <c r="B147" s="37" t="s">
        <v>50</v>
      </c>
      <c r="C147" s="25">
        <v>807993.94917000004</v>
      </c>
      <c r="D147" s="25">
        <v>924536.03570000001</v>
      </c>
      <c r="E147" s="26">
        <f t="shared" si="11"/>
        <v>1.144236335742014</v>
      </c>
      <c r="F147" s="21"/>
      <c r="G147" s="22"/>
    </row>
    <row r="148" spans="1:7" ht="18" customHeight="1" thickBot="1" x14ac:dyDescent="0.25">
      <c r="A148" s="134"/>
      <c r="B148" s="135" t="s">
        <v>10</v>
      </c>
      <c r="C148" s="29">
        <f>SUM(C128:C147)</f>
        <v>15944549.35372</v>
      </c>
      <c r="D148" s="29">
        <f>SUM(D128:D147)</f>
        <v>16062538.405379999</v>
      </c>
      <c r="E148" s="30">
        <f>+D148/C148</f>
        <v>1.0073999615192932</v>
      </c>
      <c r="F148" s="21"/>
      <c r="G148" s="22"/>
    </row>
    <row r="149" spans="1:7" ht="18" customHeight="1" x14ac:dyDescent="0.2">
      <c r="C149" s="136"/>
      <c r="D149" s="136"/>
      <c r="E149" s="22"/>
      <c r="G149" s="22"/>
    </row>
    <row r="150" spans="1:7" ht="18" customHeight="1" x14ac:dyDescent="0.2">
      <c r="C150" s="22"/>
      <c r="D150" s="22"/>
      <c r="G150" s="22"/>
    </row>
    <row r="151" spans="1:7" ht="18" customHeight="1" x14ac:dyDescent="0.2">
      <c r="A151" s="482" t="s">
        <v>132</v>
      </c>
      <c r="B151" s="482"/>
      <c r="C151" s="482"/>
      <c r="D151" s="482"/>
      <c r="E151" s="482"/>
      <c r="G151" s="22"/>
    </row>
    <row r="152" spans="1:7" ht="18" customHeight="1" thickBot="1" x14ac:dyDescent="0.25">
      <c r="A152" s="117"/>
      <c r="B152" s="117"/>
      <c r="C152" s="117"/>
      <c r="D152" s="117"/>
      <c r="E152" s="117"/>
      <c r="G152" s="22"/>
    </row>
    <row r="153" spans="1:7" ht="31.5" customHeight="1" thickBot="1" x14ac:dyDescent="0.25">
      <c r="A153" s="102" t="s">
        <v>1</v>
      </c>
      <c r="B153" s="102" t="s">
        <v>12</v>
      </c>
      <c r="C153" s="483" t="s">
        <v>130</v>
      </c>
      <c r="D153" s="484"/>
      <c r="E153" s="106" t="s">
        <v>4</v>
      </c>
      <c r="G153" s="22"/>
    </row>
    <row r="154" spans="1:7" ht="18" customHeight="1" thickBot="1" x14ac:dyDescent="0.25">
      <c r="A154" s="15"/>
      <c r="B154" s="15"/>
      <c r="C154" s="36">
        <f>+C5</f>
        <v>2023</v>
      </c>
      <c r="D154" s="36">
        <f>+D5</f>
        <v>2024</v>
      </c>
      <c r="E154" s="36" t="str">
        <f>+E5</f>
        <v>24/23</v>
      </c>
      <c r="G154" s="22"/>
    </row>
    <row r="155" spans="1:7" ht="18" customHeight="1" x14ac:dyDescent="0.2">
      <c r="A155" s="10" t="s">
        <v>6</v>
      </c>
      <c r="B155" s="17" t="s">
        <v>52</v>
      </c>
      <c r="C155" s="38">
        <v>115751.18097</v>
      </c>
      <c r="D155" s="25">
        <v>164676.08228</v>
      </c>
      <c r="E155" s="26">
        <f t="shared" ref="E155:E181" si="12">+IFERROR(IF(D155/C155&gt;0,D155/C155,"X"),"X")</f>
        <v>1.4226730206984255</v>
      </c>
      <c r="F155" s="21"/>
      <c r="G155" s="22"/>
    </row>
    <row r="156" spans="1:7" ht="18" customHeight="1" x14ac:dyDescent="0.2">
      <c r="A156" s="23" t="s">
        <v>8</v>
      </c>
      <c r="B156" s="17" t="s">
        <v>53</v>
      </c>
      <c r="C156" s="38">
        <v>1052757.2092599999</v>
      </c>
      <c r="D156" s="25">
        <v>1145284.8071600001</v>
      </c>
      <c r="E156" s="26">
        <f t="shared" si="12"/>
        <v>1.0878907283523038</v>
      </c>
      <c r="F156" s="21"/>
      <c r="G156" s="22"/>
    </row>
    <row r="157" spans="1:7" ht="18" customHeight="1" x14ac:dyDescent="0.2">
      <c r="A157" s="23" t="s">
        <v>15</v>
      </c>
      <c r="B157" s="17" t="s">
        <v>54</v>
      </c>
      <c r="C157" s="38">
        <v>1564692.7144200001</v>
      </c>
      <c r="D157" s="25">
        <v>1799842.2964999999</v>
      </c>
      <c r="E157" s="26">
        <f t="shared" si="12"/>
        <v>1.1502848322312058</v>
      </c>
      <c r="F157" s="21"/>
      <c r="G157" s="22"/>
    </row>
    <row r="158" spans="1:7" ht="18" customHeight="1" x14ac:dyDescent="0.2">
      <c r="A158" s="23" t="s">
        <v>17</v>
      </c>
      <c r="B158" s="17" t="s">
        <v>55</v>
      </c>
      <c r="C158" s="38">
        <v>13268.12665</v>
      </c>
      <c r="D158" s="25">
        <v>19195.119549999999</v>
      </c>
      <c r="E158" s="26">
        <f t="shared" si="12"/>
        <v>1.4467090989065889</v>
      </c>
      <c r="F158" s="21"/>
      <c r="G158" s="22"/>
    </row>
    <row r="159" spans="1:7" ht="18" customHeight="1" x14ac:dyDescent="0.2">
      <c r="A159" s="23" t="s">
        <v>19</v>
      </c>
      <c r="B159" s="17" t="s">
        <v>56</v>
      </c>
      <c r="C159" s="38">
        <v>15727.98876</v>
      </c>
      <c r="D159" s="25">
        <v>29466.027099999999</v>
      </c>
      <c r="E159" s="26">
        <f t="shared" si="12"/>
        <v>1.8734771209233747</v>
      </c>
      <c r="F159" s="21"/>
      <c r="G159" s="22"/>
    </row>
    <row r="160" spans="1:7" ht="18" customHeight="1" x14ac:dyDescent="0.2">
      <c r="A160" s="23" t="s">
        <v>21</v>
      </c>
      <c r="B160" s="17" t="s">
        <v>57</v>
      </c>
      <c r="C160" s="38">
        <v>4126970.7549000001</v>
      </c>
      <c r="D160" s="25">
        <v>4805585.2536000004</v>
      </c>
      <c r="E160" s="26">
        <f t="shared" si="12"/>
        <v>1.164434045938967</v>
      </c>
      <c r="F160" s="21"/>
      <c r="G160" s="22"/>
    </row>
    <row r="161" spans="1:7" ht="18" customHeight="1" x14ac:dyDescent="0.2">
      <c r="A161" s="23" t="s">
        <v>23</v>
      </c>
      <c r="B161" s="17" t="s">
        <v>58</v>
      </c>
      <c r="C161" s="38">
        <v>31292.3675</v>
      </c>
      <c r="D161" s="25">
        <v>36842.333319999998</v>
      </c>
      <c r="E161" s="26">
        <f t="shared" si="12"/>
        <v>1.1773584507468153</v>
      </c>
      <c r="F161" s="21"/>
      <c r="G161" s="22"/>
    </row>
    <row r="162" spans="1:7" ht="18" customHeight="1" x14ac:dyDescent="0.2">
      <c r="A162" s="23" t="s">
        <v>25</v>
      </c>
      <c r="B162" s="17" t="s">
        <v>59</v>
      </c>
      <c r="C162" s="38">
        <v>63669.56637</v>
      </c>
      <c r="D162" s="25">
        <v>82822.346810000003</v>
      </c>
      <c r="E162" s="26">
        <f t="shared" si="12"/>
        <v>1.3008153114896108</v>
      </c>
      <c r="F162" s="21"/>
      <c r="G162" s="22"/>
    </row>
    <row r="163" spans="1:7" ht="18" customHeight="1" x14ac:dyDescent="0.2">
      <c r="A163" s="23" t="s">
        <v>27</v>
      </c>
      <c r="B163" s="17" t="s">
        <v>60</v>
      </c>
      <c r="C163" s="38">
        <v>702592.12263999996</v>
      </c>
      <c r="D163" s="25">
        <v>740849.75022000005</v>
      </c>
      <c r="E163" s="26">
        <f t="shared" si="12"/>
        <v>1.0544521157399922</v>
      </c>
      <c r="F163" s="21"/>
      <c r="G163" s="22"/>
    </row>
    <row r="164" spans="1:7" ht="18" customHeight="1" x14ac:dyDescent="0.2">
      <c r="A164" s="23" t="s">
        <v>29</v>
      </c>
      <c r="B164" s="17" t="s">
        <v>61</v>
      </c>
      <c r="C164" s="38">
        <v>61679.867769999997</v>
      </c>
      <c r="D164" s="25">
        <v>80816.114589999997</v>
      </c>
      <c r="E164" s="26">
        <f t="shared" si="12"/>
        <v>1.3102510999433032</v>
      </c>
      <c r="F164" s="21"/>
      <c r="G164" s="22"/>
    </row>
    <row r="165" spans="1:7" ht="18" customHeight="1" x14ac:dyDescent="0.2">
      <c r="A165" s="23" t="s">
        <v>31</v>
      </c>
      <c r="B165" s="17" t="s">
        <v>62</v>
      </c>
      <c r="C165" s="38">
        <v>635144.16920999996</v>
      </c>
      <c r="D165" s="25">
        <v>701532.40832000005</v>
      </c>
      <c r="E165" s="26">
        <f t="shared" si="12"/>
        <v>1.104524676960468</v>
      </c>
      <c r="F165" s="21"/>
      <c r="G165" s="22"/>
    </row>
    <row r="166" spans="1:7" ht="18" customHeight="1" x14ac:dyDescent="0.2">
      <c r="A166" s="23" t="s">
        <v>33</v>
      </c>
      <c r="B166" s="17" t="s">
        <v>63</v>
      </c>
      <c r="C166" s="38">
        <v>47155.02102</v>
      </c>
      <c r="D166" s="25">
        <v>55410.11836</v>
      </c>
      <c r="E166" s="26">
        <f t="shared" si="12"/>
        <v>1.1750629553637297</v>
      </c>
      <c r="F166" s="21"/>
      <c r="G166" s="22"/>
    </row>
    <row r="167" spans="1:7" ht="18" customHeight="1" x14ac:dyDescent="0.2">
      <c r="A167" s="23" t="s">
        <v>35</v>
      </c>
      <c r="B167" s="17" t="s">
        <v>64</v>
      </c>
      <c r="C167" s="38">
        <v>354696.46574000001</v>
      </c>
      <c r="D167" s="25">
        <v>350926.64137000003</v>
      </c>
      <c r="E167" s="26">
        <f t="shared" si="12"/>
        <v>0.98937168893934413</v>
      </c>
      <c r="F167" s="21"/>
      <c r="G167" s="22"/>
    </row>
    <row r="168" spans="1:7" ht="18" customHeight="1" x14ac:dyDescent="0.2">
      <c r="A168" s="23" t="s">
        <v>37</v>
      </c>
      <c r="B168" s="17" t="s">
        <v>65</v>
      </c>
      <c r="C168" s="38">
        <v>8458.1351500000001</v>
      </c>
      <c r="D168" s="25">
        <v>20548.225109999999</v>
      </c>
      <c r="E168" s="26">
        <f t="shared" si="12"/>
        <v>2.4294037332803793</v>
      </c>
      <c r="F168" s="21"/>
      <c r="G168" s="22"/>
    </row>
    <row r="169" spans="1:7" ht="18" customHeight="1" x14ac:dyDescent="0.2">
      <c r="A169" s="23" t="s">
        <v>39</v>
      </c>
      <c r="B169" s="17" t="s">
        <v>66</v>
      </c>
      <c r="C169" s="38">
        <v>343.06707999999998</v>
      </c>
      <c r="D169" s="25">
        <v>443.28739999999999</v>
      </c>
      <c r="E169" s="26">
        <f t="shared" si="12"/>
        <v>1.2921303903598096</v>
      </c>
      <c r="F169" s="21"/>
      <c r="G169" s="22"/>
    </row>
    <row r="170" spans="1:7" ht="18" customHeight="1" x14ac:dyDescent="0.2">
      <c r="A170" s="23" t="s">
        <v>41</v>
      </c>
      <c r="B170" s="17" t="s">
        <v>67</v>
      </c>
      <c r="C170" s="38">
        <v>134942.29462</v>
      </c>
      <c r="D170" s="25">
        <v>264074.60291000002</v>
      </c>
      <c r="E170" s="26">
        <f t="shared" si="12"/>
        <v>1.9569446603352862</v>
      </c>
      <c r="F170" s="21"/>
      <c r="G170" s="22"/>
    </row>
    <row r="171" spans="1:7" ht="18" customHeight="1" x14ac:dyDescent="0.2">
      <c r="A171" s="23" t="s">
        <v>43</v>
      </c>
      <c r="B171" s="17" t="s">
        <v>68</v>
      </c>
      <c r="C171" s="38">
        <v>428341.59493999998</v>
      </c>
      <c r="D171" s="25">
        <v>489265.95727999997</v>
      </c>
      <c r="E171" s="26">
        <f t="shared" si="12"/>
        <v>1.1422331220215352</v>
      </c>
      <c r="F171" s="21"/>
      <c r="G171" s="22"/>
    </row>
    <row r="172" spans="1:7" ht="18" customHeight="1" x14ac:dyDescent="0.2">
      <c r="A172" s="23" t="s">
        <v>45</v>
      </c>
      <c r="B172" s="17" t="s">
        <v>69</v>
      </c>
      <c r="C172" s="38">
        <v>7796453.3429100001</v>
      </c>
      <c r="D172" s="25">
        <v>9403299.2309399992</v>
      </c>
      <c r="E172" s="26">
        <f t="shared" si="12"/>
        <v>1.2060995964904022</v>
      </c>
      <c r="F172" s="21"/>
      <c r="G172" s="22"/>
    </row>
    <row r="173" spans="1:7" ht="18" customHeight="1" x14ac:dyDescent="0.2">
      <c r="A173" s="23" t="s">
        <v>47</v>
      </c>
      <c r="B173" s="17" t="s">
        <v>70</v>
      </c>
      <c r="C173" s="38">
        <v>106216.93689</v>
      </c>
      <c r="D173" s="25">
        <v>141124.81406999999</v>
      </c>
      <c r="E173" s="26">
        <f t="shared" si="12"/>
        <v>1.3286469954989493</v>
      </c>
      <c r="F173" s="21"/>
      <c r="G173" s="22"/>
    </row>
    <row r="174" spans="1:7" ht="18" customHeight="1" x14ac:dyDescent="0.2">
      <c r="A174" s="23" t="s">
        <v>49</v>
      </c>
      <c r="B174" s="17" t="s">
        <v>71</v>
      </c>
      <c r="C174" s="38">
        <v>52748.491419999998</v>
      </c>
      <c r="D174" s="25">
        <v>52573.106670000001</v>
      </c>
      <c r="E174" s="26">
        <f t="shared" si="12"/>
        <v>0.99667507552768608</v>
      </c>
      <c r="F174" s="21"/>
      <c r="G174" s="22"/>
    </row>
    <row r="175" spans="1:7" ht="18" customHeight="1" x14ac:dyDescent="0.2">
      <c r="A175" s="23" t="s">
        <v>72</v>
      </c>
      <c r="B175" s="17" t="s">
        <v>73</v>
      </c>
      <c r="C175" s="38">
        <v>28340.089550000001</v>
      </c>
      <c r="D175" s="25">
        <v>43556.495190000001</v>
      </c>
      <c r="E175" s="26">
        <f t="shared" si="12"/>
        <v>1.5369215793462445</v>
      </c>
      <c r="F175" s="21"/>
      <c r="G175" s="22"/>
    </row>
    <row r="176" spans="1:7" ht="18" customHeight="1" x14ac:dyDescent="0.2">
      <c r="A176" s="23" t="s">
        <v>74</v>
      </c>
      <c r="B176" s="17" t="s">
        <v>75</v>
      </c>
      <c r="C176" s="38">
        <v>55118.644780000002</v>
      </c>
      <c r="D176" s="25">
        <v>70312.546679999999</v>
      </c>
      <c r="E176" s="26">
        <f t="shared" si="12"/>
        <v>1.2756581182401125</v>
      </c>
      <c r="F176" s="21"/>
      <c r="G176" s="22"/>
    </row>
    <row r="177" spans="1:9" ht="18" customHeight="1" x14ac:dyDescent="0.2">
      <c r="A177" s="23" t="s">
        <v>76</v>
      </c>
      <c r="B177" s="17" t="s">
        <v>77</v>
      </c>
      <c r="C177" s="38">
        <v>207570.84224</v>
      </c>
      <c r="D177" s="25">
        <v>227328.68411999999</v>
      </c>
      <c r="E177" s="26">
        <f t="shared" si="12"/>
        <v>1.0951860177796811</v>
      </c>
      <c r="F177" s="21"/>
      <c r="G177" s="22"/>
    </row>
    <row r="178" spans="1:9" ht="18" customHeight="1" x14ac:dyDescent="0.2">
      <c r="A178" s="23" t="s">
        <v>78</v>
      </c>
      <c r="B178" s="17" t="s">
        <v>79</v>
      </c>
      <c r="C178" s="38">
        <v>139438.56735</v>
      </c>
      <c r="D178" s="25">
        <v>182507.51615000001</v>
      </c>
      <c r="E178" s="26">
        <f t="shared" si="12"/>
        <v>1.30887400536678</v>
      </c>
      <c r="F178" s="21"/>
      <c r="G178" s="22"/>
    </row>
    <row r="179" spans="1:9" ht="18" customHeight="1" x14ac:dyDescent="0.2">
      <c r="A179" s="23" t="s">
        <v>80</v>
      </c>
      <c r="B179" s="17" t="s">
        <v>81</v>
      </c>
      <c r="C179" s="38">
        <v>1061081.9407299999</v>
      </c>
      <c r="D179" s="25">
        <v>1258154.35546</v>
      </c>
      <c r="E179" s="26">
        <f t="shared" si="12"/>
        <v>1.1857278002436069</v>
      </c>
      <c r="F179" s="21"/>
      <c r="G179" s="22"/>
    </row>
    <row r="180" spans="1:9" ht="18" customHeight="1" x14ac:dyDescent="0.2">
      <c r="A180" s="23" t="s">
        <v>82</v>
      </c>
      <c r="B180" s="17" t="s">
        <v>83</v>
      </c>
      <c r="C180" s="38">
        <v>4579780.52042</v>
      </c>
      <c r="D180" s="25">
        <v>5586420.3384800004</v>
      </c>
      <c r="E180" s="26">
        <f t="shared" si="12"/>
        <v>1.2198008864336765</v>
      </c>
      <c r="F180" s="21"/>
      <c r="G180" s="22"/>
    </row>
    <row r="181" spans="1:9" ht="18" customHeight="1" thickBot="1" x14ac:dyDescent="0.25">
      <c r="A181" s="23" t="s">
        <v>84</v>
      </c>
      <c r="B181" s="17" t="s">
        <v>85</v>
      </c>
      <c r="C181" s="38">
        <v>104520.47736999999</v>
      </c>
      <c r="D181" s="25">
        <v>144054.08265999999</v>
      </c>
      <c r="E181" s="26">
        <f t="shared" si="12"/>
        <v>1.3782378944754718</v>
      </c>
      <c r="F181" s="21"/>
      <c r="G181" s="22"/>
    </row>
    <row r="182" spans="1:9" s="100" customFormat="1" ht="18" customHeight="1" thickBot="1" x14ac:dyDescent="0.25">
      <c r="A182" s="27"/>
      <c r="B182" s="41" t="s">
        <v>10</v>
      </c>
      <c r="C182" s="29">
        <f>SUM(C155:C181)</f>
        <v>23488752.500660002</v>
      </c>
      <c r="D182" s="29">
        <f>SUM(D155:D181)</f>
        <v>27896912.542300001</v>
      </c>
      <c r="E182" s="30">
        <f>+D182/C182</f>
        <v>1.1876711009457031</v>
      </c>
      <c r="F182" s="21"/>
      <c r="G182" s="22"/>
    </row>
    <row r="183" spans="1:9" x14ac:dyDescent="0.2">
      <c r="A183" s="97"/>
      <c r="B183" s="66"/>
      <c r="C183" s="43"/>
      <c r="D183" s="43"/>
      <c r="E183" s="22"/>
      <c r="I183" s="40"/>
    </row>
    <row r="184" spans="1:9" x14ac:dyDescent="0.2">
      <c r="A184" s="97"/>
      <c r="B184" s="66"/>
      <c r="C184" s="22"/>
      <c r="D184" s="22"/>
      <c r="E184" s="3"/>
      <c r="I184" s="40"/>
    </row>
    <row r="185" spans="1:9" x14ac:dyDescent="0.2">
      <c r="A185" s="97"/>
      <c r="B185" s="66"/>
      <c r="C185" s="137"/>
      <c r="D185" s="137"/>
      <c r="E185" s="3"/>
      <c r="I185" s="40"/>
    </row>
    <row r="186" spans="1:9" x14ac:dyDescent="0.2">
      <c r="A186" s="97"/>
      <c r="C186" s="94"/>
      <c r="E186" s="3"/>
      <c r="I186" s="40"/>
    </row>
    <row r="187" spans="1:9" x14ac:dyDescent="0.2">
      <c r="A187" s="97"/>
      <c r="C187" s="40"/>
      <c r="D187" s="40"/>
      <c r="E187" s="3"/>
      <c r="I187" s="40"/>
    </row>
    <row r="188" spans="1:9" x14ac:dyDescent="0.2">
      <c r="C188" s="40"/>
      <c r="D188" s="40"/>
      <c r="I188" s="40"/>
    </row>
    <row r="189" spans="1:9" x14ac:dyDescent="0.2">
      <c r="C189" s="40"/>
      <c r="D189" s="40"/>
    </row>
    <row r="202" spans="8:9" x14ac:dyDescent="0.2">
      <c r="H202" s="1"/>
    </row>
    <row r="203" spans="8:9" x14ac:dyDescent="0.2">
      <c r="H203" s="1"/>
      <c r="I203" s="31"/>
    </row>
    <row r="204" spans="8:9" x14ac:dyDescent="0.2">
      <c r="H204" s="1"/>
      <c r="I204" s="31"/>
    </row>
    <row r="205" spans="8:9" x14ac:dyDescent="0.2">
      <c r="H205" s="1"/>
      <c r="I205" s="31"/>
    </row>
    <row r="206" spans="8:9" x14ac:dyDescent="0.2">
      <c r="H206" s="1"/>
      <c r="I206" s="31"/>
    </row>
    <row r="207" spans="8:9" x14ac:dyDescent="0.2">
      <c r="H207" s="1"/>
      <c r="I207" s="31"/>
    </row>
    <row r="208" spans="8:9" x14ac:dyDescent="0.2">
      <c r="H208" s="1"/>
      <c r="I208" s="31"/>
    </row>
    <row r="209" spans="3:9" x14ac:dyDescent="0.2">
      <c r="H209" s="1"/>
      <c r="I209" s="31"/>
    </row>
    <row r="210" spans="3:9" x14ac:dyDescent="0.2">
      <c r="H210" s="1"/>
      <c r="I210" s="31"/>
    </row>
    <row r="211" spans="3:9" x14ac:dyDescent="0.2">
      <c r="H211" s="1"/>
      <c r="I211" s="31"/>
    </row>
    <row r="212" spans="3:9" x14ac:dyDescent="0.2">
      <c r="H212" s="61"/>
      <c r="I212" s="31"/>
    </row>
    <row r="213" spans="3:9" x14ac:dyDescent="0.2">
      <c r="H213" s="1"/>
      <c r="I213" s="31"/>
    </row>
    <row r="214" spans="3:9" x14ac:dyDescent="0.2">
      <c r="H214" s="1"/>
      <c r="I214" s="31"/>
    </row>
    <row r="215" spans="3:9" x14ac:dyDescent="0.2">
      <c r="H215" s="1"/>
      <c r="I215" s="31"/>
    </row>
    <row r="216" spans="3:9" x14ac:dyDescent="0.2">
      <c r="H216" s="1"/>
      <c r="I216" s="31"/>
    </row>
    <row r="217" spans="3:9" x14ac:dyDescent="0.2">
      <c r="H217" s="1"/>
      <c r="I217" s="31"/>
    </row>
    <row r="218" spans="3:9" x14ac:dyDescent="0.2">
      <c r="H218" s="1"/>
      <c r="I218" s="31"/>
    </row>
    <row r="219" spans="3:9" x14ac:dyDescent="0.2">
      <c r="H219" s="1"/>
      <c r="I219" s="31"/>
    </row>
    <row r="220" spans="3:9" x14ac:dyDescent="0.2">
      <c r="H220" s="1"/>
      <c r="I220" s="31"/>
    </row>
    <row r="221" spans="3:9" x14ac:dyDescent="0.2">
      <c r="H221" s="1"/>
      <c r="I221" s="31"/>
    </row>
    <row r="222" spans="3:9" x14ac:dyDescent="0.2">
      <c r="H222" s="1"/>
      <c r="I222" s="31"/>
    </row>
    <row r="223" spans="3:9" x14ac:dyDescent="0.2">
      <c r="C223" s="94"/>
      <c r="H223" s="1"/>
      <c r="I223" s="31"/>
    </row>
    <row r="224" spans="3:9" x14ac:dyDescent="0.2">
      <c r="C224" s="40"/>
      <c r="D224" s="40"/>
      <c r="H224" s="1"/>
      <c r="I224" s="31"/>
    </row>
    <row r="225" spans="3:9" x14ac:dyDescent="0.2">
      <c r="C225" s="40"/>
      <c r="D225" s="40"/>
      <c r="H225" s="1"/>
      <c r="I225" s="31"/>
    </row>
    <row r="226" spans="3:9" x14ac:dyDescent="0.2">
      <c r="C226" s="40"/>
      <c r="D226" s="40"/>
      <c r="H226" s="1"/>
      <c r="I226" s="31"/>
    </row>
    <row r="227" spans="3:9" x14ac:dyDescent="0.2">
      <c r="C227" s="40"/>
      <c r="D227" s="40"/>
      <c r="H227" s="1"/>
      <c r="I227" s="31"/>
    </row>
    <row r="228" spans="3:9" x14ac:dyDescent="0.2">
      <c r="C228" s="40"/>
      <c r="D228" s="40"/>
      <c r="H228" s="1"/>
      <c r="I228" s="31"/>
    </row>
    <row r="229" spans="3:9" x14ac:dyDescent="0.2">
      <c r="C229" s="40"/>
      <c r="D229" s="40"/>
      <c r="H229" s="1"/>
      <c r="I229" s="31"/>
    </row>
    <row r="230" spans="3:9" x14ac:dyDescent="0.2">
      <c r="H230" s="1"/>
      <c r="I230" s="31"/>
    </row>
    <row r="232" spans="3:9" x14ac:dyDescent="0.2">
      <c r="I232" s="40"/>
    </row>
    <row r="267" spans="3:4" x14ac:dyDescent="0.2">
      <c r="C267" s="94"/>
    </row>
    <row r="268" spans="3:4" x14ac:dyDescent="0.2">
      <c r="C268" s="40"/>
      <c r="D268" s="40"/>
    </row>
    <row r="269" spans="3:4" x14ac:dyDescent="0.2">
      <c r="C269" s="40"/>
      <c r="D269" s="40"/>
    </row>
    <row r="270" spans="3:4" x14ac:dyDescent="0.2">
      <c r="C270" s="40"/>
      <c r="D270" s="40"/>
    </row>
    <row r="271" spans="3:4" x14ac:dyDescent="0.2">
      <c r="C271" s="40"/>
      <c r="D271" s="40"/>
    </row>
    <row r="272" spans="3:4" x14ac:dyDescent="0.2">
      <c r="C272" s="40"/>
      <c r="D272" s="40"/>
    </row>
    <row r="273" spans="3:4" x14ac:dyDescent="0.2">
      <c r="C273" s="40"/>
      <c r="D273" s="40"/>
    </row>
    <row r="274" spans="3:4" x14ac:dyDescent="0.2">
      <c r="C274" s="40"/>
      <c r="D274" s="40"/>
    </row>
    <row r="275" spans="3:4" x14ac:dyDescent="0.2">
      <c r="C275" s="40"/>
      <c r="D275" s="40"/>
    </row>
    <row r="276" spans="3:4" x14ac:dyDescent="0.2">
      <c r="C276" s="40"/>
      <c r="D276" s="40"/>
    </row>
    <row r="277" spans="3:4" x14ac:dyDescent="0.2">
      <c r="C277" s="40"/>
      <c r="D277" s="40"/>
    </row>
    <row r="278" spans="3:4" x14ac:dyDescent="0.2">
      <c r="C278" s="40"/>
      <c r="D278" s="40"/>
    </row>
    <row r="279" spans="3:4" x14ac:dyDescent="0.2">
      <c r="C279" s="40"/>
      <c r="D279" s="40"/>
    </row>
    <row r="280" spans="3:4" x14ac:dyDescent="0.2">
      <c r="C280" s="40"/>
      <c r="D280" s="40"/>
    </row>
    <row r="281" spans="3:4" x14ac:dyDescent="0.2">
      <c r="C281" s="40"/>
      <c r="D281" s="40"/>
    </row>
    <row r="282" spans="3:4" x14ac:dyDescent="0.2">
      <c r="C282" s="40"/>
      <c r="D282" s="40"/>
    </row>
    <row r="283" spans="3:4" x14ac:dyDescent="0.2">
      <c r="C283" s="40"/>
      <c r="D283" s="40"/>
    </row>
    <row r="284" spans="3:4" x14ac:dyDescent="0.2">
      <c r="C284" s="40"/>
      <c r="D284" s="40"/>
    </row>
    <row r="285" spans="3:4" x14ac:dyDescent="0.2">
      <c r="C285" s="40"/>
      <c r="D285" s="40"/>
    </row>
    <row r="286" spans="3:4" x14ac:dyDescent="0.2">
      <c r="C286" s="40"/>
      <c r="D286" s="40"/>
    </row>
    <row r="289" ht="12" customHeight="1" x14ac:dyDescent="0.2"/>
  </sheetData>
  <mergeCells count="17">
    <mergeCell ref="A2:E2"/>
    <mergeCell ref="A10:E10"/>
    <mergeCell ref="A36:E36"/>
    <mergeCell ref="A69:F69"/>
    <mergeCell ref="C71:D72"/>
    <mergeCell ref="E71:E72"/>
    <mergeCell ref="F71:G72"/>
    <mergeCell ref="A124:E124"/>
    <mergeCell ref="C126:D126"/>
    <mergeCell ref="A151:E151"/>
    <mergeCell ref="C153:D153"/>
    <mergeCell ref="A86:G86"/>
    <mergeCell ref="C88:D89"/>
    <mergeCell ref="E88:E89"/>
    <mergeCell ref="F88:G89"/>
    <mergeCell ref="A116:E116"/>
    <mergeCell ref="C118:D118"/>
  </mergeCells>
  <conditionalFormatting sqref="G6:G66 J75:J83 L75:L83 J92:J113 L92:L113 G120:G182 C123:D123 C150:D150 C184:D184">
    <cfRule type="cellIs" dxfId="12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scale="54" fitToHeight="10" orientation="portrait" horizontalDpi="300" verticalDpi="300" r:id="rId1"/>
  <headerFooter alignWithMargins="0"/>
  <rowBreaks count="4" manualBreakCount="4">
    <brk id="34" max="6" man="1"/>
    <brk id="85" max="6" man="1"/>
    <brk id="115" max="6" man="1"/>
    <brk id="14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056DE-6666-438D-9304-F45952F2CB9D}">
  <dimension ref="A2:S243"/>
  <sheetViews>
    <sheetView showGridLines="0" topLeftCell="A49" zoomScale="115" zoomScaleNormal="115" zoomScaleSheetLayoutView="115" workbookViewId="0">
      <selection activeCell="D68" sqref="D68"/>
    </sheetView>
  </sheetViews>
  <sheetFormatPr defaultColWidth="9.140625" defaultRowHeight="12.75" x14ac:dyDescent="0.2"/>
  <cols>
    <col min="1" max="1" width="6" style="160" customWidth="1"/>
    <col min="2" max="2" width="31.42578125" style="147" customWidth="1"/>
    <col min="3" max="3" width="19.28515625" style="154" customWidth="1"/>
    <col min="4" max="4" width="18.85546875" style="154" customWidth="1"/>
    <col min="5" max="5" width="12.5703125" style="154" customWidth="1"/>
    <col min="6" max="6" width="2.42578125" style="154" customWidth="1"/>
    <col min="7" max="10" width="9.140625" style="154"/>
    <col min="11" max="11" width="9.140625" style="538"/>
    <col min="12" max="16384" width="9.140625" style="154"/>
  </cols>
  <sheetData>
    <row r="2" spans="1:19" s="139" customFormat="1" ht="18" customHeight="1" x14ac:dyDescent="0.2">
      <c r="A2" s="496" t="s">
        <v>133</v>
      </c>
      <c r="B2" s="496"/>
      <c r="C2" s="496"/>
      <c r="D2" s="496"/>
      <c r="E2" s="496"/>
      <c r="F2" s="138"/>
      <c r="K2" s="536"/>
    </row>
    <row r="3" spans="1:19" s="139" customFormat="1" ht="18" customHeight="1" thickBot="1" x14ac:dyDescent="0.25">
      <c r="A3" s="140"/>
      <c r="B3" s="140"/>
      <c r="C3" s="140"/>
      <c r="D3" s="140"/>
      <c r="E3" s="140"/>
      <c r="F3" s="138"/>
      <c r="K3" s="536"/>
    </row>
    <row r="4" spans="1:19" s="147" customFormat="1" ht="18" customHeight="1" thickBot="1" x14ac:dyDescent="0.25">
      <c r="A4" s="141" t="s">
        <v>1</v>
      </c>
      <c r="B4" s="142" t="s">
        <v>2</v>
      </c>
      <c r="C4" s="143" t="s">
        <v>134</v>
      </c>
      <c r="D4" s="144"/>
      <c r="E4" s="145" t="s">
        <v>4</v>
      </c>
      <c r="F4" s="146"/>
      <c r="K4" s="537"/>
    </row>
    <row r="5" spans="1:19" s="147" customFormat="1" ht="18" customHeight="1" thickBot="1" x14ac:dyDescent="0.25">
      <c r="A5" s="148"/>
      <c r="B5" s="149"/>
      <c r="C5" s="36">
        <f>+'4.1.2 Odszkodowania'!C5</f>
        <v>2023</v>
      </c>
      <c r="D5" s="36">
        <f>+'4.1.2 Odszkodowania'!D5</f>
        <v>2024</v>
      </c>
      <c r="E5" s="16" t="s">
        <v>5</v>
      </c>
      <c r="K5" s="537"/>
    </row>
    <row r="6" spans="1:19" ht="18" customHeight="1" x14ac:dyDescent="0.2">
      <c r="A6" s="141" t="s">
        <v>6</v>
      </c>
      <c r="B6" s="150" t="s">
        <v>7</v>
      </c>
      <c r="C6" s="151">
        <f>+C34</f>
        <v>4099696.5819600006</v>
      </c>
      <c r="D6" s="151">
        <f t="shared" ref="D6" si="0">+D34</f>
        <v>4451766.7868600003</v>
      </c>
      <c r="E6" s="79">
        <f>+D6/C6</f>
        <v>1.085877136968922</v>
      </c>
      <c r="F6" s="152"/>
      <c r="G6" s="22"/>
      <c r="H6" s="153"/>
    </row>
    <row r="7" spans="1:19" ht="18" customHeight="1" thickBot="1" x14ac:dyDescent="0.25">
      <c r="A7" s="155" t="s">
        <v>8</v>
      </c>
      <c r="B7" s="156" t="s">
        <v>9</v>
      </c>
      <c r="C7" s="25">
        <f>+C67</f>
        <v>2880714.6484499983</v>
      </c>
      <c r="D7" s="25">
        <f t="shared" ref="D7" si="1">+D67</f>
        <v>2005565.9098299979</v>
      </c>
      <c r="E7" s="59">
        <f>+D7/C7</f>
        <v>0.69620429462151545</v>
      </c>
      <c r="F7" s="152"/>
      <c r="G7" s="22"/>
      <c r="H7" s="153"/>
    </row>
    <row r="8" spans="1:19" s="159" customFormat="1" ht="18" customHeight="1" thickBot="1" x14ac:dyDescent="0.25">
      <c r="A8" s="157"/>
      <c r="B8" s="158" t="s">
        <v>10</v>
      </c>
      <c r="C8" s="29">
        <f>SUM(C6:C7)</f>
        <v>6980411.2304099984</v>
      </c>
      <c r="D8" s="29">
        <f t="shared" ref="D8" si="2">SUM(D6:D7)</f>
        <v>6457332.6966899987</v>
      </c>
      <c r="E8" s="112">
        <f>+D8/C8</f>
        <v>0.92506479683586262</v>
      </c>
      <c r="F8" s="152"/>
      <c r="G8" s="22"/>
      <c r="K8" s="539"/>
    </row>
    <row r="9" spans="1:19" ht="18" customHeight="1" x14ac:dyDescent="0.2">
      <c r="G9" s="22"/>
    </row>
    <row r="10" spans="1:19" s="162" customFormat="1" ht="18" customHeight="1" x14ac:dyDescent="0.2">
      <c r="A10" s="497" t="s">
        <v>135</v>
      </c>
      <c r="B10" s="497"/>
      <c r="C10" s="497"/>
      <c r="D10" s="497"/>
      <c r="E10" s="497"/>
      <c r="F10" s="161"/>
      <c r="G10" s="22"/>
      <c r="K10" s="540"/>
    </row>
    <row r="11" spans="1:19" s="139" customFormat="1" ht="18" customHeight="1" thickBot="1" x14ac:dyDescent="0.25">
      <c r="A11" s="140"/>
      <c r="B11" s="140"/>
      <c r="C11" s="140"/>
      <c r="D11" s="140"/>
      <c r="E11" s="140"/>
      <c r="F11" s="138"/>
      <c r="G11" s="22"/>
      <c r="K11" s="536"/>
    </row>
    <row r="12" spans="1:19" s="147" customFormat="1" ht="18" customHeight="1" thickBot="1" x14ac:dyDescent="0.25">
      <c r="A12" s="141" t="s">
        <v>1</v>
      </c>
      <c r="B12" s="142" t="s">
        <v>12</v>
      </c>
      <c r="C12" s="143" t="s">
        <v>134</v>
      </c>
      <c r="D12" s="144"/>
      <c r="E12" s="163" t="s">
        <v>4</v>
      </c>
      <c r="F12" s="146"/>
      <c r="G12" s="22"/>
      <c r="K12" s="537"/>
      <c r="M12" s="164"/>
      <c r="N12" s="164"/>
      <c r="O12" s="164"/>
      <c r="P12" s="164"/>
    </row>
    <row r="13" spans="1:19" s="147" customFormat="1" ht="18" customHeight="1" thickBot="1" x14ac:dyDescent="0.25">
      <c r="A13" s="165"/>
      <c r="B13" s="165"/>
      <c r="C13" s="36">
        <f>+C5</f>
        <v>2023</v>
      </c>
      <c r="D13" s="36">
        <f t="shared" ref="D13:E13" si="3">+D5</f>
        <v>2024</v>
      </c>
      <c r="E13" s="36" t="str">
        <f t="shared" si="3"/>
        <v>24/23</v>
      </c>
      <c r="G13" s="22"/>
      <c r="K13" s="537"/>
    </row>
    <row r="14" spans="1:19" ht="18" customHeight="1" x14ac:dyDescent="0.2">
      <c r="A14" s="23" t="s">
        <v>6</v>
      </c>
      <c r="B14" s="37" t="s">
        <v>13</v>
      </c>
      <c r="C14" s="166">
        <v>808043.07909000095</v>
      </c>
      <c r="D14" s="166">
        <v>812177.69723000005</v>
      </c>
      <c r="E14" s="26">
        <f t="shared" ref="E14:E33" si="4">+IFERROR(IF(D14/C14&gt;0,D14/C14,"X"),"X")</f>
        <v>1.0051168288510748</v>
      </c>
      <c r="F14" s="152"/>
      <c r="G14" s="22"/>
      <c r="H14" s="167"/>
      <c r="I14" s="167"/>
      <c r="J14" s="168"/>
      <c r="K14" s="541"/>
      <c r="L14" s="147"/>
      <c r="M14" s="169"/>
      <c r="N14" s="169"/>
      <c r="O14" s="169"/>
      <c r="P14" s="169"/>
      <c r="S14" s="147"/>
    </row>
    <row r="15" spans="1:19" ht="18" customHeight="1" x14ac:dyDescent="0.2">
      <c r="A15" s="23" t="s">
        <v>8</v>
      </c>
      <c r="B15" s="37" t="s">
        <v>14</v>
      </c>
      <c r="C15" s="166">
        <v>35541.673190000001</v>
      </c>
      <c r="D15" s="166">
        <v>16710.549360000001</v>
      </c>
      <c r="E15" s="26">
        <f t="shared" si="4"/>
        <v>0.47016777377553731</v>
      </c>
      <c r="F15" s="152"/>
      <c r="G15" s="22"/>
      <c r="H15" s="167"/>
      <c r="I15" s="167"/>
      <c r="J15" s="168"/>
      <c r="K15" s="541"/>
      <c r="L15" s="147"/>
      <c r="M15" s="169"/>
      <c r="N15" s="169"/>
      <c r="O15" s="169"/>
      <c r="P15" s="169"/>
    </row>
    <row r="16" spans="1:19" ht="18" customHeight="1" x14ac:dyDescent="0.2">
      <c r="A16" s="23" t="s">
        <v>15</v>
      </c>
      <c r="B16" s="37" t="s">
        <v>16</v>
      </c>
      <c r="C16" s="166">
        <v>18044.350040000001</v>
      </c>
      <c r="D16" s="166">
        <v>11048.407800000001</v>
      </c>
      <c r="E16" s="26">
        <f t="shared" si="4"/>
        <v>0.61229181297793089</v>
      </c>
      <c r="F16" s="152"/>
      <c r="G16" s="22"/>
      <c r="H16" s="167"/>
      <c r="I16" s="167"/>
      <c r="J16" s="168"/>
      <c r="K16" s="541"/>
      <c r="L16" s="147"/>
      <c r="M16" s="169"/>
      <c r="N16" s="169"/>
      <c r="O16" s="169"/>
      <c r="P16" s="169"/>
    </row>
    <row r="17" spans="1:19" ht="18" customHeight="1" x14ac:dyDescent="0.2">
      <c r="A17" s="23" t="s">
        <v>17</v>
      </c>
      <c r="B17" s="37" t="s">
        <v>18</v>
      </c>
      <c r="C17" s="166">
        <v>60496.440379999898</v>
      </c>
      <c r="D17" s="166">
        <v>83762.363410000107</v>
      </c>
      <c r="E17" s="26">
        <f t="shared" si="4"/>
        <v>1.3845833388519817</v>
      </c>
      <c r="F17" s="152"/>
      <c r="G17" s="22"/>
      <c r="H17" s="167"/>
      <c r="I17" s="167"/>
      <c r="J17" s="168"/>
      <c r="K17" s="541"/>
      <c r="L17" s="147"/>
      <c r="M17" s="169"/>
      <c r="N17" s="169"/>
      <c r="O17" s="169"/>
      <c r="P17" s="169"/>
      <c r="S17" s="147"/>
    </row>
    <row r="18" spans="1:19" ht="18" customHeight="1" x14ac:dyDescent="0.2">
      <c r="A18" s="23" t="s">
        <v>19</v>
      </c>
      <c r="B18" s="37" t="s">
        <v>20</v>
      </c>
      <c r="C18" s="166">
        <v>8280.7863099999995</v>
      </c>
      <c r="D18" s="166">
        <v>51675.314550000097</v>
      </c>
      <c r="E18" s="26">
        <f t="shared" si="4"/>
        <v>6.2403873998772585</v>
      </c>
      <c r="F18" s="152"/>
      <c r="G18" s="22"/>
      <c r="H18" s="167"/>
      <c r="I18" s="167"/>
      <c r="J18" s="168"/>
      <c r="K18" s="541"/>
      <c r="L18" s="147"/>
      <c r="M18" s="169"/>
      <c r="N18" s="169"/>
      <c r="O18" s="169"/>
      <c r="P18" s="169"/>
      <c r="S18" s="147"/>
    </row>
    <row r="19" spans="1:19" ht="18" customHeight="1" x14ac:dyDescent="0.2">
      <c r="A19" s="23" t="s">
        <v>21</v>
      </c>
      <c r="B19" s="37" t="s">
        <v>22</v>
      </c>
      <c r="C19" s="166">
        <v>121511.76833000001</v>
      </c>
      <c r="D19" s="166">
        <v>75044.216780000002</v>
      </c>
      <c r="E19" s="26">
        <f t="shared" si="4"/>
        <v>0.61758805596669397</v>
      </c>
      <c r="F19" s="152"/>
      <c r="G19" s="22"/>
      <c r="H19" s="167"/>
      <c r="I19" s="167"/>
      <c r="J19" s="168"/>
      <c r="K19" s="541"/>
      <c r="L19" s="147"/>
      <c r="M19" s="169"/>
      <c r="N19" s="169"/>
      <c r="O19" s="169"/>
      <c r="P19" s="169"/>
    </row>
    <row r="20" spans="1:19" ht="18" customHeight="1" x14ac:dyDescent="0.2">
      <c r="A20" s="23" t="s">
        <v>23</v>
      </c>
      <c r="B20" s="37" t="s">
        <v>24</v>
      </c>
      <c r="C20" s="166">
        <v>2172.4721399999999</v>
      </c>
      <c r="D20" s="166">
        <v>2670.5851400000001</v>
      </c>
      <c r="E20" s="26">
        <f t="shared" si="4"/>
        <v>1.2292839529808655</v>
      </c>
      <c r="F20" s="152"/>
      <c r="G20" s="22"/>
      <c r="H20" s="167"/>
      <c r="I20" s="167"/>
      <c r="J20" s="168"/>
      <c r="K20" s="541"/>
      <c r="L20" s="147"/>
      <c r="M20" s="169"/>
      <c r="N20" s="169"/>
      <c r="O20" s="169"/>
      <c r="P20" s="169"/>
    </row>
    <row r="21" spans="1:19" ht="18" customHeight="1" x14ac:dyDescent="0.2">
      <c r="A21" s="23" t="s">
        <v>25</v>
      </c>
      <c r="B21" s="37" t="s">
        <v>26</v>
      </c>
      <c r="C21" s="166">
        <v>233011.99705000001</v>
      </c>
      <c r="D21" s="166">
        <v>344055.39233</v>
      </c>
      <c r="E21" s="26">
        <f t="shared" si="4"/>
        <v>1.4765565579705846</v>
      </c>
      <c r="F21" s="152"/>
      <c r="G21" s="22"/>
      <c r="H21" s="167"/>
      <c r="I21" s="167"/>
      <c r="J21" s="168"/>
      <c r="K21" s="541"/>
      <c r="L21" s="147"/>
      <c r="M21" s="169"/>
      <c r="N21" s="169"/>
      <c r="O21" s="169"/>
      <c r="P21" s="169"/>
    </row>
    <row r="22" spans="1:19" ht="18" customHeight="1" x14ac:dyDescent="0.2">
      <c r="A22" s="23" t="s">
        <v>27</v>
      </c>
      <c r="B22" s="37" t="s">
        <v>28</v>
      </c>
      <c r="C22" s="166">
        <v>24934.973859999998</v>
      </c>
      <c r="D22" s="166">
        <v>7968.1671699999997</v>
      </c>
      <c r="E22" s="26">
        <f t="shared" si="4"/>
        <v>0.3195578713953382</v>
      </c>
      <c r="F22" s="152"/>
      <c r="G22" s="22"/>
      <c r="H22" s="167"/>
      <c r="I22" s="167"/>
      <c r="J22" s="168"/>
      <c r="K22" s="541"/>
      <c r="L22" s="147"/>
      <c r="M22" s="169"/>
      <c r="N22" s="169"/>
      <c r="O22" s="169"/>
      <c r="P22" s="169"/>
    </row>
    <row r="23" spans="1:19" ht="18" customHeight="1" x14ac:dyDescent="0.2">
      <c r="A23" s="23" t="s">
        <v>29</v>
      </c>
      <c r="B23" s="37" t="s">
        <v>30</v>
      </c>
      <c r="C23" s="166">
        <v>106171.05847</v>
      </c>
      <c r="D23" s="166">
        <v>147857.9491</v>
      </c>
      <c r="E23" s="26">
        <f t="shared" si="4"/>
        <v>1.3926389284494056</v>
      </c>
      <c r="F23" s="152"/>
      <c r="G23" s="22"/>
      <c r="H23" s="167"/>
      <c r="I23" s="167"/>
      <c r="J23" s="168"/>
      <c r="K23" s="541"/>
      <c r="L23" s="147"/>
      <c r="M23" s="169"/>
      <c r="N23" s="169"/>
      <c r="O23" s="169"/>
      <c r="P23" s="169"/>
    </row>
    <row r="24" spans="1:19" ht="18" customHeight="1" x14ac:dyDescent="0.2">
      <c r="A24" s="23" t="s">
        <v>31</v>
      </c>
      <c r="B24" s="37" t="s">
        <v>32</v>
      </c>
      <c r="C24" s="166">
        <v>4347.6722799999998</v>
      </c>
      <c r="D24" s="166">
        <v>4369.6320500000002</v>
      </c>
      <c r="E24" s="26">
        <f t="shared" si="4"/>
        <v>1.0050509257795301</v>
      </c>
      <c r="F24" s="152"/>
      <c r="G24" s="22"/>
      <c r="H24" s="167"/>
      <c r="I24" s="167"/>
      <c r="J24" s="168"/>
      <c r="K24" s="541"/>
      <c r="L24" s="147"/>
      <c r="M24" s="169"/>
      <c r="N24" s="169"/>
      <c r="O24" s="169"/>
      <c r="P24" s="169"/>
    </row>
    <row r="25" spans="1:19" ht="18" customHeight="1" x14ac:dyDescent="0.2">
      <c r="A25" s="23" t="s">
        <v>33</v>
      </c>
      <c r="B25" s="37" t="s">
        <v>34</v>
      </c>
      <c r="C25" s="166">
        <v>2194506.8991999999</v>
      </c>
      <c r="D25" s="166">
        <v>2416079.09424</v>
      </c>
      <c r="E25" s="26">
        <f t="shared" si="4"/>
        <v>1.1009667343131952</v>
      </c>
      <c r="F25" s="152"/>
      <c r="G25" s="22"/>
      <c r="H25" s="167"/>
      <c r="I25" s="167"/>
      <c r="J25" s="168"/>
      <c r="K25" s="541"/>
      <c r="L25" s="147"/>
      <c r="M25" s="169"/>
      <c r="N25" s="169"/>
      <c r="O25" s="169"/>
      <c r="P25" s="169"/>
    </row>
    <row r="26" spans="1:19" ht="18" customHeight="1" x14ac:dyDescent="0.2">
      <c r="A26" s="23" t="s">
        <v>35</v>
      </c>
      <c r="B26" s="37" t="s">
        <v>36</v>
      </c>
      <c r="C26" s="166">
        <v>1873.19497</v>
      </c>
      <c r="D26" s="166">
        <v>1401.84213</v>
      </c>
      <c r="E26" s="26">
        <f t="shared" si="4"/>
        <v>0.74836957842140694</v>
      </c>
      <c r="F26" s="152"/>
      <c r="G26" s="22"/>
      <c r="H26" s="167"/>
      <c r="I26" s="167"/>
      <c r="J26" s="168"/>
      <c r="K26" s="541"/>
      <c r="L26" s="147"/>
      <c r="M26" s="169"/>
      <c r="N26" s="169"/>
      <c r="O26" s="169"/>
      <c r="P26" s="169"/>
    </row>
    <row r="27" spans="1:19" ht="18" customHeight="1" x14ac:dyDescent="0.2">
      <c r="A27" s="23" t="s">
        <v>37</v>
      </c>
      <c r="B27" s="37" t="s">
        <v>38</v>
      </c>
      <c r="C27" s="166">
        <v>3206.2282</v>
      </c>
      <c r="D27" s="166">
        <v>5530.6506600000002</v>
      </c>
      <c r="E27" s="26">
        <f t="shared" si="4"/>
        <v>1.7249709986332227</v>
      </c>
      <c r="F27" s="152"/>
      <c r="G27" s="22"/>
      <c r="H27" s="167"/>
      <c r="I27" s="167"/>
      <c r="J27" s="168"/>
      <c r="K27" s="541"/>
      <c r="L27" s="147"/>
      <c r="M27" s="169"/>
      <c r="N27" s="169"/>
      <c r="O27" s="169"/>
      <c r="P27" s="169"/>
    </row>
    <row r="28" spans="1:19" ht="18" customHeight="1" x14ac:dyDescent="0.2">
      <c r="A28" s="23" t="s">
        <v>39</v>
      </c>
      <c r="B28" s="37" t="s">
        <v>40</v>
      </c>
      <c r="C28" s="166">
        <v>188891.17872</v>
      </c>
      <c r="D28" s="166">
        <v>207452.43995999999</v>
      </c>
      <c r="E28" s="26">
        <f t="shared" si="4"/>
        <v>1.0982643094599669</v>
      </c>
      <c r="F28" s="152"/>
      <c r="G28" s="22"/>
      <c r="H28" s="167"/>
      <c r="I28" s="167"/>
      <c r="J28" s="168"/>
      <c r="K28" s="541"/>
      <c r="L28" s="147"/>
      <c r="M28" s="169"/>
      <c r="N28" s="169"/>
      <c r="O28" s="169"/>
      <c r="P28" s="169"/>
    </row>
    <row r="29" spans="1:19" ht="18" customHeight="1" x14ac:dyDescent="0.2">
      <c r="A29" s="23" t="s">
        <v>41</v>
      </c>
      <c r="B29" s="37" t="s">
        <v>42</v>
      </c>
      <c r="C29" s="166">
        <v>-4221.1056600000002</v>
      </c>
      <c r="D29" s="166">
        <v>691.04777000000001</v>
      </c>
      <c r="E29" s="26" t="str">
        <f t="shared" si="4"/>
        <v>X</v>
      </c>
      <c r="F29" s="152"/>
      <c r="G29" s="22"/>
      <c r="H29" s="167"/>
      <c r="I29" s="167"/>
      <c r="J29" s="168"/>
      <c r="K29" s="541"/>
      <c r="L29" s="147"/>
      <c r="M29" s="169"/>
      <c r="N29" s="169"/>
      <c r="O29" s="169"/>
      <c r="P29" s="169"/>
    </row>
    <row r="30" spans="1:19" ht="18" customHeight="1" x14ac:dyDescent="0.2">
      <c r="A30" s="23" t="s">
        <v>43</v>
      </c>
      <c r="B30" s="37" t="s">
        <v>44</v>
      </c>
      <c r="C30" s="166">
        <v>70794.109679999805</v>
      </c>
      <c r="D30" s="166">
        <v>43237.360540000103</v>
      </c>
      <c r="E30" s="26">
        <f t="shared" si="4"/>
        <v>0.61074799493121079</v>
      </c>
      <c r="F30" s="152"/>
      <c r="G30" s="22"/>
      <c r="H30" s="167"/>
      <c r="I30" s="167"/>
      <c r="J30" s="168"/>
      <c r="K30" s="541"/>
      <c r="L30" s="147"/>
      <c r="M30" s="169"/>
      <c r="N30" s="169"/>
      <c r="O30" s="169"/>
      <c r="P30" s="169"/>
    </row>
    <row r="31" spans="1:19" ht="18" customHeight="1" x14ac:dyDescent="0.2">
      <c r="A31" s="23" t="s">
        <v>45</v>
      </c>
      <c r="B31" s="37" t="s">
        <v>46</v>
      </c>
      <c r="C31" s="166">
        <v>19369.1921</v>
      </c>
      <c r="D31" s="166">
        <v>32312.062040000001</v>
      </c>
      <c r="E31" s="26">
        <f t="shared" si="4"/>
        <v>1.6682194008494551</v>
      </c>
      <c r="F31" s="152"/>
      <c r="G31" s="22"/>
      <c r="H31" s="167"/>
      <c r="I31" s="167"/>
      <c r="J31" s="168"/>
      <c r="K31" s="541"/>
      <c r="L31" s="147"/>
      <c r="M31" s="169"/>
      <c r="N31" s="169"/>
      <c r="O31" s="169"/>
      <c r="P31" s="169"/>
    </row>
    <row r="32" spans="1:19" ht="18" customHeight="1" x14ac:dyDescent="0.2">
      <c r="A32" s="23" t="s">
        <v>47</v>
      </c>
      <c r="B32" s="37" t="s">
        <v>48</v>
      </c>
      <c r="C32" s="166">
        <v>34535.694940000001</v>
      </c>
      <c r="D32" s="166">
        <v>8974.36103</v>
      </c>
      <c r="E32" s="26">
        <f t="shared" si="4"/>
        <v>0.25985754870696687</v>
      </c>
      <c r="F32" s="152"/>
      <c r="G32" s="22"/>
      <c r="H32" s="167"/>
      <c r="I32" s="167"/>
      <c r="J32" s="168"/>
      <c r="K32" s="541"/>
      <c r="L32" s="147"/>
      <c r="M32" s="169"/>
      <c r="N32" s="169"/>
      <c r="O32" s="169"/>
      <c r="P32" s="169"/>
    </row>
    <row r="33" spans="1:19" ht="18" customHeight="1" thickBot="1" x14ac:dyDescent="0.25">
      <c r="A33" s="23" t="s">
        <v>49</v>
      </c>
      <c r="B33" s="37" t="s">
        <v>50</v>
      </c>
      <c r="C33" s="166">
        <v>168184.91867000001</v>
      </c>
      <c r="D33" s="166">
        <v>178747.65356999999</v>
      </c>
      <c r="E33" s="26">
        <f t="shared" si="4"/>
        <v>1.0628042929385684</v>
      </c>
      <c r="F33" s="152"/>
      <c r="G33" s="22"/>
      <c r="H33" s="167"/>
      <c r="I33" s="167"/>
      <c r="J33" s="168"/>
      <c r="K33" s="541"/>
      <c r="L33" s="147"/>
      <c r="M33" s="169"/>
      <c r="N33" s="169"/>
      <c r="O33" s="169"/>
      <c r="P33" s="169"/>
    </row>
    <row r="34" spans="1:19" ht="18" customHeight="1" thickBot="1" x14ac:dyDescent="0.25">
      <c r="A34" s="134"/>
      <c r="B34" s="135" t="s">
        <v>10</v>
      </c>
      <c r="C34" s="170">
        <f>SUM(C14:C33)</f>
        <v>4099696.5819600006</v>
      </c>
      <c r="D34" s="170">
        <f>SUM(D14:D33)</f>
        <v>4451766.7868600003</v>
      </c>
      <c r="E34" s="30">
        <f t="shared" ref="E34" si="5">+IF(C34=0,"X",D34/C34)</f>
        <v>1.085877136968922</v>
      </c>
      <c r="F34" s="152"/>
      <c r="G34" s="22"/>
    </row>
    <row r="35" spans="1:19" ht="18" customHeight="1" x14ac:dyDescent="0.2">
      <c r="C35" s="171">
        <v>0</v>
      </c>
      <c r="D35" s="171">
        <v>0</v>
      </c>
      <c r="E35" s="171"/>
      <c r="G35" s="22"/>
      <c r="L35" s="172"/>
      <c r="Q35" s="159"/>
    </row>
    <row r="36" spans="1:19" s="173" customFormat="1" ht="18" customHeight="1" x14ac:dyDescent="0.2">
      <c r="A36" s="498" t="s">
        <v>136</v>
      </c>
      <c r="B36" s="498"/>
      <c r="C36" s="498"/>
      <c r="D36" s="498"/>
      <c r="E36" s="498"/>
      <c r="G36" s="22"/>
      <c r="K36" s="542"/>
      <c r="L36" s="174"/>
      <c r="M36" s="154"/>
      <c r="N36" s="154"/>
      <c r="O36" s="154"/>
    </row>
    <row r="37" spans="1:19" ht="18" customHeight="1" thickBot="1" x14ac:dyDescent="0.25">
      <c r="A37" s="140"/>
      <c r="B37" s="140"/>
      <c r="C37" s="140"/>
      <c r="D37" s="140"/>
      <c r="E37" s="140"/>
      <c r="G37" s="22"/>
    </row>
    <row r="38" spans="1:19" ht="18" customHeight="1" thickBot="1" x14ac:dyDescent="0.25">
      <c r="A38" s="141" t="s">
        <v>1</v>
      </c>
      <c r="B38" s="141" t="s">
        <v>12</v>
      </c>
      <c r="C38" s="499" t="s">
        <v>134</v>
      </c>
      <c r="D38" s="500"/>
      <c r="E38" s="163" t="s">
        <v>4</v>
      </c>
      <c r="G38" s="22"/>
    </row>
    <row r="39" spans="1:19" ht="18" customHeight="1" thickBot="1" x14ac:dyDescent="0.25">
      <c r="A39" s="165"/>
      <c r="B39" s="165"/>
      <c r="C39" s="36">
        <f>+C5</f>
        <v>2023</v>
      </c>
      <c r="D39" s="36">
        <f>+D5</f>
        <v>2024</v>
      </c>
      <c r="E39" s="36" t="str">
        <f>+E5</f>
        <v>24/23</v>
      </c>
      <c r="G39" s="22"/>
      <c r="M39" s="164"/>
      <c r="N39" s="164"/>
      <c r="O39" s="164"/>
    </row>
    <row r="40" spans="1:19" ht="18" customHeight="1" x14ac:dyDescent="0.2">
      <c r="A40" s="10" t="s">
        <v>6</v>
      </c>
      <c r="B40" s="17" t="s">
        <v>52</v>
      </c>
      <c r="C40" s="175">
        <v>2478.36474</v>
      </c>
      <c r="D40" s="176">
        <v>-44054.503689999998</v>
      </c>
      <c r="E40" s="26" t="str">
        <f t="shared" ref="E40:E66" si="6">+IFERROR(IF(D40/C40&gt;0,D40/C40,"X"),"X")</f>
        <v>X</v>
      </c>
      <c r="F40" s="152"/>
      <c r="G40" s="22"/>
      <c r="H40" s="167"/>
      <c r="I40" s="167"/>
      <c r="J40" s="168"/>
      <c r="K40" s="541"/>
      <c r="L40" s="147"/>
      <c r="M40" s="169"/>
      <c r="N40" s="169"/>
      <c r="O40" s="169"/>
      <c r="P40" s="169"/>
      <c r="R40" s="147"/>
      <c r="S40" s="147"/>
    </row>
    <row r="41" spans="1:19" ht="18" customHeight="1" x14ac:dyDescent="0.2">
      <c r="A41" s="23" t="s">
        <v>8</v>
      </c>
      <c r="B41" s="17" t="s">
        <v>53</v>
      </c>
      <c r="C41" s="175">
        <v>81511.009569999995</v>
      </c>
      <c r="D41" s="176">
        <v>21413.707119999999</v>
      </c>
      <c r="E41" s="26">
        <f t="shared" si="6"/>
        <v>0.26270938408154965</v>
      </c>
      <c r="F41" s="152"/>
      <c r="G41" s="22"/>
      <c r="H41" s="167"/>
      <c r="I41" s="167"/>
      <c r="J41" s="168"/>
      <c r="K41" s="541"/>
      <c r="L41" s="147"/>
      <c r="M41" s="169"/>
      <c r="N41" s="169"/>
      <c r="O41" s="169"/>
      <c r="P41" s="169"/>
      <c r="S41" s="147"/>
    </row>
    <row r="42" spans="1:19" ht="18" customHeight="1" x14ac:dyDescent="0.2">
      <c r="A42" s="23" t="s">
        <v>15</v>
      </c>
      <c r="B42" s="17" t="s">
        <v>54</v>
      </c>
      <c r="C42" s="175">
        <v>-67823.163919999599</v>
      </c>
      <c r="D42" s="176">
        <v>-39627.529000000097</v>
      </c>
      <c r="E42" s="26">
        <f t="shared" si="6"/>
        <v>0.58427721016882239</v>
      </c>
      <c r="F42" s="152"/>
      <c r="G42" s="22"/>
      <c r="H42" s="167"/>
      <c r="I42" s="167"/>
      <c r="J42" s="168"/>
      <c r="K42" s="541"/>
      <c r="L42" s="147"/>
      <c r="M42" s="169"/>
      <c r="N42" s="169"/>
      <c r="O42" s="169"/>
      <c r="P42" s="169"/>
    </row>
    <row r="43" spans="1:19" ht="18" customHeight="1" x14ac:dyDescent="0.2">
      <c r="A43" s="23" t="s">
        <v>17</v>
      </c>
      <c r="B43" s="17" t="s">
        <v>55</v>
      </c>
      <c r="C43" s="175">
        <v>2859.37626</v>
      </c>
      <c r="D43" s="176">
        <v>-4615.7682100000002</v>
      </c>
      <c r="E43" s="26" t="str">
        <f t="shared" si="6"/>
        <v>X</v>
      </c>
      <c r="F43" s="152"/>
      <c r="G43" s="22"/>
      <c r="H43" s="167"/>
      <c r="I43" s="167"/>
      <c r="J43" s="168"/>
      <c r="K43" s="541"/>
      <c r="L43" s="147"/>
      <c r="M43" s="169"/>
      <c r="N43" s="169"/>
      <c r="O43" s="169"/>
      <c r="P43" s="169"/>
    </row>
    <row r="44" spans="1:19" ht="18" customHeight="1" x14ac:dyDescent="0.2">
      <c r="A44" s="23" t="s">
        <v>19</v>
      </c>
      <c r="B44" s="17" t="s">
        <v>56</v>
      </c>
      <c r="C44" s="175">
        <v>6516.1594299999997</v>
      </c>
      <c r="D44" s="176">
        <v>2083.9299099999998</v>
      </c>
      <c r="E44" s="26">
        <f t="shared" si="6"/>
        <v>0.31980953388060362</v>
      </c>
      <c r="F44" s="152"/>
      <c r="G44" s="22"/>
      <c r="H44" s="167"/>
      <c r="I44" s="167"/>
      <c r="J44" s="168"/>
      <c r="K44" s="541"/>
      <c r="L44" s="147"/>
      <c r="M44" s="169"/>
      <c r="N44" s="169"/>
      <c r="O44" s="169"/>
      <c r="P44" s="169"/>
      <c r="S44" s="147"/>
    </row>
    <row r="45" spans="1:19" ht="18" customHeight="1" x14ac:dyDescent="0.2">
      <c r="A45" s="23" t="s">
        <v>21</v>
      </c>
      <c r="B45" s="17" t="s">
        <v>57</v>
      </c>
      <c r="C45" s="175">
        <v>316665.90229999903</v>
      </c>
      <c r="D45" s="176">
        <v>279775.78398000001</v>
      </c>
      <c r="E45" s="26">
        <f t="shared" si="6"/>
        <v>0.88350460832044209</v>
      </c>
      <c r="F45" s="152"/>
      <c r="G45" s="22"/>
      <c r="H45" s="167"/>
      <c r="I45" s="167"/>
      <c r="J45" s="168"/>
      <c r="K45" s="541"/>
      <c r="L45" s="147"/>
      <c r="M45" s="169"/>
      <c r="N45" s="169"/>
      <c r="O45" s="169"/>
      <c r="P45" s="169"/>
    </row>
    <row r="46" spans="1:19" ht="18" customHeight="1" x14ac:dyDescent="0.2">
      <c r="A46" s="23" t="s">
        <v>23</v>
      </c>
      <c r="B46" s="17" t="s">
        <v>58</v>
      </c>
      <c r="C46" s="175">
        <v>4027.6417799999999</v>
      </c>
      <c r="D46" s="176">
        <v>16560.55242</v>
      </c>
      <c r="E46" s="26">
        <f t="shared" si="6"/>
        <v>4.1117242606416697</v>
      </c>
      <c r="F46" s="152"/>
      <c r="G46" s="22"/>
      <c r="H46" s="167"/>
      <c r="I46" s="167"/>
      <c r="J46" s="168"/>
      <c r="K46" s="541"/>
      <c r="L46" s="147"/>
      <c r="M46" s="169"/>
      <c r="N46" s="169"/>
      <c r="O46" s="169"/>
      <c r="P46" s="169"/>
    </row>
    <row r="47" spans="1:19" ht="18" customHeight="1" x14ac:dyDescent="0.2">
      <c r="A47" s="23" t="s">
        <v>25</v>
      </c>
      <c r="B47" s="17" t="s">
        <v>59</v>
      </c>
      <c r="C47" s="175">
        <v>28458.564679999999</v>
      </c>
      <c r="D47" s="176">
        <v>17056.491330000001</v>
      </c>
      <c r="E47" s="26">
        <f t="shared" si="6"/>
        <v>0.59934474987724506</v>
      </c>
      <c r="F47" s="152"/>
      <c r="G47" s="22"/>
      <c r="H47" s="167"/>
      <c r="I47" s="167"/>
      <c r="J47" s="168"/>
      <c r="K47" s="541"/>
      <c r="L47" s="147"/>
      <c r="M47" s="169"/>
      <c r="N47" s="169"/>
      <c r="O47" s="169"/>
      <c r="P47" s="169"/>
    </row>
    <row r="48" spans="1:19" ht="18" customHeight="1" x14ac:dyDescent="0.2">
      <c r="A48" s="23" t="s">
        <v>27</v>
      </c>
      <c r="B48" s="17" t="s">
        <v>60</v>
      </c>
      <c r="C48" s="175">
        <v>80440.017309999996</v>
      </c>
      <c r="D48" s="176">
        <v>36097.772720000001</v>
      </c>
      <c r="E48" s="26">
        <f t="shared" si="6"/>
        <v>0.44875391536635661</v>
      </c>
      <c r="F48" s="152"/>
      <c r="G48" s="22"/>
      <c r="H48" s="167"/>
      <c r="I48" s="167"/>
      <c r="J48" s="168"/>
      <c r="K48" s="541"/>
      <c r="L48" s="147"/>
      <c r="M48" s="169"/>
      <c r="N48" s="169"/>
      <c r="O48" s="169"/>
      <c r="P48" s="169"/>
    </row>
    <row r="49" spans="1:16" ht="18" customHeight="1" x14ac:dyDescent="0.2">
      <c r="A49" s="23" t="s">
        <v>29</v>
      </c>
      <c r="B49" s="17" t="s">
        <v>61</v>
      </c>
      <c r="C49" s="175">
        <v>733.35781999999995</v>
      </c>
      <c r="D49" s="176">
        <v>-876.64419999999996</v>
      </c>
      <c r="E49" s="26" t="str">
        <f t="shared" si="6"/>
        <v>X</v>
      </c>
      <c r="F49" s="152"/>
      <c r="G49" s="22"/>
      <c r="H49" s="167"/>
      <c r="I49" s="167"/>
      <c r="J49" s="168"/>
      <c r="K49" s="541"/>
      <c r="L49" s="147"/>
      <c r="M49" s="169"/>
      <c r="N49" s="169"/>
      <c r="O49" s="169"/>
      <c r="P49" s="169"/>
    </row>
    <row r="50" spans="1:16" ht="18" customHeight="1" x14ac:dyDescent="0.2">
      <c r="A50" s="23" t="s">
        <v>31</v>
      </c>
      <c r="B50" s="17" t="s">
        <v>62</v>
      </c>
      <c r="C50" s="175">
        <v>33869.3279899997</v>
      </c>
      <c r="D50" s="176">
        <v>59121.6559800002</v>
      </c>
      <c r="E50" s="26">
        <f t="shared" si="6"/>
        <v>1.7455810164717922</v>
      </c>
      <c r="F50" s="152"/>
      <c r="G50" s="22"/>
      <c r="H50" s="167"/>
      <c r="I50" s="167"/>
      <c r="J50" s="168"/>
      <c r="K50" s="541"/>
      <c r="L50" s="147"/>
      <c r="M50" s="169"/>
      <c r="N50" s="169"/>
      <c r="O50" s="169"/>
      <c r="P50" s="169"/>
    </row>
    <row r="51" spans="1:16" ht="18" customHeight="1" x14ac:dyDescent="0.2">
      <c r="A51" s="23" t="s">
        <v>33</v>
      </c>
      <c r="B51" s="17" t="s">
        <v>63</v>
      </c>
      <c r="C51" s="175">
        <v>7518.7944200000002</v>
      </c>
      <c r="D51" s="176">
        <v>5008.5479599999999</v>
      </c>
      <c r="E51" s="26">
        <f t="shared" si="6"/>
        <v>0.66613710659214964</v>
      </c>
      <c r="F51" s="152"/>
      <c r="G51" s="22"/>
      <c r="H51" s="167"/>
      <c r="I51" s="167"/>
      <c r="J51" s="168"/>
      <c r="K51" s="541"/>
      <c r="L51" s="147"/>
      <c r="M51" s="169"/>
      <c r="N51" s="169"/>
      <c r="O51" s="169"/>
      <c r="P51" s="169"/>
    </row>
    <row r="52" spans="1:16" ht="18" customHeight="1" x14ac:dyDescent="0.2">
      <c r="A52" s="23" t="s">
        <v>35</v>
      </c>
      <c r="B52" s="17" t="s">
        <v>64</v>
      </c>
      <c r="C52" s="175">
        <v>-41591.298970000003</v>
      </c>
      <c r="D52" s="176">
        <v>-109213.46610000001</v>
      </c>
      <c r="E52" s="26">
        <f t="shared" si="6"/>
        <v>2.6258729302678474</v>
      </c>
      <c r="F52" s="152"/>
      <c r="G52" s="22"/>
      <c r="H52" s="167"/>
      <c r="I52" s="167"/>
      <c r="J52" s="168"/>
      <c r="K52" s="541"/>
      <c r="L52" s="147"/>
      <c r="M52" s="169"/>
      <c r="N52" s="169"/>
      <c r="O52" s="169"/>
      <c r="P52" s="169"/>
    </row>
    <row r="53" spans="1:16" ht="18" customHeight="1" x14ac:dyDescent="0.2">
      <c r="A53" s="23" t="s">
        <v>37</v>
      </c>
      <c r="B53" s="17" t="s">
        <v>65</v>
      </c>
      <c r="C53" s="175">
        <v>-3707.4449599999998</v>
      </c>
      <c r="D53" s="176">
        <v>-2682.3857499999999</v>
      </c>
      <c r="E53" s="26">
        <f t="shared" si="6"/>
        <v>0.72351330335056407</v>
      </c>
      <c r="F53" s="152"/>
      <c r="G53" s="22"/>
      <c r="H53" s="167"/>
      <c r="I53" s="167"/>
      <c r="J53" s="168"/>
      <c r="K53" s="541"/>
      <c r="L53" s="147"/>
      <c r="M53" s="169"/>
      <c r="N53" s="169"/>
      <c r="O53" s="169"/>
      <c r="P53" s="169"/>
    </row>
    <row r="54" spans="1:16" ht="18" customHeight="1" x14ac:dyDescent="0.2">
      <c r="A54" s="23" t="s">
        <v>39</v>
      </c>
      <c r="B54" s="17" t="s">
        <v>66</v>
      </c>
      <c r="C54" s="175">
        <v>2328.5641700000001</v>
      </c>
      <c r="D54" s="176">
        <v>2054.45255</v>
      </c>
      <c r="E54" s="26">
        <f t="shared" si="6"/>
        <v>0.88228298642935821</v>
      </c>
      <c r="F54" s="152"/>
      <c r="G54" s="22"/>
      <c r="H54" s="167"/>
      <c r="I54" s="167"/>
      <c r="J54" s="168"/>
      <c r="K54" s="541"/>
      <c r="L54" s="147"/>
      <c r="M54" s="169"/>
      <c r="N54" s="169"/>
      <c r="O54" s="169"/>
      <c r="P54" s="169"/>
    </row>
    <row r="55" spans="1:16" ht="18" customHeight="1" x14ac:dyDescent="0.2">
      <c r="A55" s="23" t="s">
        <v>41</v>
      </c>
      <c r="B55" s="17" t="s">
        <v>67</v>
      </c>
      <c r="C55" s="175">
        <v>82733.989830000093</v>
      </c>
      <c r="D55" s="176">
        <v>76998.621230000004</v>
      </c>
      <c r="E55" s="26">
        <f t="shared" si="6"/>
        <v>0.93067699730443321</v>
      </c>
      <c r="F55" s="152"/>
      <c r="G55" s="22"/>
      <c r="H55" s="167"/>
      <c r="I55" s="167"/>
      <c r="J55" s="168"/>
      <c r="K55" s="541"/>
      <c r="L55" s="147"/>
      <c r="M55" s="169"/>
      <c r="N55" s="169"/>
      <c r="O55" s="169"/>
      <c r="P55" s="169"/>
    </row>
    <row r="56" spans="1:16" ht="18" customHeight="1" x14ac:dyDescent="0.2">
      <c r="A56" s="23" t="s">
        <v>43</v>
      </c>
      <c r="B56" s="17" t="s">
        <v>68</v>
      </c>
      <c r="C56" s="175">
        <v>51071.475859999999</v>
      </c>
      <c r="D56" s="176">
        <v>23594.019820000001</v>
      </c>
      <c r="E56" s="26">
        <f t="shared" si="6"/>
        <v>0.46198037990281021</v>
      </c>
      <c r="F56" s="152"/>
      <c r="G56" s="22"/>
      <c r="H56" s="167"/>
      <c r="I56" s="167"/>
      <c r="J56" s="168"/>
      <c r="K56" s="541"/>
      <c r="L56" s="147"/>
      <c r="M56" s="169"/>
      <c r="N56" s="169"/>
      <c r="O56" s="169"/>
      <c r="P56" s="169"/>
    </row>
    <row r="57" spans="1:16" ht="18" customHeight="1" x14ac:dyDescent="0.2">
      <c r="A57" s="23" t="s">
        <v>45</v>
      </c>
      <c r="B57" s="17" t="s">
        <v>69</v>
      </c>
      <c r="C57" s="175">
        <v>1454615.1028</v>
      </c>
      <c r="D57" s="176">
        <v>1068647.70499</v>
      </c>
      <c r="E57" s="26">
        <f t="shared" si="6"/>
        <v>0.73466011932156605</v>
      </c>
      <c r="F57" s="152"/>
      <c r="G57" s="22"/>
      <c r="H57" s="167"/>
      <c r="I57" s="167"/>
      <c r="J57" s="168"/>
      <c r="K57" s="541"/>
      <c r="L57" s="147"/>
      <c r="M57" s="169"/>
      <c r="N57" s="169"/>
      <c r="O57" s="169"/>
      <c r="P57" s="169"/>
    </row>
    <row r="58" spans="1:16" ht="18" customHeight="1" x14ac:dyDescent="0.2">
      <c r="A58" s="23" t="s">
        <v>47</v>
      </c>
      <c r="B58" s="17" t="s">
        <v>70</v>
      </c>
      <c r="C58" s="175">
        <v>44218.930629999901</v>
      </c>
      <c r="D58" s="176">
        <v>51438.803619999999</v>
      </c>
      <c r="E58" s="26">
        <f t="shared" si="6"/>
        <v>1.1632756126649035</v>
      </c>
      <c r="F58" s="152"/>
      <c r="G58" s="22"/>
      <c r="H58" s="167"/>
      <c r="I58" s="167"/>
      <c r="J58" s="168"/>
      <c r="K58" s="541"/>
      <c r="L58" s="147"/>
      <c r="M58" s="169"/>
      <c r="N58" s="169"/>
      <c r="O58" s="169"/>
      <c r="P58" s="169"/>
    </row>
    <row r="59" spans="1:16" ht="18" customHeight="1" x14ac:dyDescent="0.2">
      <c r="A59" s="23" t="s">
        <v>49</v>
      </c>
      <c r="B59" s="17" t="s">
        <v>71</v>
      </c>
      <c r="C59" s="175">
        <v>-742.54879000000005</v>
      </c>
      <c r="D59" s="176">
        <v>13013.88348</v>
      </c>
      <c r="E59" s="26" t="str">
        <f t="shared" si="6"/>
        <v>X</v>
      </c>
      <c r="F59" s="152"/>
      <c r="G59" s="22"/>
      <c r="H59" s="167"/>
      <c r="I59" s="167"/>
      <c r="J59" s="168"/>
      <c r="K59" s="541"/>
      <c r="L59" s="147"/>
      <c r="M59" s="169"/>
      <c r="N59" s="169"/>
      <c r="O59" s="169"/>
      <c r="P59" s="169"/>
    </row>
    <row r="60" spans="1:16" ht="18" customHeight="1" x14ac:dyDescent="0.2">
      <c r="A60" s="23" t="s">
        <v>72</v>
      </c>
      <c r="B60" s="17" t="s">
        <v>73</v>
      </c>
      <c r="C60" s="175">
        <v>43319.515319999999</v>
      </c>
      <c r="D60" s="176">
        <v>29322.724030000001</v>
      </c>
      <c r="E60" s="26">
        <f t="shared" si="6"/>
        <v>0.67689409296004099</v>
      </c>
      <c r="F60" s="152"/>
      <c r="G60" s="22"/>
      <c r="H60" s="167"/>
      <c r="I60" s="167"/>
      <c r="J60" s="168"/>
      <c r="K60" s="541"/>
      <c r="L60" s="147"/>
      <c r="M60" s="169"/>
      <c r="N60" s="169"/>
      <c r="O60" s="169"/>
      <c r="P60" s="169"/>
    </row>
    <row r="61" spans="1:16" ht="18" customHeight="1" x14ac:dyDescent="0.2">
      <c r="A61" s="23" t="s">
        <v>74</v>
      </c>
      <c r="B61" s="17" t="s">
        <v>75</v>
      </c>
      <c r="C61" s="175">
        <v>1246.70821</v>
      </c>
      <c r="D61" s="176">
        <v>-290.70003000000003</v>
      </c>
      <c r="E61" s="26" t="str">
        <f t="shared" si="6"/>
        <v>X</v>
      </c>
      <c r="F61" s="152"/>
      <c r="G61" s="22"/>
      <c r="H61" s="167"/>
      <c r="I61" s="167"/>
      <c r="J61" s="168"/>
      <c r="K61" s="541"/>
      <c r="L61" s="147"/>
      <c r="M61" s="169"/>
      <c r="N61" s="169"/>
      <c r="O61" s="169"/>
      <c r="P61" s="169"/>
    </row>
    <row r="62" spans="1:16" ht="18" customHeight="1" x14ac:dyDescent="0.2">
      <c r="A62" s="23" t="s">
        <v>76</v>
      </c>
      <c r="B62" s="17" t="s">
        <v>77</v>
      </c>
      <c r="C62" s="175">
        <v>12498.07497</v>
      </c>
      <c r="D62" s="176">
        <v>-82908.402979999999</v>
      </c>
      <c r="E62" s="26" t="str">
        <f t="shared" si="6"/>
        <v>X</v>
      </c>
      <c r="F62" s="152"/>
      <c r="G62" s="22"/>
      <c r="H62" s="167"/>
      <c r="I62" s="167"/>
      <c r="J62" s="168"/>
      <c r="K62" s="541"/>
      <c r="L62" s="147"/>
      <c r="M62" s="169"/>
      <c r="N62" s="169"/>
      <c r="O62" s="169"/>
      <c r="P62" s="169"/>
    </row>
    <row r="63" spans="1:16" ht="18" customHeight="1" x14ac:dyDescent="0.2">
      <c r="A63" s="23" t="s">
        <v>78</v>
      </c>
      <c r="B63" s="17" t="s">
        <v>79</v>
      </c>
      <c r="C63" s="175">
        <v>-28035.617600000001</v>
      </c>
      <c r="D63" s="176">
        <v>-12579.33956</v>
      </c>
      <c r="E63" s="26">
        <f t="shared" si="6"/>
        <v>0.44869136608568949</v>
      </c>
      <c r="F63" s="152"/>
      <c r="G63" s="22"/>
      <c r="H63" s="167"/>
      <c r="I63" s="167"/>
      <c r="J63" s="168"/>
      <c r="K63" s="541"/>
      <c r="L63" s="147"/>
      <c r="M63" s="169"/>
      <c r="N63" s="169"/>
      <c r="O63" s="169"/>
      <c r="P63" s="169"/>
    </row>
    <row r="64" spans="1:16" ht="18" customHeight="1" x14ac:dyDescent="0.2">
      <c r="A64" s="23" t="s">
        <v>80</v>
      </c>
      <c r="B64" s="17" t="s">
        <v>81</v>
      </c>
      <c r="C64" s="175">
        <v>172718.59933</v>
      </c>
      <c r="D64" s="176">
        <v>126782.70479</v>
      </c>
      <c r="E64" s="26">
        <f t="shared" si="6"/>
        <v>0.73404199247682733</v>
      </c>
      <c r="F64" s="152"/>
      <c r="G64" s="22"/>
      <c r="H64" s="167"/>
      <c r="I64" s="167"/>
      <c r="J64" s="168"/>
      <c r="K64" s="541"/>
      <c r="L64" s="147"/>
      <c r="M64" s="169"/>
      <c r="N64" s="169"/>
      <c r="O64" s="169"/>
      <c r="P64" s="169"/>
    </row>
    <row r="65" spans="1:17" ht="18" customHeight="1" x14ac:dyDescent="0.2">
      <c r="A65" s="23" t="s">
        <v>82</v>
      </c>
      <c r="B65" s="17" t="s">
        <v>83</v>
      </c>
      <c r="C65" s="175">
        <v>588054.74725999904</v>
      </c>
      <c r="D65" s="176">
        <v>457099.72914999799</v>
      </c>
      <c r="E65" s="26">
        <f t="shared" si="6"/>
        <v>0.77730811846996051</v>
      </c>
      <c r="F65" s="152"/>
      <c r="G65" s="22"/>
      <c r="H65" s="167"/>
      <c r="I65" s="167"/>
      <c r="J65" s="168"/>
      <c r="K65" s="541"/>
      <c r="L65" s="147"/>
      <c r="M65" s="169"/>
      <c r="N65" s="169"/>
      <c r="O65" s="169"/>
      <c r="P65" s="169"/>
    </row>
    <row r="66" spans="1:17" ht="18" customHeight="1" thickBot="1" x14ac:dyDescent="0.25">
      <c r="A66" s="23" t="s">
        <v>84</v>
      </c>
      <c r="B66" s="17" t="s">
        <v>85</v>
      </c>
      <c r="C66" s="175">
        <v>4730.4980100000002</v>
      </c>
      <c r="D66" s="176">
        <v>16343.564270000001</v>
      </c>
      <c r="E66" s="26">
        <f t="shared" si="6"/>
        <v>3.4549352384147816</v>
      </c>
      <c r="F66" s="152"/>
      <c r="G66" s="22"/>
      <c r="H66" s="167"/>
      <c r="I66" s="167"/>
      <c r="J66" s="168"/>
      <c r="K66" s="541"/>
      <c r="L66" s="147"/>
      <c r="M66" s="169"/>
      <c r="N66" s="169"/>
      <c r="O66" s="169"/>
      <c r="P66" s="169"/>
    </row>
    <row r="67" spans="1:17" ht="18" customHeight="1" thickBot="1" x14ac:dyDescent="0.25">
      <c r="A67" s="27"/>
      <c r="B67" s="41" t="s">
        <v>10</v>
      </c>
      <c r="C67" s="124">
        <f>SUM(C40:C66)</f>
        <v>2880714.6484499983</v>
      </c>
      <c r="D67" s="124">
        <f>SUM(D40:D66)</f>
        <v>2005565.9098299979</v>
      </c>
      <c r="E67" s="30">
        <f t="shared" ref="E67" si="7">+IF(C67=0,"X",D67/C67)</f>
        <v>0.69620429462151545</v>
      </c>
      <c r="F67" s="152"/>
      <c r="G67" s="22"/>
    </row>
    <row r="68" spans="1:17" ht="18" customHeight="1" x14ac:dyDescent="0.2">
      <c r="C68" s="177"/>
      <c r="D68" s="177"/>
      <c r="E68" s="171"/>
    </row>
    <row r="69" spans="1:17" ht="18" customHeight="1" x14ac:dyDescent="0.2">
      <c r="B69" s="178"/>
      <c r="C69" s="22"/>
      <c r="D69" s="43"/>
      <c r="L69" s="172"/>
      <c r="Q69" s="159"/>
    </row>
    <row r="70" spans="1:17" ht="18" customHeight="1" x14ac:dyDescent="0.2">
      <c r="B70" s="178"/>
      <c r="C70" s="22"/>
      <c r="D70" s="22"/>
      <c r="L70" s="174"/>
      <c r="Q70" s="173"/>
    </row>
    <row r="71" spans="1:17" ht="18" customHeight="1" x14ac:dyDescent="0.2">
      <c r="B71" s="178"/>
      <c r="C71" s="153"/>
      <c r="D71" s="153"/>
    </row>
    <row r="72" spans="1:17" ht="18" customHeight="1" x14ac:dyDescent="0.2">
      <c r="B72" s="178"/>
      <c r="C72" s="153"/>
      <c r="D72" s="153"/>
    </row>
    <row r="73" spans="1:17" ht="18" customHeight="1" x14ac:dyDescent="0.2"/>
    <row r="74" spans="1:17" ht="18" customHeight="1" x14ac:dyDescent="0.2"/>
    <row r="75" spans="1:17" ht="18" customHeight="1" x14ac:dyDescent="0.2"/>
    <row r="76" spans="1:17" ht="18" customHeight="1" x14ac:dyDescent="0.2"/>
    <row r="77" spans="1:17" ht="18" customHeight="1" x14ac:dyDescent="0.2">
      <c r="C77" s="154" t="s">
        <v>137</v>
      </c>
    </row>
    <row r="78" spans="1:17" ht="18" customHeight="1" x14ac:dyDescent="0.2"/>
    <row r="79" spans="1:17" ht="18" customHeight="1" x14ac:dyDescent="0.2"/>
    <row r="80" spans="1:17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  <row r="139" ht="18" customHeight="1" x14ac:dyDescent="0.2"/>
    <row r="140" ht="18" customHeight="1" x14ac:dyDescent="0.2"/>
    <row r="141" ht="18" customHeight="1" x14ac:dyDescent="0.2"/>
    <row r="142" ht="18" customHeight="1" x14ac:dyDescent="0.2"/>
    <row r="143" ht="18" customHeight="1" x14ac:dyDescent="0.2"/>
    <row r="144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  <row r="155" ht="18" customHeight="1" x14ac:dyDescent="0.2"/>
    <row r="156" ht="18" customHeight="1" x14ac:dyDescent="0.2"/>
    <row r="157" ht="18" customHeight="1" x14ac:dyDescent="0.2"/>
    <row r="158" ht="18" customHeight="1" x14ac:dyDescent="0.2"/>
    <row r="159" ht="18" customHeight="1" x14ac:dyDescent="0.2"/>
    <row r="160" ht="18" customHeight="1" x14ac:dyDescent="0.2"/>
    <row r="161" ht="18" customHeight="1" x14ac:dyDescent="0.2"/>
    <row r="162" ht="18" customHeight="1" x14ac:dyDescent="0.2"/>
    <row r="163" ht="18" customHeight="1" x14ac:dyDescent="0.2"/>
    <row r="164" ht="18" customHeight="1" x14ac:dyDescent="0.2"/>
    <row r="165" ht="18" customHeight="1" x14ac:dyDescent="0.2"/>
    <row r="166" ht="18" customHeight="1" x14ac:dyDescent="0.2"/>
    <row r="167" ht="18" customHeight="1" x14ac:dyDescent="0.2"/>
    <row r="168" ht="18" customHeight="1" x14ac:dyDescent="0.2"/>
    <row r="169" ht="18" customHeight="1" x14ac:dyDescent="0.2"/>
    <row r="170" ht="18" customHeight="1" x14ac:dyDescent="0.2"/>
    <row r="171" ht="18" customHeight="1" x14ac:dyDescent="0.2"/>
    <row r="172" ht="18" customHeight="1" x14ac:dyDescent="0.2"/>
    <row r="173" ht="18" customHeight="1" x14ac:dyDescent="0.2"/>
    <row r="174" ht="18" customHeight="1" x14ac:dyDescent="0.2"/>
    <row r="175" ht="18" customHeight="1" x14ac:dyDescent="0.2"/>
    <row r="176" ht="18" customHeight="1" x14ac:dyDescent="0.2"/>
    <row r="177" ht="18" customHeight="1" x14ac:dyDescent="0.2"/>
    <row r="178" ht="18" customHeight="1" x14ac:dyDescent="0.2"/>
    <row r="179" ht="18" customHeight="1" x14ac:dyDescent="0.2"/>
    <row r="180" ht="18" customHeight="1" x14ac:dyDescent="0.2"/>
    <row r="181" ht="18" customHeight="1" x14ac:dyDescent="0.2"/>
    <row r="182" ht="18" customHeight="1" x14ac:dyDescent="0.2"/>
    <row r="183" ht="18" customHeight="1" x14ac:dyDescent="0.2"/>
    <row r="184" ht="18" customHeight="1" x14ac:dyDescent="0.2"/>
    <row r="185" ht="18" customHeight="1" x14ac:dyDescent="0.2"/>
    <row r="186" ht="18" customHeight="1" x14ac:dyDescent="0.2"/>
    <row r="187" ht="18" customHeight="1" x14ac:dyDescent="0.2"/>
    <row r="188" ht="18" customHeight="1" x14ac:dyDescent="0.2"/>
    <row r="189" ht="18" customHeight="1" x14ac:dyDescent="0.2"/>
    <row r="190" ht="18" customHeight="1" x14ac:dyDescent="0.2"/>
    <row r="191" ht="18" customHeight="1" x14ac:dyDescent="0.2"/>
    <row r="192" ht="18" customHeight="1" x14ac:dyDescent="0.2"/>
    <row r="193" ht="18" customHeight="1" x14ac:dyDescent="0.2"/>
    <row r="194" ht="18" customHeight="1" x14ac:dyDescent="0.2"/>
    <row r="195" ht="18" customHeight="1" x14ac:dyDescent="0.2"/>
    <row r="196" ht="18" customHeight="1" x14ac:dyDescent="0.2"/>
    <row r="197" ht="18" customHeight="1" x14ac:dyDescent="0.2"/>
    <row r="198" ht="18" customHeight="1" x14ac:dyDescent="0.2"/>
    <row r="199" ht="18" customHeight="1" x14ac:dyDescent="0.2"/>
    <row r="200" ht="18" customHeight="1" x14ac:dyDescent="0.2"/>
    <row r="201" ht="18" customHeight="1" x14ac:dyDescent="0.2"/>
    <row r="202" ht="18" customHeight="1" x14ac:dyDescent="0.2"/>
    <row r="203" ht="18" customHeight="1" x14ac:dyDescent="0.2"/>
    <row r="204" ht="18" customHeight="1" x14ac:dyDescent="0.2"/>
    <row r="205" ht="18" customHeight="1" x14ac:dyDescent="0.2"/>
    <row r="206" ht="18" customHeight="1" x14ac:dyDescent="0.2"/>
    <row r="207" ht="18" customHeight="1" x14ac:dyDescent="0.2"/>
    <row r="208" ht="18" customHeight="1" x14ac:dyDescent="0.2"/>
    <row r="209" ht="18" customHeight="1" x14ac:dyDescent="0.2"/>
    <row r="210" ht="18" customHeight="1" x14ac:dyDescent="0.2"/>
    <row r="211" ht="18" customHeight="1" x14ac:dyDescent="0.2"/>
    <row r="212" ht="18" customHeight="1" x14ac:dyDescent="0.2"/>
    <row r="213" ht="18" customHeight="1" x14ac:dyDescent="0.2"/>
    <row r="214" ht="18" customHeight="1" x14ac:dyDescent="0.2"/>
    <row r="215" ht="18" customHeight="1" x14ac:dyDescent="0.2"/>
    <row r="216" ht="18" customHeight="1" x14ac:dyDescent="0.2"/>
    <row r="217" ht="18" customHeight="1" x14ac:dyDescent="0.2"/>
    <row r="218" ht="18" customHeight="1" x14ac:dyDescent="0.2"/>
    <row r="219" ht="18" customHeight="1" x14ac:dyDescent="0.2"/>
    <row r="220" ht="18" customHeight="1" x14ac:dyDescent="0.2"/>
    <row r="221" ht="18" customHeight="1" x14ac:dyDescent="0.2"/>
    <row r="222" ht="18" customHeight="1" x14ac:dyDescent="0.2"/>
    <row r="223" ht="18" customHeight="1" x14ac:dyDescent="0.2"/>
    <row r="224" ht="18" customHeight="1" x14ac:dyDescent="0.2"/>
    <row r="225" ht="18" customHeight="1" x14ac:dyDescent="0.2"/>
    <row r="226" ht="18" customHeight="1" x14ac:dyDescent="0.2"/>
    <row r="227" ht="18" customHeight="1" x14ac:dyDescent="0.2"/>
    <row r="228" ht="18" customHeight="1" x14ac:dyDescent="0.2"/>
    <row r="229" ht="18" customHeight="1" x14ac:dyDescent="0.2"/>
    <row r="230" ht="18" customHeight="1" x14ac:dyDescent="0.2"/>
    <row r="231" ht="18" customHeight="1" x14ac:dyDescent="0.2"/>
    <row r="232" ht="18" customHeight="1" x14ac:dyDescent="0.2"/>
    <row r="233" ht="18" customHeight="1" x14ac:dyDescent="0.2"/>
    <row r="234" ht="18" customHeight="1" x14ac:dyDescent="0.2"/>
    <row r="235" ht="18" customHeight="1" x14ac:dyDescent="0.2"/>
    <row r="236" ht="18" customHeight="1" x14ac:dyDescent="0.2"/>
    <row r="237" ht="18" customHeight="1" x14ac:dyDescent="0.2"/>
    <row r="238" ht="18" customHeight="1" x14ac:dyDescent="0.2"/>
    <row r="239" ht="18" customHeight="1" x14ac:dyDescent="0.2"/>
    <row r="240" ht="18" customHeight="1" x14ac:dyDescent="0.2"/>
    <row r="241" ht="18" customHeight="1" x14ac:dyDescent="0.2"/>
    <row r="242" ht="18" customHeight="1" x14ac:dyDescent="0.2"/>
    <row r="243" ht="18" customHeight="1" x14ac:dyDescent="0.2"/>
  </sheetData>
  <mergeCells count="4">
    <mergeCell ref="A2:E2"/>
    <mergeCell ref="A10:E10"/>
    <mergeCell ref="A36:E36"/>
    <mergeCell ref="C38:D38"/>
  </mergeCells>
  <pageMargins left="0.78740157480314965" right="0.78740157480314965" top="0.98425196850393704" bottom="0.98425196850393704" header="0.51181102362204722" footer="0.51181102362204722"/>
  <pageSetup paperSize="9" scale="74" fitToHeight="5" orientation="portrait" horizontalDpi="300" verticalDpi="300" r:id="rId1"/>
  <headerFooter alignWithMargins="0"/>
  <rowBreaks count="1" manualBreakCount="1">
    <brk id="35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0FC94-C4DB-4279-BC5A-57C0B57B50E2}">
  <dimension ref="A1:XFD355"/>
  <sheetViews>
    <sheetView showGridLines="0" zoomScaleNormal="100" zoomScaleSheetLayoutView="100" workbookViewId="0">
      <selection activeCell="D140" sqref="D140"/>
    </sheetView>
  </sheetViews>
  <sheetFormatPr defaultColWidth="9.140625" defaultRowHeight="12.75" x14ac:dyDescent="0.2"/>
  <cols>
    <col min="1" max="1" width="4.28515625" style="113" bestFit="1" customWidth="1"/>
    <col min="2" max="2" width="35.7109375" style="17" bestFit="1" customWidth="1"/>
    <col min="3" max="4" width="13.5703125" style="17" bestFit="1" customWidth="1"/>
    <col min="5" max="5" width="10.7109375" style="17" bestFit="1" customWidth="1"/>
    <col min="6" max="7" width="11.42578125" style="17" customWidth="1"/>
    <col min="8" max="8" width="11.5703125" style="17" customWidth="1"/>
    <col min="9" max="10" width="11.42578125" style="17" customWidth="1"/>
    <col min="11" max="11" width="10.7109375" style="17" bestFit="1" customWidth="1"/>
    <col min="12" max="13" width="11.42578125" style="17" customWidth="1"/>
    <col min="14" max="14" width="10.7109375" style="17" bestFit="1" customWidth="1"/>
    <col min="15" max="15" width="9.85546875" style="17" customWidth="1"/>
    <col min="16" max="16" width="9.140625" style="17"/>
    <col min="17" max="17" width="11" style="17" customWidth="1"/>
    <col min="18" max="18" width="14.28515625" style="193" hidden="1" customWidth="1"/>
    <col min="19" max="19" width="13.5703125" style="193" hidden="1" customWidth="1"/>
    <col min="20" max="20" width="10.85546875" style="17" customWidth="1"/>
    <col min="21" max="21" width="10.7109375" style="17" customWidth="1"/>
    <col min="22" max="22" width="11.42578125" style="17" customWidth="1"/>
    <col min="23" max="16384" width="9.140625" style="17"/>
  </cols>
  <sheetData>
    <row r="1" spans="1:22" s="100" customFormat="1" ht="20.100000000000001" customHeight="1" x14ac:dyDescent="0.2">
      <c r="A1" s="482" t="s">
        <v>138</v>
      </c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R1" s="179"/>
      <c r="S1" s="179"/>
    </row>
    <row r="2" spans="1:22" s="100" customFormat="1" ht="20.100000000000001" customHeight="1" x14ac:dyDescent="0.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R2" s="179"/>
      <c r="S2" s="179"/>
    </row>
    <row r="3" spans="1:22" s="100" customFormat="1" ht="20.100000000000001" customHeight="1" thickBot="1" x14ac:dyDescent="0.25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R3" s="179"/>
      <c r="S3" s="179"/>
    </row>
    <row r="4" spans="1:22" s="100" customFormat="1" ht="26.25" customHeight="1" thickBot="1" x14ac:dyDescent="0.25">
      <c r="A4" s="180" t="s">
        <v>1</v>
      </c>
      <c r="B4" s="180" t="s">
        <v>2</v>
      </c>
      <c r="C4" s="502" t="s">
        <v>139</v>
      </c>
      <c r="D4" s="503"/>
      <c r="E4" s="181" t="s">
        <v>4</v>
      </c>
      <c r="F4" s="182" t="s">
        <v>140</v>
      </c>
      <c r="G4" s="183"/>
      <c r="H4" s="181" t="s">
        <v>4</v>
      </c>
      <c r="I4" s="502" t="s">
        <v>141</v>
      </c>
      <c r="J4" s="503"/>
      <c r="K4" s="110" t="s">
        <v>4</v>
      </c>
      <c r="L4" s="502" t="s">
        <v>142</v>
      </c>
      <c r="M4" s="503"/>
      <c r="N4" s="180" t="s">
        <v>4</v>
      </c>
      <c r="R4" s="179"/>
      <c r="S4" s="179"/>
    </row>
    <row r="5" spans="1:22" s="100" customFormat="1" ht="20.100000000000001" customHeight="1" thickBot="1" x14ac:dyDescent="0.25">
      <c r="A5" s="184"/>
      <c r="B5" s="184"/>
      <c r="C5" s="36">
        <f>+'4.1.3 Wynik Techniczny'!C5</f>
        <v>2023</v>
      </c>
      <c r="D5" s="36">
        <f>+'4.1.3 Wynik Techniczny'!D5</f>
        <v>2024</v>
      </c>
      <c r="E5" s="185" t="str">
        <f>+'4.1.3 Wynik Techniczny'!E5</f>
        <v>24/23</v>
      </c>
      <c r="F5" s="36">
        <f>+C5</f>
        <v>2023</v>
      </c>
      <c r="G5" s="36">
        <f t="shared" ref="G5:N5" si="0">+D5</f>
        <v>2024</v>
      </c>
      <c r="H5" s="36" t="str">
        <f t="shared" si="0"/>
        <v>24/23</v>
      </c>
      <c r="I5" s="36">
        <f t="shared" si="0"/>
        <v>2023</v>
      </c>
      <c r="J5" s="36">
        <f t="shared" si="0"/>
        <v>2024</v>
      </c>
      <c r="K5" s="36" t="str">
        <f t="shared" si="0"/>
        <v>24/23</v>
      </c>
      <c r="L5" s="36">
        <f t="shared" si="0"/>
        <v>2023</v>
      </c>
      <c r="M5" s="36">
        <f t="shared" si="0"/>
        <v>2024</v>
      </c>
      <c r="N5" s="36" t="str">
        <f t="shared" si="0"/>
        <v>24/23</v>
      </c>
      <c r="R5" s="179"/>
      <c r="S5" s="179"/>
    </row>
    <row r="6" spans="1:22" ht="20.100000000000001" customHeight="1" x14ac:dyDescent="0.2">
      <c r="A6" s="102" t="s">
        <v>6</v>
      </c>
      <c r="B6" s="186" t="s">
        <v>7</v>
      </c>
      <c r="C6" s="187">
        <f>+C34</f>
        <v>6116754.6711400002</v>
      </c>
      <c r="D6" s="187">
        <f>+D34</f>
        <v>6107778.4435399994</v>
      </c>
      <c r="E6" s="79">
        <f>+D6/C6</f>
        <v>0.99853251796375742</v>
      </c>
      <c r="F6" s="187">
        <f>+F34</f>
        <v>3996082.4326700005</v>
      </c>
      <c r="G6" s="187">
        <f>+G34</f>
        <v>3958531.3891099999</v>
      </c>
      <c r="H6" s="79">
        <f>+G6/F6</f>
        <v>0.99060303580001208</v>
      </c>
      <c r="I6" s="187">
        <f>+I34</f>
        <v>2230408.4557000003</v>
      </c>
      <c r="J6" s="187">
        <f>+J34</f>
        <v>2290657.9552200004</v>
      </c>
      <c r="K6" s="79">
        <f>+J6/I6</f>
        <v>1.0270127650233871</v>
      </c>
      <c r="L6" s="187">
        <f>+L34</f>
        <v>109736.21722999999</v>
      </c>
      <c r="M6" s="187">
        <f>+M34</f>
        <v>141410.90079000001</v>
      </c>
      <c r="N6" s="79">
        <f>+M6/L6</f>
        <v>1.2886438439336025</v>
      </c>
      <c r="O6" s="21"/>
      <c r="P6" s="22"/>
      <c r="Q6" s="21"/>
      <c r="R6" s="188"/>
      <c r="S6" s="189"/>
      <c r="T6" s="22"/>
      <c r="U6" s="21"/>
      <c r="V6" s="22"/>
    </row>
    <row r="7" spans="1:22" ht="20.100000000000001" customHeight="1" thickBot="1" x14ac:dyDescent="0.25">
      <c r="A7" s="109" t="s">
        <v>8</v>
      </c>
      <c r="B7" s="190" t="s">
        <v>9</v>
      </c>
      <c r="C7" s="191">
        <f>+C67</f>
        <v>13539275.55336</v>
      </c>
      <c r="D7" s="191">
        <f>+D67</f>
        <v>14962289.208559999</v>
      </c>
      <c r="E7" s="59">
        <f>+D7/C7</f>
        <v>1.1051026437560652</v>
      </c>
      <c r="F7" s="191">
        <f>+F67</f>
        <v>13122000.16735</v>
      </c>
      <c r="G7" s="191">
        <f>+G67</f>
        <v>14086401.576030003</v>
      </c>
      <c r="H7" s="59">
        <f>+G7/F7</f>
        <v>1.0734950004862531</v>
      </c>
      <c r="I7" s="191">
        <f>+I67</f>
        <v>2868804.6372799999</v>
      </c>
      <c r="J7" s="191">
        <f>+J67</f>
        <v>3164740.9454700006</v>
      </c>
      <c r="K7" s="59">
        <f>+J7/I7</f>
        <v>1.1031566612603454</v>
      </c>
      <c r="L7" s="191">
        <f>+L67</f>
        <v>2451529.2512700004</v>
      </c>
      <c r="M7" s="191">
        <f>+M67</f>
        <v>2288853.3129399996</v>
      </c>
      <c r="N7" s="59">
        <f>+M7/L7</f>
        <v>0.93364307676699043</v>
      </c>
      <c r="O7" s="21"/>
      <c r="P7" s="22"/>
      <c r="Q7" s="21"/>
      <c r="R7" s="188"/>
      <c r="S7" s="189"/>
      <c r="T7" s="22"/>
      <c r="U7" s="21"/>
      <c r="V7" s="22"/>
    </row>
    <row r="8" spans="1:22" s="100" customFormat="1" ht="20.100000000000001" customHeight="1" thickBot="1" x14ac:dyDescent="0.25">
      <c r="A8" s="110"/>
      <c r="B8" s="192" t="s">
        <v>10</v>
      </c>
      <c r="C8" s="96">
        <f>SUM(C6:C7)</f>
        <v>19656030.2245</v>
      </c>
      <c r="D8" s="96">
        <f t="shared" ref="D8" si="1">SUM(D6:D7)</f>
        <v>21070067.652099997</v>
      </c>
      <c r="E8" s="112">
        <f>+D8/C8</f>
        <v>1.0719391154495421</v>
      </c>
      <c r="F8" s="96">
        <f>SUM(F6:F7)</f>
        <v>17118082.600019999</v>
      </c>
      <c r="G8" s="96">
        <f t="shared" ref="G8" si="2">SUM(G6:G7)</f>
        <v>18044932.965140004</v>
      </c>
      <c r="H8" s="112">
        <f>+G8/F8</f>
        <v>1.0541445199662094</v>
      </c>
      <c r="I8" s="96">
        <f>SUM(I6:I7)</f>
        <v>5099213.0929800002</v>
      </c>
      <c r="J8" s="96">
        <f t="shared" ref="J8" si="3">SUM(J6:J7)</f>
        <v>5455398.9006900005</v>
      </c>
      <c r="K8" s="112">
        <f>+J8/I8</f>
        <v>1.0698511321678938</v>
      </c>
      <c r="L8" s="96">
        <f>SUM(L6:L7)</f>
        <v>2561265.4685000004</v>
      </c>
      <c r="M8" s="96">
        <f t="shared" ref="M8" si="4">SUM(M6:M7)</f>
        <v>2430264.2137299995</v>
      </c>
      <c r="N8" s="112">
        <f>+M8/L8</f>
        <v>0.94885291806681737</v>
      </c>
      <c r="O8" s="21"/>
      <c r="P8" s="22"/>
      <c r="Q8" s="21"/>
      <c r="R8" s="188"/>
      <c r="S8" s="189"/>
      <c r="T8" s="22"/>
      <c r="U8" s="21"/>
      <c r="V8" s="22"/>
    </row>
    <row r="9" spans="1:22" ht="20.100000000000001" customHeight="1" x14ac:dyDescent="0.2">
      <c r="C9" s="22"/>
      <c r="D9" s="22"/>
      <c r="E9" s="100"/>
      <c r="F9" s="22"/>
      <c r="G9" s="22"/>
      <c r="H9" s="22"/>
      <c r="I9" s="22"/>
      <c r="J9" s="22"/>
      <c r="K9" s="22"/>
      <c r="L9" s="22"/>
      <c r="M9" s="22"/>
      <c r="P9" s="22"/>
      <c r="R9" s="188"/>
      <c r="T9" s="22"/>
      <c r="V9" s="22"/>
    </row>
    <row r="10" spans="1:22" s="100" customFormat="1" ht="20.100000000000001" customHeight="1" x14ac:dyDescent="0.2">
      <c r="A10" s="501" t="s">
        <v>143</v>
      </c>
      <c r="B10" s="501"/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P10" s="22"/>
      <c r="R10" s="188"/>
      <c r="S10" s="179"/>
      <c r="T10" s="22"/>
      <c r="V10" s="22"/>
    </row>
    <row r="11" spans="1:22" s="100" customFormat="1" ht="20.100000000000001" customHeight="1" thickBot="1" x14ac:dyDescent="0.25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P11" s="22"/>
      <c r="R11" s="188"/>
      <c r="S11" s="179"/>
      <c r="T11" s="22"/>
      <c r="V11" s="22"/>
    </row>
    <row r="12" spans="1:22" s="100" customFormat="1" ht="27.75" customHeight="1" thickBot="1" x14ac:dyDescent="0.25">
      <c r="A12" s="180" t="s">
        <v>1</v>
      </c>
      <c r="B12" s="180" t="s">
        <v>12</v>
      </c>
      <c r="C12" s="502" t="s">
        <v>139</v>
      </c>
      <c r="D12" s="503"/>
      <c r="E12" s="195" t="s">
        <v>4</v>
      </c>
      <c r="F12" s="182" t="s">
        <v>140</v>
      </c>
      <c r="G12" s="183"/>
      <c r="H12" s="195" t="s">
        <v>4</v>
      </c>
      <c r="I12" s="502" t="s">
        <v>141</v>
      </c>
      <c r="J12" s="503"/>
      <c r="K12" s="195" t="s">
        <v>4</v>
      </c>
      <c r="L12" s="502" t="s">
        <v>142</v>
      </c>
      <c r="M12" s="503"/>
      <c r="N12" s="195" t="s">
        <v>4</v>
      </c>
      <c r="P12" s="22"/>
      <c r="R12" s="188"/>
      <c r="S12" s="179"/>
      <c r="T12" s="22"/>
      <c r="V12" s="22"/>
    </row>
    <row r="13" spans="1:22" s="100" customFormat="1" ht="20.100000000000001" customHeight="1" thickBot="1" x14ac:dyDescent="0.25">
      <c r="A13" s="184"/>
      <c r="B13" s="184"/>
      <c r="C13" s="36">
        <f>+C5</f>
        <v>2023</v>
      </c>
      <c r="D13" s="36">
        <f t="shared" ref="D13:N13" si="5">+D5</f>
        <v>2024</v>
      </c>
      <c r="E13" s="36" t="str">
        <f t="shared" si="5"/>
        <v>24/23</v>
      </c>
      <c r="F13" s="36">
        <f t="shared" si="5"/>
        <v>2023</v>
      </c>
      <c r="G13" s="36">
        <f t="shared" si="5"/>
        <v>2024</v>
      </c>
      <c r="H13" s="36" t="str">
        <f t="shared" si="5"/>
        <v>24/23</v>
      </c>
      <c r="I13" s="36">
        <f t="shared" si="5"/>
        <v>2023</v>
      </c>
      <c r="J13" s="36">
        <f t="shared" si="5"/>
        <v>2024</v>
      </c>
      <c r="K13" s="36" t="str">
        <f t="shared" si="5"/>
        <v>24/23</v>
      </c>
      <c r="L13" s="36">
        <f t="shared" si="5"/>
        <v>2023</v>
      </c>
      <c r="M13" s="36">
        <f t="shared" si="5"/>
        <v>2024</v>
      </c>
      <c r="N13" s="36" t="str">
        <f t="shared" si="5"/>
        <v>24/23</v>
      </c>
      <c r="P13" s="22"/>
      <c r="R13" s="188"/>
      <c r="S13" s="179"/>
      <c r="T13" s="22"/>
      <c r="V13" s="22"/>
    </row>
    <row r="14" spans="1:22" ht="20.100000000000001" customHeight="1" x14ac:dyDescent="0.2">
      <c r="A14" s="23" t="s">
        <v>6</v>
      </c>
      <c r="B14" s="37" t="s">
        <v>13</v>
      </c>
      <c r="C14" s="25">
        <f t="shared" ref="C14:D29" si="6">+F14+I14-L14</f>
        <v>636587.72806999995</v>
      </c>
      <c r="D14" s="25">
        <f t="shared" si="6"/>
        <v>661506.88068000006</v>
      </c>
      <c r="E14" s="26">
        <f t="shared" ref="E14:E33" si="7">+IFERROR(IF(D14/C14&gt;0,D14/C14,"X"),"X")</f>
        <v>1.0391448837468948</v>
      </c>
      <c r="F14" s="25">
        <v>390335.91164000001</v>
      </c>
      <c r="G14" s="25">
        <v>402622.40843000001</v>
      </c>
      <c r="H14" s="26">
        <f t="shared" ref="H14:H33" si="8">+IFERROR(IF(G14/F14&gt;0,G14/F14,"X"),"X")</f>
        <v>1.0314767266439262</v>
      </c>
      <c r="I14" s="25">
        <v>256112.36045000001</v>
      </c>
      <c r="J14" s="25">
        <v>267102.13585000002</v>
      </c>
      <c r="K14" s="26">
        <f t="shared" ref="K14:K33" si="9">+IFERROR(IF(J14/I14&gt;0,J14/I14,"X"),"X")</f>
        <v>1.0429099766238947</v>
      </c>
      <c r="L14" s="25">
        <v>9860.5440199999994</v>
      </c>
      <c r="M14" s="25">
        <v>8217.6635999999999</v>
      </c>
      <c r="N14" s="26">
        <f t="shared" ref="N14:N33" si="10">+IFERROR(IF(M14/L14&gt;0,M14/L14,"X"),"X")</f>
        <v>0.83338846044723613</v>
      </c>
      <c r="O14" s="21"/>
      <c r="P14" s="22"/>
      <c r="Q14" s="21"/>
      <c r="R14" s="188"/>
      <c r="S14" s="189"/>
      <c r="T14" s="22"/>
      <c r="U14" s="21"/>
      <c r="V14" s="22"/>
    </row>
    <row r="15" spans="1:22" ht="20.100000000000001" customHeight="1" x14ac:dyDescent="0.2">
      <c r="A15" s="23" t="s">
        <v>8</v>
      </c>
      <c r="B15" s="37" t="s">
        <v>14</v>
      </c>
      <c r="C15" s="25">
        <f t="shared" si="6"/>
        <v>78420.135109999988</v>
      </c>
      <c r="D15" s="25">
        <f t="shared" si="6"/>
        <v>90065.348729999998</v>
      </c>
      <c r="E15" s="26">
        <f t="shared" si="7"/>
        <v>1.1484977500187326</v>
      </c>
      <c r="F15" s="25">
        <v>61061.865669999999</v>
      </c>
      <c r="G15" s="25">
        <v>69182.988039999997</v>
      </c>
      <c r="H15" s="26">
        <f t="shared" si="8"/>
        <v>1.1329982679187929</v>
      </c>
      <c r="I15" s="25">
        <v>18819.891319999999</v>
      </c>
      <c r="J15" s="25">
        <v>22349.288990000001</v>
      </c>
      <c r="K15" s="26">
        <f t="shared" si="9"/>
        <v>1.187535496884049</v>
      </c>
      <c r="L15" s="25">
        <v>1461.6218799999999</v>
      </c>
      <c r="M15" s="25">
        <v>1466.9283</v>
      </c>
      <c r="N15" s="26">
        <f t="shared" si="10"/>
        <v>1.0036305012073301</v>
      </c>
      <c r="O15" s="21"/>
      <c r="P15" s="22"/>
      <c r="Q15" s="21"/>
      <c r="R15" s="188"/>
      <c r="S15" s="189"/>
      <c r="T15" s="22"/>
      <c r="U15" s="21"/>
      <c r="V15" s="22"/>
    </row>
    <row r="16" spans="1:22" ht="20.100000000000001" customHeight="1" x14ac:dyDescent="0.2">
      <c r="A16" s="23" t="s">
        <v>15</v>
      </c>
      <c r="B16" s="37" t="s">
        <v>16</v>
      </c>
      <c r="C16" s="25">
        <f t="shared" si="6"/>
        <v>244021.72149</v>
      </c>
      <c r="D16" s="25">
        <f t="shared" si="6"/>
        <v>221630.51908</v>
      </c>
      <c r="E16" s="26">
        <f t="shared" si="7"/>
        <v>0.90824094562861446</v>
      </c>
      <c r="F16" s="25">
        <v>212934.47005</v>
      </c>
      <c r="G16" s="25">
        <v>186751.10318999999</v>
      </c>
      <c r="H16" s="26">
        <f t="shared" si="8"/>
        <v>0.87703556472631328</v>
      </c>
      <c r="I16" s="25">
        <v>32453.965100000001</v>
      </c>
      <c r="J16" s="25">
        <v>36636.391940000001</v>
      </c>
      <c r="K16" s="26">
        <f t="shared" si="9"/>
        <v>1.1288725992991222</v>
      </c>
      <c r="L16" s="25">
        <v>1366.7136599999999</v>
      </c>
      <c r="M16" s="25">
        <v>1756.97605</v>
      </c>
      <c r="N16" s="26">
        <f t="shared" si="10"/>
        <v>1.2855480276680633</v>
      </c>
      <c r="O16" s="21"/>
      <c r="P16" s="22"/>
      <c r="Q16" s="21"/>
      <c r="R16" s="188"/>
      <c r="S16" s="189"/>
      <c r="T16" s="22"/>
      <c r="U16" s="21"/>
      <c r="V16" s="22"/>
    </row>
    <row r="17" spans="1:22" ht="20.100000000000001" customHeight="1" x14ac:dyDescent="0.2">
      <c r="A17" s="23" t="s">
        <v>17</v>
      </c>
      <c r="B17" s="37" t="s">
        <v>18</v>
      </c>
      <c r="C17" s="25">
        <f t="shared" si="6"/>
        <v>196330.72686</v>
      </c>
      <c r="D17" s="25">
        <f t="shared" si="6"/>
        <v>217151.44958999997</v>
      </c>
      <c r="E17" s="26">
        <f t="shared" si="7"/>
        <v>1.1060492316357942</v>
      </c>
      <c r="F17" s="25">
        <v>156540.76321</v>
      </c>
      <c r="G17" s="25">
        <v>176450.26410999999</v>
      </c>
      <c r="H17" s="26">
        <f t="shared" si="8"/>
        <v>1.1271841307767954</v>
      </c>
      <c r="I17" s="25">
        <v>44429.646950000002</v>
      </c>
      <c r="J17" s="25">
        <v>45979.035089999998</v>
      </c>
      <c r="K17" s="26">
        <f t="shared" si="9"/>
        <v>1.0348728438410424</v>
      </c>
      <c r="L17" s="25">
        <v>4639.6832999999997</v>
      </c>
      <c r="M17" s="25">
        <v>5277.8496100000002</v>
      </c>
      <c r="N17" s="26">
        <f t="shared" si="10"/>
        <v>1.1375452307272784</v>
      </c>
      <c r="O17" s="21"/>
      <c r="P17" s="22"/>
      <c r="Q17" s="21"/>
      <c r="R17" s="188"/>
      <c r="S17" s="189"/>
      <c r="T17" s="22"/>
      <c r="U17" s="21"/>
      <c r="V17" s="22"/>
    </row>
    <row r="18" spans="1:22" ht="20.100000000000001" customHeight="1" x14ac:dyDescent="0.2">
      <c r="A18" s="23" t="s">
        <v>19</v>
      </c>
      <c r="B18" s="37" t="s">
        <v>20</v>
      </c>
      <c r="C18" s="25">
        <f t="shared" si="6"/>
        <v>156305.85594000001</v>
      </c>
      <c r="D18" s="25">
        <f t="shared" si="6"/>
        <v>48460.462030000002</v>
      </c>
      <c r="E18" s="26">
        <f t="shared" si="7"/>
        <v>0.31003612589282753</v>
      </c>
      <c r="F18" s="25">
        <v>118781.24201</v>
      </c>
      <c r="G18" s="25">
        <v>12137.656849999999</v>
      </c>
      <c r="H18" s="26">
        <f t="shared" si="8"/>
        <v>0.10218496325352575</v>
      </c>
      <c r="I18" s="25">
        <v>37485.117789999997</v>
      </c>
      <c r="J18" s="25">
        <v>36359.399100000002</v>
      </c>
      <c r="K18" s="26">
        <f t="shared" si="9"/>
        <v>0.96996891682969966</v>
      </c>
      <c r="L18" s="25">
        <v>-39.496139999999997</v>
      </c>
      <c r="M18" s="25">
        <v>36.593919999999997</v>
      </c>
      <c r="N18" s="26" t="str">
        <f t="shared" si="10"/>
        <v>X</v>
      </c>
      <c r="O18" s="21"/>
      <c r="P18" s="22"/>
      <c r="Q18" s="21"/>
      <c r="R18" s="188"/>
      <c r="S18" s="189"/>
      <c r="T18" s="22"/>
      <c r="U18" s="21"/>
      <c r="V18" s="22"/>
    </row>
    <row r="19" spans="1:22" ht="20.100000000000001" customHeight="1" x14ac:dyDescent="0.2">
      <c r="A19" s="23" t="s">
        <v>21</v>
      </c>
      <c r="B19" s="37" t="s">
        <v>22</v>
      </c>
      <c r="C19" s="25">
        <f t="shared" si="6"/>
        <v>259210.93568</v>
      </c>
      <c r="D19" s="25">
        <f t="shared" si="6"/>
        <v>258761.11881000001</v>
      </c>
      <c r="E19" s="26">
        <f t="shared" si="7"/>
        <v>0.99826466862279573</v>
      </c>
      <c r="F19" s="25">
        <v>232677.07954000001</v>
      </c>
      <c r="G19" s="25">
        <v>255761.71397000001</v>
      </c>
      <c r="H19" s="26">
        <f t="shared" si="8"/>
        <v>1.0992131862564121</v>
      </c>
      <c r="I19" s="25">
        <v>73850.294739999998</v>
      </c>
      <c r="J19" s="25">
        <v>74919.042159999997</v>
      </c>
      <c r="K19" s="26">
        <f t="shared" si="9"/>
        <v>1.0144718098114933</v>
      </c>
      <c r="L19" s="25">
        <v>47316.438600000001</v>
      </c>
      <c r="M19" s="25">
        <v>71919.637319999994</v>
      </c>
      <c r="N19" s="26">
        <f t="shared" si="10"/>
        <v>1.5199714823845596</v>
      </c>
      <c r="O19" s="21"/>
      <c r="P19" s="22"/>
      <c r="Q19" s="21"/>
      <c r="R19" s="188"/>
      <c r="S19" s="189"/>
      <c r="T19" s="22"/>
      <c r="U19" s="21"/>
      <c r="V19" s="22"/>
    </row>
    <row r="20" spans="1:22" ht="20.100000000000001" customHeight="1" x14ac:dyDescent="0.2">
      <c r="A20" s="23" t="s">
        <v>23</v>
      </c>
      <c r="B20" s="37" t="s">
        <v>24</v>
      </c>
      <c r="C20" s="25">
        <f t="shared" si="6"/>
        <v>8418.8276299999998</v>
      </c>
      <c r="D20" s="25">
        <f t="shared" si="6"/>
        <v>10018.02594</v>
      </c>
      <c r="E20" s="26">
        <f t="shared" si="7"/>
        <v>1.1899549890178711</v>
      </c>
      <c r="F20" s="25">
        <v>6003.81574</v>
      </c>
      <c r="G20" s="25">
        <v>6993.4546700000001</v>
      </c>
      <c r="H20" s="26">
        <f t="shared" si="8"/>
        <v>1.1648349937534892</v>
      </c>
      <c r="I20" s="25">
        <v>2661.1658900000002</v>
      </c>
      <c r="J20" s="25">
        <v>3183.1710699999999</v>
      </c>
      <c r="K20" s="26">
        <f t="shared" si="9"/>
        <v>1.1961565725615098</v>
      </c>
      <c r="L20" s="25">
        <v>246.154</v>
      </c>
      <c r="M20" s="25">
        <v>158.59979999999999</v>
      </c>
      <c r="N20" s="26">
        <f t="shared" si="10"/>
        <v>0.64431128480544697</v>
      </c>
      <c r="O20" s="21"/>
      <c r="P20" s="22"/>
      <c r="Q20" s="21"/>
      <c r="R20" s="188"/>
      <c r="S20" s="189"/>
      <c r="T20" s="22"/>
      <c r="U20" s="21"/>
      <c r="V20" s="22"/>
    </row>
    <row r="21" spans="1:22" ht="20.100000000000001" customHeight="1" x14ac:dyDescent="0.2">
      <c r="A21" s="23" t="s">
        <v>25</v>
      </c>
      <c r="B21" s="37" t="s">
        <v>26</v>
      </c>
      <c r="C21" s="25">
        <f t="shared" si="6"/>
        <v>883544.7159699999</v>
      </c>
      <c r="D21" s="25">
        <f t="shared" si="6"/>
        <v>844121.37257000012</v>
      </c>
      <c r="E21" s="26">
        <f t="shared" si="7"/>
        <v>0.95538047742527799</v>
      </c>
      <c r="F21" s="25">
        <v>618240.51980000001</v>
      </c>
      <c r="G21" s="25">
        <v>600190.11363000004</v>
      </c>
      <c r="H21" s="26">
        <f t="shared" si="8"/>
        <v>0.97080358599620864</v>
      </c>
      <c r="I21" s="25">
        <v>267875.59388</v>
      </c>
      <c r="J21" s="25">
        <v>245759.16451</v>
      </c>
      <c r="K21" s="26">
        <f t="shared" si="9"/>
        <v>0.91743768422625516</v>
      </c>
      <c r="L21" s="25">
        <v>2571.3977100000002</v>
      </c>
      <c r="M21" s="25">
        <v>1827.9055699999999</v>
      </c>
      <c r="N21" s="26">
        <f t="shared" si="10"/>
        <v>0.7108606976242503</v>
      </c>
      <c r="O21" s="21"/>
      <c r="P21" s="22"/>
      <c r="Q21" s="21"/>
      <c r="R21" s="188"/>
      <c r="S21" s="189"/>
      <c r="T21" s="22"/>
      <c r="U21" s="21"/>
      <c r="V21" s="22"/>
    </row>
    <row r="22" spans="1:22" ht="20.100000000000001" customHeight="1" x14ac:dyDescent="0.2">
      <c r="A22" s="23" t="s">
        <v>27</v>
      </c>
      <c r="B22" s="37" t="s">
        <v>28</v>
      </c>
      <c r="C22" s="25">
        <f t="shared" si="6"/>
        <v>46829.012520000004</v>
      </c>
      <c r="D22" s="25">
        <f t="shared" si="6"/>
        <v>42742.11879</v>
      </c>
      <c r="E22" s="26">
        <f t="shared" si="7"/>
        <v>0.91272731347357472</v>
      </c>
      <c r="F22" s="25">
        <v>22840.840899999999</v>
      </c>
      <c r="G22" s="25">
        <v>16528.92814</v>
      </c>
      <c r="H22" s="26">
        <f t="shared" si="8"/>
        <v>0.72365672579068663</v>
      </c>
      <c r="I22" s="25">
        <v>23988.171620000001</v>
      </c>
      <c r="J22" s="25">
        <v>26213.19065</v>
      </c>
      <c r="K22" s="26">
        <f t="shared" si="9"/>
        <v>1.0927548403957934</v>
      </c>
      <c r="L22" s="25">
        <v>0</v>
      </c>
      <c r="M22" s="25">
        <v>0</v>
      </c>
      <c r="N22" s="26" t="str">
        <f t="shared" si="10"/>
        <v>X</v>
      </c>
      <c r="O22" s="21"/>
      <c r="P22" s="22"/>
      <c r="Q22" s="21"/>
      <c r="R22" s="188"/>
      <c r="S22" s="189"/>
      <c r="T22" s="22"/>
      <c r="U22" s="21"/>
      <c r="V22" s="22"/>
    </row>
    <row r="23" spans="1:22" ht="20.100000000000001" customHeight="1" x14ac:dyDescent="0.2">
      <c r="A23" s="23" t="s">
        <v>29</v>
      </c>
      <c r="B23" s="37" t="s">
        <v>30</v>
      </c>
      <c r="C23" s="25">
        <f t="shared" si="6"/>
        <v>233563.73522999999</v>
      </c>
      <c r="D23" s="25">
        <f t="shared" si="6"/>
        <v>92949.778419999988</v>
      </c>
      <c r="E23" s="26">
        <f t="shared" si="7"/>
        <v>0.3979632297302852</v>
      </c>
      <c r="F23" s="25">
        <v>205352.51957</v>
      </c>
      <c r="G23" s="25">
        <v>57082.030250000003</v>
      </c>
      <c r="H23" s="26">
        <f t="shared" si="8"/>
        <v>0.27797092711366533</v>
      </c>
      <c r="I23" s="25">
        <v>28914.946230000001</v>
      </c>
      <c r="J23" s="25">
        <v>36862.184439999997</v>
      </c>
      <c r="K23" s="26">
        <f t="shared" si="9"/>
        <v>1.2748487978080529</v>
      </c>
      <c r="L23" s="25">
        <v>703.73056999999994</v>
      </c>
      <c r="M23" s="25">
        <v>994.43627000000004</v>
      </c>
      <c r="N23" s="26">
        <f t="shared" si="10"/>
        <v>1.4130923287871382</v>
      </c>
      <c r="O23" s="21"/>
      <c r="P23" s="22"/>
      <c r="Q23" s="21"/>
      <c r="R23" s="188"/>
      <c r="S23" s="189"/>
      <c r="T23" s="22"/>
      <c r="U23" s="21"/>
      <c r="V23" s="22"/>
    </row>
    <row r="24" spans="1:22" ht="20.100000000000001" customHeight="1" x14ac:dyDescent="0.2">
      <c r="A24" s="23" t="s">
        <v>31</v>
      </c>
      <c r="B24" s="37" t="s">
        <v>32</v>
      </c>
      <c r="C24" s="25">
        <f t="shared" si="6"/>
        <v>27331.553680000001</v>
      </c>
      <c r="D24" s="25">
        <f t="shared" si="6"/>
        <v>29205.587780000002</v>
      </c>
      <c r="E24" s="26">
        <f t="shared" si="7"/>
        <v>1.0685666874975839</v>
      </c>
      <c r="F24" s="25">
        <v>15529.201650000001</v>
      </c>
      <c r="G24" s="25">
        <v>16267.809740000001</v>
      </c>
      <c r="H24" s="26">
        <f t="shared" si="8"/>
        <v>1.0475625281097434</v>
      </c>
      <c r="I24" s="25">
        <v>11853.39133</v>
      </c>
      <c r="J24" s="25">
        <v>12977.42131</v>
      </c>
      <c r="K24" s="26">
        <f t="shared" si="9"/>
        <v>1.0948277120620467</v>
      </c>
      <c r="L24" s="25">
        <v>51.039299999999997</v>
      </c>
      <c r="M24" s="25">
        <v>39.643270000000001</v>
      </c>
      <c r="N24" s="26">
        <f t="shared" si="10"/>
        <v>0.77672048793772652</v>
      </c>
      <c r="O24" s="21"/>
      <c r="P24" s="22"/>
      <c r="Q24" s="21"/>
      <c r="R24" s="188"/>
      <c r="S24" s="189"/>
      <c r="T24" s="22"/>
      <c r="U24" s="21"/>
      <c r="V24" s="22"/>
    </row>
    <row r="25" spans="1:22" ht="20.100000000000001" customHeight="1" x14ac:dyDescent="0.2">
      <c r="A25" s="23" t="s">
        <v>33</v>
      </c>
      <c r="B25" s="37" t="s">
        <v>34</v>
      </c>
      <c r="C25" s="25">
        <f t="shared" si="6"/>
        <v>1703290.8572199999</v>
      </c>
      <c r="D25" s="25">
        <f t="shared" si="6"/>
        <v>1820817.4226700002</v>
      </c>
      <c r="E25" s="26">
        <f t="shared" si="7"/>
        <v>1.0689997042794086</v>
      </c>
      <c r="F25" s="25">
        <v>702764.43088999996</v>
      </c>
      <c r="G25" s="25">
        <v>788374.37074000004</v>
      </c>
      <c r="H25" s="26">
        <f t="shared" si="8"/>
        <v>1.1218188287383601</v>
      </c>
      <c r="I25" s="25">
        <v>1000550.35646</v>
      </c>
      <c r="J25" s="25">
        <v>1033497.55847</v>
      </c>
      <c r="K25" s="26">
        <f t="shared" si="9"/>
        <v>1.0329290792784973</v>
      </c>
      <c r="L25" s="25">
        <v>23.930129999999998</v>
      </c>
      <c r="M25" s="25">
        <v>1054.5065400000001</v>
      </c>
      <c r="N25" s="26">
        <f t="shared" si="10"/>
        <v>44.0660598166412</v>
      </c>
      <c r="O25" s="21"/>
      <c r="P25" s="22"/>
      <c r="Q25" s="21"/>
      <c r="R25" s="188"/>
      <c r="S25" s="189"/>
      <c r="T25" s="22"/>
      <c r="U25" s="21"/>
      <c r="V25" s="22"/>
    </row>
    <row r="26" spans="1:22" ht="20.100000000000001" customHeight="1" x14ac:dyDescent="0.2">
      <c r="A26" s="23" t="s">
        <v>35</v>
      </c>
      <c r="B26" s="37" t="s">
        <v>36</v>
      </c>
      <c r="C26" s="25">
        <f t="shared" si="6"/>
        <v>2115.64732</v>
      </c>
      <c r="D26" s="25">
        <f t="shared" si="6"/>
        <v>2449.8967600000001</v>
      </c>
      <c r="E26" s="26">
        <f t="shared" si="7"/>
        <v>1.1579892058757695</v>
      </c>
      <c r="F26" s="25">
        <v>754.08317</v>
      </c>
      <c r="G26" s="25">
        <v>873.04642999999999</v>
      </c>
      <c r="H26" s="26">
        <f t="shared" si="8"/>
        <v>1.1577588053052557</v>
      </c>
      <c r="I26" s="25">
        <v>1361.5641499999999</v>
      </c>
      <c r="J26" s="25">
        <v>1576.85033</v>
      </c>
      <c r="K26" s="26">
        <f t="shared" si="9"/>
        <v>1.158116809993859</v>
      </c>
      <c r="L26" s="25">
        <v>0</v>
      </c>
      <c r="M26" s="25">
        <v>0</v>
      </c>
      <c r="N26" s="26" t="str">
        <f t="shared" si="10"/>
        <v>X</v>
      </c>
      <c r="O26" s="21"/>
      <c r="P26" s="22"/>
      <c r="Q26" s="21"/>
      <c r="R26" s="188"/>
      <c r="S26" s="189"/>
      <c r="T26" s="22"/>
      <c r="U26" s="21"/>
      <c r="V26" s="22"/>
    </row>
    <row r="27" spans="1:22" ht="20.100000000000001" customHeight="1" x14ac:dyDescent="0.2">
      <c r="A27" s="23" t="s">
        <v>37</v>
      </c>
      <c r="B27" s="37" t="s">
        <v>38</v>
      </c>
      <c r="C27" s="25">
        <f t="shared" si="6"/>
        <v>54319.670590000002</v>
      </c>
      <c r="D27" s="25">
        <f t="shared" si="6"/>
        <v>52581.369529999996</v>
      </c>
      <c r="E27" s="26">
        <f t="shared" si="7"/>
        <v>0.96799868185651294</v>
      </c>
      <c r="F27" s="25">
        <v>35339.675210000001</v>
      </c>
      <c r="G27" s="25">
        <v>32816.052250000001</v>
      </c>
      <c r="H27" s="26">
        <f t="shared" si="8"/>
        <v>0.92858952593639299</v>
      </c>
      <c r="I27" s="25">
        <v>18985.076840000002</v>
      </c>
      <c r="J27" s="25">
        <v>20294.465370000002</v>
      </c>
      <c r="K27" s="26">
        <f t="shared" si="9"/>
        <v>1.0689693563547358</v>
      </c>
      <c r="L27" s="25">
        <v>5.0814599999999999</v>
      </c>
      <c r="M27" s="25">
        <v>529.14809000000002</v>
      </c>
      <c r="N27" s="26">
        <f t="shared" si="10"/>
        <v>104.13308183081242</v>
      </c>
      <c r="O27" s="21"/>
      <c r="P27" s="22"/>
      <c r="Q27" s="21"/>
      <c r="R27" s="188"/>
      <c r="S27" s="189"/>
      <c r="T27" s="22"/>
      <c r="U27" s="21"/>
      <c r="V27" s="22"/>
    </row>
    <row r="28" spans="1:22" ht="20.100000000000001" customHeight="1" x14ac:dyDescent="0.2">
      <c r="A28" s="23" t="s">
        <v>39</v>
      </c>
      <c r="B28" s="37" t="s">
        <v>40</v>
      </c>
      <c r="C28" s="25">
        <f t="shared" si="6"/>
        <v>235874.99215999999</v>
      </c>
      <c r="D28" s="25">
        <f t="shared" si="6"/>
        <v>261299.45128000001</v>
      </c>
      <c r="E28" s="26">
        <f t="shared" si="7"/>
        <v>1.1077878535879462</v>
      </c>
      <c r="F28" s="25">
        <v>223009.28028000001</v>
      </c>
      <c r="G28" s="25">
        <v>249392.44886</v>
      </c>
      <c r="H28" s="26">
        <f t="shared" si="8"/>
        <v>1.1183052496599</v>
      </c>
      <c r="I28" s="25">
        <v>12865.711880000001</v>
      </c>
      <c r="J28" s="25">
        <v>11907.002420000001</v>
      </c>
      <c r="K28" s="26">
        <f t="shared" si="9"/>
        <v>0.92548337247546075</v>
      </c>
      <c r="L28" s="25">
        <v>0</v>
      </c>
      <c r="M28" s="25">
        <v>0</v>
      </c>
      <c r="N28" s="26" t="str">
        <f t="shared" si="10"/>
        <v>X</v>
      </c>
      <c r="O28" s="21"/>
      <c r="P28" s="22"/>
      <c r="Q28" s="21"/>
      <c r="R28" s="188"/>
      <c r="S28" s="189"/>
      <c r="T28" s="22"/>
      <c r="U28" s="21"/>
      <c r="V28" s="22"/>
    </row>
    <row r="29" spans="1:22" ht="20.100000000000001" customHeight="1" x14ac:dyDescent="0.2">
      <c r="A29" s="23" t="s">
        <v>41</v>
      </c>
      <c r="B29" s="37" t="s">
        <v>42</v>
      </c>
      <c r="C29" s="25">
        <f t="shared" si="6"/>
        <v>25628.964350000002</v>
      </c>
      <c r="D29" s="25">
        <f t="shared" si="6"/>
        <v>28009.4607</v>
      </c>
      <c r="E29" s="26">
        <f t="shared" si="7"/>
        <v>1.0928830489398997</v>
      </c>
      <c r="F29" s="25">
        <v>16332.071120000001</v>
      </c>
      <c r="G29" s="25">
        <v>17568.545399999999</v>
      </c>
      <c r="H29" s="26">
        <f t="shared" si="8"/>
        <v>1.0757083575570419</v>
      </c>
      <c r="I29" s="25">
        <v>9570.6186400000006</v>
      </c>
      <c r="J29" s="25">
        <v>10824.559719999999</v>
      </c>
      <c r="K29" s="26">
        <f t="shared" si="9"/>
        <v>1.131019856413378</v>
      </c>
      <c r="L29" s="25">
        <v>273.72541000000001</v>
      </c>
      <c r="M29" s="25">
        <v>383.64442000000003</v>
      </c>
      <c r="N29" s="26">
        <f t="shared" si="10"/>
        <v>1.4015667014618776</v>
      </c>
      <c r="O29" s="21"/>
      <c r="P29" s="22"/>
      <c r="Q29" s="21"/>
      <c r="R29" s="188"/>
      <c r="S29" s="189"/>
      <c r="T29" s="22"/>
      <c r="U29" s="21"/>
      <c r="V29" s="22"/>
    </row>
    <row r="30" spans="1:22" ht="20.100000000000001" customHeight="1" x14ac:dyDescent="0.2">
      <c r="A30" s="23" t="s">
        <v>43</v>
      </c>
      <c r="B30" s="37" t="s">
        <v>44</v>
      </c>
      <c r="C30" s="25">
        <f t="shared" ref="C30:D33" si="11">+F30+I30-L30</f>
        <v>347466.51923000003</v>
      </c>
      <c r="D30" s="25">
        <f t="shared" si="11"/>
        <v>362284.23358</v>
      </c>
      <c r="E30" s="26">
        <f t="shared" si="7"/>
        <v>1.0426450133464273</v>
      </c>
      <c r="F30" s="25">
        <v>282776.21438000002</v>
      </c>
      <c r="G30" s="25">
        <v>297161.74192</v>
      </c>
      <c r="H30" s="26">
        <f t="shared" si="8"/>
        <v>1.0508724808115171</v>
      </c>
      <c r="I30" s="25">
        <v>79902.825230000002</v>
      </c>
      <c r="J30" s="25">
        <v>82295.631949999995</v>
      </c>
      <c r="K30" s="26">
        <f t="shared" si="9"/>
        <v>1.0299464595039325</v>
      </c>
      <c r="L30" s="25">
        <v>15212.52038</v>
      </c>
      <c r="M30" s="25">
        <v>17173.140289999999</v>
      </c>
      <c r="N30" s="26">
        <f t="shared" si="10"/>
        <v>1.1288819906908811</v>
      </c>
      <c r="O30" s="21"/>
      <c r="P30" s="22"/>
      <c r="Q30" s="21"/>
      <c r="R30" s="188"/>
      <c r="S30" s="189"/>
      <c r="T30" s="22"/>
      <c r="U30" s="21"/>
      <c r="V30" s="22"/>
    </row>
    <row r="31" spans="1:22" ht="20.100000000000001" customHeight="1" x14ac:dyDescent="0.2">
      <c r="A31" s="23" t="s">
        <v>45</v>
      </c>
      <c r="B31" s="37" t="s">
        <v>46</v>
      </c>
      <c r="C31" s="25">
        <f t="shared" si="11"/>
        <v>218275.58915000001</v>
      </c>
      <c r="D31" s="25">
        <f t="shared" si="11"/>
        <v>253759.69164</v>
      </c>
      <c r="E31" s="26">
        <f t="shared" si="7"/>
        <v>1.1625656017156145</v>
      </c>
      <c r="F31" s="25">
        <v>116885.6511</v>
      </c>
      <c r="G31" s="25">
        <v>138792.06843000001</v>
      </c>
      <c r="H31" s="26">
        <f t="shared" si="8"/>
        <v>1.1874175069723336</v>
      </c>
      <c r="I31" s="25">
        <v>107039.69357</v>
      </c>
      <c r="J31" s="25">
        <v>121384.57485999999</v>
      </c>
      <c r="K31" s="26">
        <f t="shared" si="9"/>
        <v>1.1340145960023602</v>
      </c>
      <c r="L31" s="25">
        <v>5649.7555199999997</v>
      </c>
      <c r="M31" s="25">
        <v>6416.95165</v>
      </c>
      <c r="N31" s="26">
        <f t="shared" si="10"/>
        <v>1.1357928015263925</v>
      </c>
      <c r="O31" s="21"/>
      <c r="P31" s="22"/>
      <c r="Q31" s="21"/>
      <c r="R31" s="188"/>
      <c r="S31" s="189"/>
      <c r="T31" s="22"/>
      <c r="U31" s="21"/>
      <c r="V31" s="22"/>
    </row>
    <row r="32" spans="1:22" ht="20.100000000000001" customHeight="1" x14ac:dyDescent="0.2">
      <c r="A32" s="23" t="s">
        <v>47</v>
      </c>
      <c r="B32" s="37" t="s">
        <v>48</v>
      </c>
      <c r="C32" s="25">
        <f t="shared" si="11"/>
        <v>332313.65982999996</v>
      </c>
      <c r="D32" s="25">
        <f t="shared" si="11"/>
        <v>300797.42859999998</v>
      </c>
      <c r="E32" s="26">
        <f t="shared" si="7"/>
        <v>0.90516119245256854</v>
      </c>
      <c r="F32" s="25">
        <v>214240.32488</v>
      </c>
      <c r="G32" s="25">
        <v>199724.65750999999</v>
      </c>
      <c r="H32" s="26">
        <f t="shared" si="8"/>
        <v>0.93224586744754745</v>
      </c>
      <c r="I32" s="25">
        <v>136112.23418999999</v>
      </c>
      <c r="J32" s="25">
        <v>123468.05138</v>
      </c>
      <c r="K32" s="26">
        <f t="shared" si="9"/>
        <v>0.90710472952526899</v>
      </c>
      <c r="L32" s="25">
        <v>18038.899239999999</v>
      </c>
      <c r="M32" s="25">
        <v>22395.280289999999</v>
      </c>
      <c r="N32" s="26">
        <f t="shared" si="10"/>
        <v>1.2414992728791361</v>
      </c>
      <c r="O32" s="21"/>
      <c r="P32" s="22"/>
      <c r="Q32" s="21"/>
      <c r="R32" s="188"/>
      <c r="S32" s="189"/>
      <c r="T32" s="22"/>
      <c r="U32" s="21"/>
      <c r="V32" s="22"/>
    </row>
    <row r="33" spans="1:22" ht="20.100000000000001" customHeight="1" thickBot="1" x14ac:dyDescent="0.25">
      <c r="A33" s="23" t="s">
        <v>49</v>
      </c>
      <c r="B33" s="37" t="s">
        <v>50</v>
      </c>
      <c r="C33" s="25">
        <f t="shared" si="11"/>
        <v>426903.82311</v>
      </c>
      <c r="D33" s="25">
        <f t="shared" si="11"/>
        <v>509166.82636000001</v>
      </c>
      <c r="E33" s="26">
        <f t="shared" si="7"/>
        <v>1.192696806158148</v>
      </c>
      <c r="F33" s="25">
        <v>363682.47185999999</v>
      </c>
      <c r="G33" s="25">
        <v>433859.98654999997</v>
      </c>
      <c r="H33" s="26">
        <f t="shared" si="8"/>
        <v>1.1929636980608043</v>
      </c>
      <c r="I33" s="25">
        <v>65575.829440000001</v>
      </c>
      <c r="J33" s="25">
        <v>77068.835609999995</v>
      </c>
      <c r="K33" s="26">
        <f t="shared" si="9"/>
        <v>1.1752628410215651</v>
      </c>
      <c r="L33" s="25">
        <v>2354.4781899999998</v>
      </c>
      <c r="M33" s="25">
        <v>1761.9957999999999</v>
      </c>
      <c r="N33" s="26">
        <f t="shared" si="10"/>
        <v>0.74835936365161237</v>
      </c>
      <c r="O33" s="21"/>
      <c r="P33" s="22"/>
      <c r="Q33" s="21"/>
      <c r="R33" s="188"/>
      <c r="S33" s="189"/>
      <c r="T33" s="22"/>
      <c r="U33" s="21"/>
      <c r="V33" s="22"/>
    </row>
    <row r="34" spans="1:22" ht="20.100000000000001" customHeight="1" thickBot="1" x14ac:dyDescent="0.25">
      <c r="A34" s="134"/>
      <c r="B34" s="135" t="s">
        <v>10</v>
      </c>
      <c r="C34" s="29">
        <f>SUM(C14:C33)</f>
        <v>6116754.6711400002</v>
      </c>
      <c r="D34" s="29">
        <f>SUM(D14:D33)</f>
        <v>6107778.4435399994</v>
      </c>
      <c r="E34" s="30">
        <f t="shared" ref="E34" si="12">+IF(C34=0,"X",D34/C34)</f>
        <v>0.99853251796375742</v>
      </c>
      <c r="F34" s="29">
        <f>SUM(F14:F33)</f>
        <v>3996082.4326700005</v>
      </c>
      <c r="G34" s="29">
        <f>SUM(G14:G33)</f>
        <v>3958531.3891099999</v>
      </c>
      <c r="H34" s="30">
        <f t="shared" ref="H34" si="13">+IF(F34=0,"X",G34/F34)</f>
        <v>0.99060303580001208</v>
      </c>
      <c r="I34" s="29">
        <f>SUM(I14:I33)</f>
        <v>2230408.4557000003</v>
      </c>
      <c r="J34" s="29">
        <f>SUM(J14:J33)</f>
        <v>2290657.9552200004</v>
      </c>
      <c r="K34" s="30">
        <f t="shared" ref="K34" si="14">+IF(I34=0,"X",J34/I34)</f>
        <v>1.0270127650233871</v>
      </c>
      <c r="L34" s="29">
        <f>SUM(L14:L33)</f>
        <v>109736.21722999999</v>
      </c>
      <c r="M34" s="29">
        <f>SUM(M14:M33)</f>
        <v>141410.90079000001</v>
      </c>
      <c r="N34" s="30">
        <f t="shared" ref="N34" si="15">+IF(L34=0,"X",M34/L34)</f>
        <v>1.2886438439336025</v>
      </c>
      <c r="O34" s="21"/>
      <c r="P34" s="22"/>
      <c r="Q34" s="39"/>
      <c r="R34" s="196">
        <f>+G34+J34-M34-D34</f>
        <v>0</v>
      </c>
      <c r="S34" s="189"/>
      <c r="T34" s="22"/>
      <c r="U34" s="21"/>
      <c r="V34" s="22"/>
    </row>
    <row r="35" spans="1:22" ht="20.100000000000001" customHeight="1" x14ac:dyDescent="0.2"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P35" s="22"/>
      <c r="R35" s="188"/>
      <c r="T35" s="22"/>
      <c r="U35" s="40"/>
      <c r="V35" s="22"/>
    </row>
    <row r="36" spans="1:22" ht="20.100000000000001" customHeight="1" x14ac:dyDescent="0.2">
      <c r="A36" s="197" t="s">
        <v>144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P36" s="22"/>
      <c r="R36" s="188"/>
      <c r="T36" s="22"/>
      <c r="U36" s="40"/>
      <c r="V36" s="22"/>
    </row>
    <row r="37" spans="1:22" ht="20.100000000000001" customHeight="1" thickBot="1" x14ac:dyDescent="0.25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P37" s="22"/>
      <c r="R37" s="188"/>
      <c r="T37" s="22"/>
      <c r="U37" s="40"/>
      <c r="V37" s="22"/>
    </row>
    <row r="38" spans="1:22" ht="32.25" customHeight="1" thickBot="1" x14ac:dyDescent="0.25">
      <c r="A38" s="504" t="s">
        <v>1</v>
      </c>
      <c r="B38" s="489" t="s">
        <v>12</v>
      </c>
      <c r="C38" s="502" t="s">
        <v>139</v>
      </c>
      <c r="D38" s="503"/>
      <c r="E38" s="195" t="s">
        <v>4</v>
      </c>
      <c r="F38" s="182" t="s">
        <v>140</v>
      </c>
      <c r="G38" s="183"/>
      <c r="H38" s="195" t="s">
        <v>4</v>
      </c>
      <c r="I38" s="502" t="s">
        <v>141</v>
      </c>
      <c r="J38" s="503"/>
      <c r="K38" s="195" t="s">
        <v>4</v>
      </c>
      <c r="L38" s="502" t="s">
        <v>142</v>
      </c>
      <c r="M38" s="503"/>
      <c r="N38" s="195" t="s">
        <v>4</v>
      </c>
      <c r="P38" s="22"/>
      <c r="R38" s="188"/>
      <c r="T38" s="22"/>
      <c r="V38" s="22"/>
    </row>
    <row r="39" spans="1:22" s="100" customFormat="1" ht="20.100000000000001" customHeight="1" thickBot="1" x14ac:dyDescent="0.25">
      <c r="A39" s="505"/>
      <c r="B39" s="490"/>
      <c r="C39" s="36">
        <f t="shared" ref="C39:N39" si="16">+C5</f>
        <v>2023</v>
      </c>
      <c r="D39" s="36">
        <f t="shared" si="16"/>
        <v>2024</v>
      </c>
      <c r="E39" s="36" t="str">
        <f t="shared" si="16"/>
        <v>24/23</v>
      </c>
      <c r="F39" s="36">
        <f t="shared" si="16"/>
        <v>2023</v>
      </c>
      <c r="G39" s="36">
        <f t="shared" si="16"/>
        <v>2024</v>
      </c>
      <c r="H39" s="36" t="str">
        <f t="shared" si="16"/>
        <v>24/23</v>
      </c>
      <c r="I39" s="36">
        <f t="shared" si="16"/>
        <v>2023</v>
      </c>
      <c r="J39" s="36">
        <f t="shared" si="16"/>
        <v>2024</v>
      </c>
      <c r="K39" s="36" t="str">
        <f t="shared" si="16"/>
        <v>24/23</v>
      </c>
      <c r="L39" s="36">
        <f t="shared" si="16"/>
        <v>2023</v>
      </c>
      <c r="M39" s="36">
        <f t="shared" si="16"/>
        <v>2024</v>
      </c>
      <c r="N39" s="36" t="str">
        <f t="shared" si="16"/>
        <v>24/23</v>
      </c>
      <c r="P39" s="22"/>
      <c r="R39" s="188"/>
      <c r="S39" s="179"/>
      <c r="T39" s="22"/>
      <c r="V39" s="22"/>
    </row>
    <row r="40" spans="1:22" s="100" customFormat="1" ht="20.100000000000001" customHeight="1" x14ac:dyDescent="0.2">
      <c r="A40" s="10" t="s">
        <v>6</v>
      </c>
      <c r="B40" s="198" t="s">
        <v>52</v>
      </c>
      <c r="C40" s="25">
        <f t="shared" ref="C40:D65" si="17">+F40+I40-L40</f>
        <v>69711.785889999985</v>
      </c>
      <c r="D40" s="25">
        <f t="shared" si="17"/>
        <v>93882.473240000021</v>
      </c>
      <c r="E40" s="26">
        <f t="shared" ref="E40:E66" si="18">+IFERROR(IF(D40/C40&gt;0,D40/C40,"X"),"X")</f>
        <v>1.3467231120450649</v>
      </c>
      <c r="F40" s="38">
        <v>82857.426179999995</v>
      </c>
      <c r="G40" s="25">
        <v>87598.822010000004</v>
      </c>
      <c r="H40" s="26">
        <f t="shared" ref="H40:H66" si="19">+IFERROR(IF(G40/F40&gt;0,G40/F40,"X"),"X")</f>
        <v>1.0572235471048759</v>
      </c>
      <c r="I40" s="38">
        <v>41799.857559999997</v>
      </c>
      <c r="J40" s="25">
        <v>45042.157879999999</v>
      </c>
      <c r="K40" s="26">
        <f t="shared" ref="K40:K66" si="20">+IFERROR(IF(J40/I40&gt;0,J40/I40,"X"),"X")</f>
        <v>1.0775672576239277</v>
      </c>
      <c r="L40" s="38">
        <v>54945.49785</v>
      </c>
      <c r="M40" s="25">
        <v>38758.506650000003</v>
      </c>
      <c r="N40" s="26">
        <f t="shared" ref="N40:N66" si="21">+IFERROR(IF(M40/L40&gt;0,M40/L40,"X"),"X")</f>
        <v>0.70539913489927553</v>
      </c>
      <c r="O40" s="21"/>
      <c r="P40" s="22"/>
      <c r="Q40" s="21"/>
      <c r="R40" s="188"/>
      <c r="S40" s="189"/>
      <c r="T40" s="22"/>
      <c r="U40" s="21"/>
      <c r="V40" s="22"/>
    </row>
    <row r="41" spans="1:22" s="100" customFormat="1" ht="20.100000000000001" customHeight="1" x14ac:dyDescent="0.2">
      <c r="A41" s="23" t="s">
        <v>8</v>
      </c>
      <c r="B41" s="198" t="s">
        <v>53</v>
      </c>
      <c r="C41" s="25">
        <f t="shared" si="17"/>
        <v>656839.84958000004</v>
      </c>
      <c r="D41" s="25">
        <f t="shared" si="17"/>
        <v>690936.43427000009</v>
      </c>
      <c r="E41" s="26">
        <f t="shared" si="18"/>
        <v>1.0519100427780108</v>
      </c>
      <c r="F41" s="38">
        <v>663632.48204000003</v>
      </c>
      <c r="G41" s="25">
        <v>692577.39754000003</v>
      </c>
      <c r="H41" s="26">
        <f t="shared" si="19"/>
        <v>1.043615881204343</v>
      </c>
      <c r="I41" s="38">
        <v>124486.93103000001</v>
      </c>
      <c r="J41" s="25">
        <v>134504.34229999999</v>
      </c>
      <c r="K41" s="26">
        <f t="shared" si="20"/>
        <v>1.0804695817232886</v>
      </c>
      <c r="L41" s="38">
        <v>131279.56349</v>
      </c>
      <c r="M41" s="25">
        <v>136145.30557</v>
      </c>
      <c r="N41" s="26">
        <f t="shared" si="21"/>
        <v>1.0370639721114752</v>
      </c>
      <c r="O41" s="21"/>
      <c r="P41" s="22"/>
      <c r="Q41" s="21"/>
      <c r="R41" s="188"/>
      <c r="S41" s="189"/>
      <c r="T41" s="22"/>
      <c r="U41" s="21"/>
      <c r="V41" s="22"/>
    </row>
    <row r="42" spans="1:22" s="100" customFormat="1" ht="20.100000000000001" customHeight="1" x14ac:dyDescent="0.2">
      <c r="A42" s="23" t="s">
        <v>15</v>
      </c>
      <c r="B42" s="198" t="s">
        <v>54</v>
      </c>
      <c r="C42" s="25">
        <f t="shared" si="17"/>
        <v>886713.68920999998</v>
      </c>
      <c r="D42" s="25">
        <f t="shared" si="17"/>
        <v>989319.61846000003</v>
      </c>
      <c r="E42" s="26">
        <f t="shared" si="18"/>
        <v>1.1157148361399662</v>
      </c>
      <c r="F42" s="38">
        <v>920679.13378000003</v>
      </c>
      <c r="G42" s="25">
        <v>964082.27289000002</v>
      </c>
      <c r="H42" s="26">
        <f t="shared" si="19"/>
        <v>1.0471425250312791</v>
      </c>
      <c r="I42" s="38">
        <v>145052.02567999999</v>
      </c>
      <c r="J42" s="25">
        <v>148716.49778999999</v>
      </c>
      <c r="K42" s="26">
        <f t="shared" si="20"/>
        <v>1.0252631570832675</v>
      </c>
      <c r="L42" s="38">
        <v>179017.47025000001</v>
      </c>
      <c r="M42" s="25">
        <v>123479.15222</v>
      </c>
      <c r="N42" s="26">
        <f t="shared" si="21"/>
        <v>0.68976034600176117</v>
      </c>
      <c r="O42" s="21"/>
      <c r="P42" s="22"/>
      <c r="Q42" s="21"/>
      <c r="R42" s="188"/>
      <c r="S42" s="189"/>
      <c r="T42" s="22"/>
      <c r="U42" s="21"/>
      <c r="V42" s="22"/>
    </row>
    <row r="43" spans="1:22" s="100" customFormat="1" ht="20.100000000000001" customHeight="1" x14ac:dyDescent="0.2">
      <c r="A43" s="23" t="s">
        <v>17</v>
      </c>
      <c r="B43" s="198" t="s">
        <v>55</v>
      </c>
      <c r="C43" s="25">
        <f t="shared" si="17"/>
        <v>59153.650379999999</v>
      </c>
      <c r="D43" s="25">
        <f t="shared" si="17"/>
        <v>68928.851549999992</v>
      </c>
      <c r="E43" s="26">
        <f t="shared" si="18"/>
        <v>1.1652510218254428</v>
      </c>
      <c r="F43" s="38">
        <v>34790.265749999999</v>
      </c>
      <c r="G43" s="25">
        <v>36938.388350000001</v>
      </c>
      <c r="H43" s="26">
        <f t="shared" si="19"/>
        <v>1.0617449322013299</v>
      </c>
      <c r="I43" s="38">
        <v>24373.495869999999</v>
      </c>
      <c r="J43" s="25">
        <v>32015.282340000002</v>
      </c>
      <c r="K43" s="26">
        <f t="shared" si="20"/>
        <v>1.3135285356995448</v>
      </c>
      <c r="L43" s="38">
        <v>10.11124</v>
      </c>
      <c r="M43" s="25">
        <v>24.819140000000001</v>
      </c>
      <c r="N43" s="26">
        <f t="shared" si="21"/>
        <v>2.45460893025979</v>
      </c>
      <c r="O43" s="21"/>
      <c r="P43" s="22"/>
      <c r="Q43" s="21"/>
      <c r="R43" s="188"/>
      <c r="S43" s="189"/>
      <c r="T43" s="22"/>
      <c r="U43" s="21"/>
      <c r="V43" s="22"/>
    </row>
    <row r="44" spans="1:22" ht="20.100000000000001" customHeight="1" x14ac:dyDescent="0.2">
      <c r="A44" s="23" t="s">
        <v>19</v>
      </c>
      <c r="B44" s="198" t="s">
        <v>56</v>
      </c>
      <c r="C44" s="25">
        <f t="shared" si="17"/>
        <v>6869.2546599999996</v>
      </c>
      <c r="D44" s="25">
        <f t="shared" si="17"/>
        <v>7635.8771300000008</v>
      </c>
      <c r="E44" s="26">
        <f t="shared" si="18"/>
        <v>1.1116019871069973</v>
      </c>
      <c r="F44" s="38">
        <v>2042.4047499999999</v>
      </c>
      <c r="G44" s="25">
        <v>2152.8174899999999</v>
      </c>
      <c r="H44" s="26">
        <f t="shared" si="19"/>
        <v>1.0540601660860807</v>
      </c>
      <c r="I44" s="38">
        <v>4826.8499099999999</v>
      </c>
      <c r="J44" s="25">
        <v>5483.0596400000004</v>
      </c>
      <c r="K44" s="26">
        <f t="shared" si="20"/>
        <v>1.135949893250358</v>
      </c>
      <c r="L44" s="38">
        <v>0</v>
      </c>
      <c r="M44" s="25">
        <v>0</v>
      </c>
      <c r="N44" s="26" t="str">
        <f t="shared" si="21"/>
        <v>X</v>
      </c>
      <c r="O44" s="21"/>
      <c r="P44" s="22"/>
      <c r="Q44" s="21"/>
      <c r="R44" s="188"/>
      <c r="S44" s="189"/>
      <c r="T44" s="22"/>
      <c r="U44" s="21"/>
      <c r="V44" s="22"/>
    </row>
    <row r="45" spans="1:22" ht="20.100000000000001" customHeight="1" x14ac:dyDescent="0.2">
      <c r="A45" s="23" t="s">
        <v>21</v>
      </c>
      <c r="B45" s="198" t="s">
        <v>57</v>
      </c>
      <c r="C45" s="25">
        <f t="shared" si="17"/>
        <v>2433127.3196999999</v>
      </c>
      <c r="D45" s="25">
        <f t="shared" si="17"/>
        <v>2679579.4314000001</v>
      </c>
      <c r="E45" s="26">
        <f t="shared" si="18"/>
        <v>1.1012902652913319</v>
      </c>
      <c r="F45" s="38">
        <v>2342654.2445299998</v>
      </c>
      <c r="G45" s="25">
        <v>2531842.5362800001</v>
      </c>
      <c r="H45" s="26">
        <f t="shared" si="19"/>
        <v>1.0807580940259311</v>
      </c>
      <c r="I45" s="38">
        <v>271056.77623999998</v>
      </c>
      <c r="J45" s="25">
        <v>313530.70965999999</v>
      </c>
      <c r="K45" s="26">
        <f t="shared" si="20"/>
        <v>1.1566975524802694</v>
      </c>
      <c r="L45" s="38">
        <v>180583.70107000001</v>
      </c>
      <c r="M45" s="25">
        <v>165793.81453999999</v>
      </c>
      <c r="N45" s="26">
        <f t="shared" si="21"/>
        <v>0.918099549171013</v>
      </c>
      <c r="O45" s="21"/>
      <c r="P45" s="22"/>
      <c r="Q45" s="21"/>
      <c r="R45" s="188"/>
      <c r="S45" s="189"/>
      <c r="T45" s="22"/>
      <c r="U45" s="21"/>
      <c r="V45" s="22"/>
    </row>
    <row r="46" spans="1:22" ht="20.100000000000001" customHeight="1" x14ac:dyDescent="0.2">
      <c r="A46" s="23" t="s">
        <v>23</v>
      </c>
      <c r="B46" s="198" t="s">
        <v>58</v>
      </c>
      <c r="C46" s="25">
        <f t="shared" si="17"/>
        <v>30270.476009999998</v>
      </c>
      <c r="D46" s="25">
        <f t="shared" si="17"/>
        <v>34852.905859999984</v>
      </c>
      <c r="E46" s="26">
        <f t="shared" si="18"/>
        <v>1.1513828143464331</v>
      </c>
      <c r="F46" s="38">
        <v>61092.51971</v>
      </c>
      <c r="G46" s="25">
        <v>60682.805319999999</v>
      </c>
      <c r="H46" s="26">
        <f t="shared" si="19"/>
        <v>0.9932935424509437</v>
      </c>
      <c r="I46" s="38">
        <v>64960.163110000001</v>
      </c>
      <c r="J46" s="25">
        <v>76806.547930000001</v>
      </c>
      <c r="K46" s="26">
        <f t="shared" si="20"/>
        <v>1.1823638404346364</v>
      </c>
      <c r="L46" s="38">
        <v>95782.206810000003</v>
      </c>
      <c r="M46" s="25">
        <v>102636.44739</v>
      </c>
      <c r="N46" s="26">
        <f t="shared" si="21"/>
        <v>1.0715606876086758</v>
      </c>
      <c r="O46" s="21"/>
      <c r="P46" s="22"/>
      <c r="Q46" s="21"/>
      <c r="R46" s="188"/>
      <c r="S46" s="189"/>
      <c r="T46" s="22"/>
      <c r="U46" s="21"/>
      <c r="V46" s="22"/>
    </row>
    <row r="47" spans="1:22" ht="20.100000000000001" customHeight="1" x14ac:dyDescent="0.2">
      <c r="A47" s="23" t="s">
        <v>25</v>
      </c>
      <c r="B47" s="198" t="s">
        <v>59</v>
      </c>
      <c r="C47" s="25">
        <f t="shared" si="17"/>
        <v>224771.25753999999</v>
      </c>
      <c r="D47" s="25">
        <f t="shared" si="17"/>
        <v>204168.49682</v>
      </c>
      <c r="E47" s="26">
        <f t="shared" si="18"/>
        <v>0.90833898895487764</v>
      </c>
      <c r="F47" s="38">
        <v>187571.48877</v>
      </c>
      <c r="G47" s="25">
        <v>165357.35459</v>
      </c>
      <c r="H47" s="26">
        <f t="shared" si="19"/>
        <v>0.88156977200709352</v>
      </c>
      <c r="I47" s="38">
        <v>48877.214030000003</v>
      </c>
      <c r="J47" s="25">
        <v>54243.980940000001</v>
      </c>
      <c r="K47" s="26">
        <f t="shared" si="20"/>
        <v>1.1098009986147321</v>
      </c>
      <c r="L47" s="38">
        <v>11677.44526</v>
      </c>
      <c r="M47" s="25">
        <v>15432.83871</v>
      </c>
      <c r="N47" s="26">
        <f t="shared" si="21"/>
        <v>1.3215937532898356</v>
      </c>
      <c r="O47" s="21"/>
      <c r="P47" s="22"/>
      <c r="Q47" s="21"/>
      <c r="R47" s="188"/>
      <c r="S47" s="189"/>
      <c r="T47" s="22"/>
      <c r="U47" s="21"/>
      <c r="V47" s="22"/>
    </row>
    <row r="48" spans="1:22" ht="20.100000000000001" customHeight="1" x14ac:dyDescent="0.2">
      <c r="A48" s="23" t="s">
        <v>27</v>
      </c>
      <c r="B48" s="198" t="s">
        <v>60</v>
      </c>
      <c r="C48" s="25">
        <f t="shared" si="17"/>
        <v>422694.8564799999</v>
      </c>
      <c r="D48" s="25">
        <f t="shared" si="17"/>
        <v>450159.78615999996</v>
      </c>
      <c r="E48" s="26">
        <f t="shared" si="18"/>
        <v>1.0649757839702967</v>
      </c>
      <c r="F48" s="38">
        <v>643821.21369999996</v>
      </c>
      <c r="G48" s="25">
        <v>682300.80238999997</v>
      </c>
      <c r="H48" s="26">
        <f t="shared" si="19"/>
        <v>1.0597675066791605</v>
      </c>
      <c r="I48" s="38">
        <v>162588.88435000001</v>
      </c>
      <c r="J48" s="25">
        <v>172834.83452999999</v>
      </c>
      <c r="K48" s="26">
        <f t="shared" si="20"/>
        <v>1.0630175317394013</v>
      </c>
      <c r="L48" s="38">
        <v>383715.24157000001</v>
      </c>
      <c r="M48" s="25">
        <v>404975.85076</v>
      </c>
      <c r="N48" s="26">
        <f t="shared" si="21"/>
        <v>1.0554072574834676</v>
      </c>
      <c r="O48" s="21"/>
      <c r="P48" s="22"/>
      <c r="Q48" s="21"/>
      <c r="R48" s="188"/>
      <c r="S48" s="189"/>
      <c r="T48" s="22"/>
      <c r="U48" s="21"/>
      <c r="V48" s="22"/>
    </row>
    <row r="49" spans="1:22" ht="20.100000000000001" customHeight="1" x14ac:dyDescent="0.2">
      <c r="A49" s="23" t="s">
        <v>29</v>
      </c>
      <c r="B49" s="198" t="s">
        <v>61</v>
      </c>
      <c r="C49" s="25">
        <f t="shared" si="17"/>
        <v>71789.600940000004</v>
      </c>
      <c r="D49" s="25">
        <f t="shared" si="17"/>
        <v>81306.560429999998</v>
      </c>
      <c r="E49" s="26">
        <f t="shared" si="18"/>
        <v>1.1325673825371176</v>
      </c>
      <c r="F49" s="38">
        <v>63461.206100000003</v>
      </c>
      <c r="G49" s="25">
        <v>72307.636929999993</v>
      </c>
      <c r="H49" s="26">
        <f t="shared" si="19"/>
        <v>1.1393990340501894</v>
      </c>
      <c r="I49" s="38">
        <v>27402.80773</v>
      </c>
      <c r="J49" s="25">
        <v>30714.00533</v>
      </c>
      <c r="K49" s="26">
        <f t="shared" si="20"/>
        <v>1.1208342456227569</v>
      </c>
      <c r="L49" s="38">
        <v>19074.41289</v>
      </c>
      <c r="M49" s="25">
        <v>21715.081829999999</v>
      </c>
      <c r="N49" s="26">
        <f t="shared" si="21"/>
        <v>1.1384403784917754</v>
      </c>
      <c r="O49" s="21"/>
      <c r="P49" s="22"/>
      <c r="Q49" s="21"/>
      <c r="R49" s="188"/>
      <c r="S49" s="189"/>
      <c r="T49" s="22"/>
      <c r="U49" s="21"/>
      <c r="V49" s="22"/>
    </row>
    <row r="50" spans="1:22" ht="20.100000000000001" customHeight="1" x14ac:dyDescent="0.2">
      <c r="A50" s="23" t="s">
        <v>31</v>
      </c>
      <c r="B50" s="198" t="s">
        <v>62</v>
      </c>
      <c r="C50" s="25">
        <f t="shared" si="17"/>
        <v>354532.29221999994</v>
      </c>
      <c r="D50" s="25">
        <f t="shared" si="17"/>
        <v>382513.25995999994</v>
      </c>
      <c r="E50" s="26">
        <f t="shared" si="18"/>
        <v>1.0789236082411269</v>
      </c>
      <c r="F50" s="38">
        <v>423774.83022</v>
      </c>
      <c r="G50" s="25">
        <v>439193.47538000002</v>
      </c>
      <c r="H50" s="26">
        <f t="shared" si="19"/>
        <v>1.0363840512943998</v>
      </c>
      <c r="I50" s="38">
        <v>85010.807650000002</v>
      </c>
      <c r="J50" s="25">
        <v>90887.076400000005</v>
      </c>
      <c r="K50" s="26">
        <f t="shared" si="20"/>
        <v>1.069123784521532</v>
      </c>
      <c r="L50" s="38">
        <v>154253.34565</v>
      </c>
      <c r="M50" s="25">
        <v>147567.29182000001</v>
      </c>
      <c r="N50" s="26">
        <f t="shared" si="21"/>
        <v>0.95665537235626252</v>
      </c>
      <c r="O50" s="21"/>
      <c r="P50" s="22"/>
      <c r="Q50" s="21"/>
      <c r="R50" s="188"/>
      <c r="S50" s="189"/>
      <c r="T50" s="22"/>
      <c r="U50" s="21"/>
      <c r="V50" s="22"/>
    </row>
    <row r="51" spans="1:22" ht="20.100000000000001" customHeight="1" x14ac:dyDescent="0.2">
      <c r="A51" s="23" t="s">
        <v>33</v>
      </c>
      <c r="B51" s="198" t="s">
        <v>63</v>
      </c>
      <c r="C51" s="25">
        <f t="shared" si="17"/>
        <v>35093.930889999996</v>
      </c>
      <c r="D51" s="25">
        <f t="shared" si="17"/>
        <v>39881.124029999992</v>
      </c>
      <c r="E51" s="26">
        <f t="shared" si="18"/>
        <v>1.1364108556264383</v>
      </c>
      <c r="F51" s="38">
        <v>32525.162049999999</v>
      </c>
      <c r="G51" s="25">
        <v>33757.579239999999</v>
      </c>
      <c r="H51" s="26">
        <f t="shared" si="19"/>
        <v>1.0378911929202825</v>
      </c>
      <c r="I51" s="38">
        <v>23985.844860000001</v>
      </c>
      <c r="J51" s="25">
        <v>24981.198390000001</v>
      </c>
      <c r="K51" s="26">
        <f t="shared" si="20"/>
        <v>1.0414975388946963</v>
      </c>
      <c r="L51" s="38">
        <v>21417.07602</v>
      </c>
      <c r="M51" s="25">
        <v>18857.653600000001</v>
      </c>
      <c r="N51" s="26">
        <f t="shared" si="21"/>
        <v>0.88049617895505794</v>
      </c>
      <c r="O51" s="21"/>
      <c r="P51" s="22"/>
      <c r="Q51" s="21"/>
      <c r="R51" s="188"/>
      <c r="S51" s="189"/>
      <c r="T51" s="22"/>
      <c r="U51" s="21"/>
      <c r="V51" s="22"/>
    </row>
    <row r="52" spans="1:22" ht="20.100000000000001" customHeight="1" x14ac:dyDescent="0.2">
      <c r="A52" s="23" t="s">
        <v>35</v>
      </c>
      <c r="B52" s="198" t="s">
        <v>64</v>
      </c>
      <c r="C52" s="25">
        <f t="shared" si="17"/>
        <v>159773.07412</v>
      </c>
      <c r="D52" s="25">
        <f t="shared" si="17"/>
        <v>227611.61523</v>
      </c>
      <c r="E52" s="26">
        <f t="shared" si="18"/>
        <v>1.4245930766722861</v>
      </c>
      <c r="F52" s="38">
        <v>283510.56170000002</v>
      </c>
      <c r="G52" s="25">
        <v>270891.68497</v>
      </c>
      <c r="H52" s="26">
        <f t="shared" si="19"/>
        <v>0.95549062915210603</v>
      </c>
      <c r="I52" s="38">
        <v>75256.221340000004</v>
      </c>
      <c r="J52" s="25">
        <v>88870.279269999999</v>
      </c>
      <c r="K52" s="26">
        <f t="shared" si="20"/>
        <v>1.1809027571088515</v>
      </c>
      <c r="L52" s="38">
        <v>198993.70892</v>
      </c>
      <c r="M52" s="25">
        <v>132150.34901000001</v>
      </c>
      <c r="N52" s="26">
        <f t="shared" si="21"/>
        <v>0.66409309986341047</v>
      </c>
      <c r="O52" s="21"/>
      <c r="P52" s="22"/>
      <c r="Q52" s="21"/>
      <c r="R52" s="188"/>
      <c r="S52" s="189"/>
      <c r="T52" s="22"/>
      <c r="U52" s="21"/>
      <c r="V52" s="22"/>
    </row>
    <row r="53" spans="1:22" ht="20.100000000000001" customHeight="1" x14ac:dyDescent="0.2">
      <c r="A53" s="23" t="s">
        <v>37</v>
      </c>
      <c r="B53" s="198" t="s">
        <v>65</v>
      </c>
      <c r="C53" s="25">
        <f t="shared" si="17"/>
        <v>43260.078369999996</v>
      </c>
      <c r="D53" s="25">
        <f t="shared" si="17"/>
        <v>81339.856960000005</v>
      </c>
      <c r="E53" s="26">
        <f t="shared" si="18"/>
        <v>1.8802521868847926</v>
      </c>
      <c r="F53" s="38">
        <v>59371.306689999998</v>
      </c>
      <c r="G53" s="25">
        <v>76978.794280000002</v>
      </c>
      <c r="H53" s="26">
        <f t="shared" si="19"/>
        <v>1.2965656067153002</v>
      </c>
      <c r="I53" s="38">
        <v>30592.29608</v>
      </c>
      <c r="J53" s="25">
        <v>32437.81551</v>
      </c>
      <c r="K53" s="26">
        <f t="shared" si="20"/>
        <v>1.0603262803541746</v>
      </c>
      <c r="L53" s="38">
        <v>46703.524400000002</v>
      </c>
      <c r="M53" s="25">
        <v>28076.752830000001</v>
      </c>
      <c r="N53" s="26">
        <f t="shared" si="21"/>
        <v>0.60116989436454604</v>
      </c>
      <c r="O53" s="21"/>
      <c r="P53" s="22"/>
      <c r="Q53" s="21"/>
      <c r="R53" s="188"/>
      <c r="S53" s="189"/>
      <c r="T53" s="22"/>
      <c r="U53" s="21"/>
      <c r="V53" s="22"/>
    </row>
    <row r="54" spans="1:22" s="100" customFormat="1" ht="20.100000000000001" customHeight="1" x14ac:dyDescent="0.2">
      <c r="A54" s="23" t="s">
        <v>39</v>
      </c>
      <c r="B54" s="198" t="s">
        <v>66</v>
      </c>
      <c r="C54" s="25">
        <f t="shared" si="17"/>
        <v>5416.9422700000005</v>
      </c>
      <c r="D54" s="25">
        <f t="shared" si="17"/>
        <v>7031.3931899999998</v>
      </c>
      <c r="E54" s="26">
        <f t="shared" si="18"/>
        <v>1.2980373132165572</v>
      </c>
      <c r="F54" s="38">
        <v>1010.97533</v>
      </c>
      <c r="G54" s="25">
        <v>1102.9470899999999</v>
      </c>
      <c r="H54" s="26">
        <f t="shared" si="19"/>
        <v>1.0909732980329006</v>
      </c>
      <c r="I54" s="38">
        <v>4443.1506300000001</v>
      </c>
      <c r="J54" s="25">
        <v>5929.0307700000003</v>
      </c>
      <c r="K54" s="26">
        <f t="shared" si="20"/>
        <v>1.3344203840327602</v>
      </c>
      <c r="L54" s="38">
        <v>37.183689999999999</v>
      </c>
      <c r="M54" s="25">
        <v>0.58467000000000002</v>
      </c>
      <c r="N54" s="26">
        <f t="shared" si="21"/>
        <v>1.5723829453182295E-2</v>
      </c>
      <c r="O54" s="21"/>
      <c r="P54" s="22"/>
      <c r="Q54" s="21"/>
      <c r="R54" s="188"/>
      <c r="S54" s="189"/>
      <c r="T54" s="22"/>
      <c r="U54" s="21"/>
      <c r="V54" s="22"/>
    </row>
    <row r="55" spans="1:22" s="100" customFormat="1" ht="20.100000000000001" customHeight="1" x14ac:dyDescent="0.2">
      <c r="A55" s="23" t="s">
        <v>41</v>
      </c>
      <c r="B55" s="198" t="s">
        <v>67</v>
      </c>
      <c r="C55" s="25">
        <f t="shared" si="17"/>
        <v>237110.47063999998</v>
      </c>
      <c r="D55" s="25">
        <f t="shared" si="17"/>
        <v>293688.97158999997</v>
      </c>
      <c r="E55" s="26">
        <f t="shared" si="18"/>
        <v>1.2386166279257316</v>
      </c>
      <c r="F55" s="38">
        <v>382802.83341999998</v>
      </c>
      <c r="G55" s="25">
        <v>357146.79758000001</v>
      </c>
      <c r="H55" s="26">
        <f t="shared" si="19"/>
        <v>0.93297845888237996</v>
      </c>
      <c r="I55" s="38">
        <v>55208.587390000001</v>
      </c>
      <c r="J55" s="25">
        <v>69576.958780000001</v>
      </c>
      <c r="K55" s="26">
        <f t="shared" si="20"/>
        <v>1.2602560954602973</v>
      </c>
      <c r="L55" s="38">
        <v>200900.95017</v>
      </c>
      <c r="M55" s="25">
        <v>133034.78477</v>
      </c>
      <c r="N55" s="26">
        <f t="shared" si="21"/>
        <v>0.66219091874591707</v>
      </c>
      <c r="O55" s="21"/>
      <c r="P55" s="22"/>
      <c r="Q55" s="21"/>
      <c r="R55" s="188"/>
      <c r="S55" s="189"/>
      <c r="T55" s="22"/>
      <c r="U55" s="21"/>
      <c r="V55" s="22"/>
    </row>
    <row r="56" spans="1:22" s="100" customFormat="1" ht="20.100000000000001" customHeight="1" x14ac:dyDescent="0.2">
      <c r="A56" s="23" t="s">
        <v>43</v>
      </c>
      <c r="B56" s="198" t="s">
        <v>68</v>
      </c>
      <c r="C56" s="25">
        <f t="shared" si="17"/>
        <v>206090.16657</v>
      </c>
      <c r="D56" s="25">
        <f t="shared" si="17"/>
        <v>232365.49213000003</v>
      </c>
      <c r="E56" s="26">
        <f t="shared" si="18"/>
        <v>1.1274943195849931</v>
      </c>
      <c r="F56" s="38">
        <v>180663.56403000001</v>
      </c>
      <c r="G56" s="25">
        <v>214610.70949000001</v>
      </c>
      <c r="H56" s="26">
        <f t="shared" si="19"/>
        <v>1.1879025560149081</v>
      </c>
      <c r="I56" s="38">
        <v>25760.064740000002</v>
      </c>
      <c r="J56" s="25">
        <v>29725.257809999999</v>
      </c>
      <c r="K56" s="26">
        <f t="shared" si="20"/>
        <v>1.1539279155553861</v>
      </c>
      <c r="L56" s="38">
        <v>333.4622</v>
      </c>
      <c r="M56" s="25">
        <v>11970.47517</v>
      </c>
      <c r="N56" s="26">
        <f t="shared" si="21"/>
        <v>35.897547518129493</v>
      </c>
      <c r="O56" s="21"/>
      <c r="P56" s="22"/>
      <c r="Q56" s="21"/>
      <c r="R56" s="188"/>
      <c r="S56" s="189"/>
      <c r="T56" s="22"/>
      <c r="U56" s="21"/>
      <c r="V56" s="22"/>
    </row>
    <row r="57" spans="1:22" ht="20.100000000000001" customHeight="1" x14ac:dyDescent="0.2">
      <c r="A57" s="23" t="s">
        <v>45</v>
      </c>
      <c r="B57" s="198" t="s">
        <v>69</v>
      </c>
      <c r="C57" s="25">
        <f t="shared" si="17"/>
        <v>4063660.8049899996</v>
      </c>
      <c r="D57" s="25">
        <f t="shared" si="17"/>
        <v>4309816.2944099996</v>
      </c>
      <c r="E57" s="26">
        <f t="shared" si="18"/>
        <v>1.0605748120309972</v>
      </c>
      <c r="F57" s="38">
        <v>3282716.6470599999</v>
      </c>
      <c r="G57" s="25">
        <v>3481898.36454</v>
      </c>
      <c r="H57" s="26">
        <f t="shared" si="19"/>
        <v>1.0606758788207893</v>
      </c>
      <c r="I57" s="38">
        <v>905792.25295999995</v>
      </c>
      <c r="J57" s="25">
        <v>972300.12250000006</v>
      </c>
      <c r="K57" s="26">
        <f t="shared" si="20"/>
        <v>1.0734250809969526</v>
      </c>
      <c r="L57" s="38">
        <v>124848.09503</v>
      </c>
      <c r="M57" s="25">
        <v>144382.19263000001</v>
      </c>
      <c r="N57" s="26">
        <f t="shared" si="21"/>
        <v>1.1564629207622761</v>
      </c>
      <c r="O57" s="21"/>
      <c r="P57" s="22"/>
      <c r="Q57" s="21"/>
      <c r="R57" s="188"/>
      <c r="S57" s="189"/>
      <c r="T57" s="22"/>
      <c r="U57" s="21"/>
      <c r="V57" s="22"/>
    </row>
    <row r="58" spans="1:22" ht="20.100000000000001" customHeight="1" x14ac:dyDescent="0.2">
      <c r="A58" s="23" t="s">
        <v>47</v>
      </c>
      <c r="B58" s="198" t="s">
        <v>70</v>
      </c>
      <c r="C58" s="25">
        <f t="shared" si="17"/>
        <v>73766.692290000006</v>
      </c>
      <c r="D58" s="25">
        <f t="shared" si="17"/>
        <v>78767.65909999999</v>
      </c>
      <c r="E58" s="26">
        <f t="shared" si="18"/>
        <v>1.0677943751407426</v>
      </c>
      <c r="F58" s="38">
        <v>74748.414250000002</v>
      </c>
      <c r="G58" s="25">
        <v>84808.153550000003</v>
      </c>
      <c r="H58" s="26">
        <f t="shared" si="19"/>
        <v>1.1345813071880653</v>
      </c>
      <c r="I58" s="38">
        <v>44950.937400000003</v>
      </c>
      <c r="J58" s="25">
        <v>46849.009669999999</v>
      </c>
      <c r="K58" s="26">
        <f t="shared" si="20"/>
        <v>1.0422254213101236</v>
      </c>
      <c r="L58" s="38">
        <v>45932.659359999998</v>
      </c>
      <c r="M58" s="25">
        <v>52889.504119999998</v>
      </c>
      <c r="N58" s="26">
        <f t="shared" si="21"/>
        <v>1.1514574783374789</v>
      </c>
      <c r="O58" s="21"/>
      <c r="P58" s="22"/>
      <c r="Q58" s="21"/>
      <c r="R58" s="188"/>
      <c r="S58" s="189"/>
      <c r="T58" s="22"/>
      <c r="U58" s="21"/>
      <c r="V58" s="22"/>
    </row>
    <row r="59" spans="1:22" ht="20.100000000000001" customHeight="1" x14ac:dyDescent="0.2">
      <c r="A59" s="23" t="s">
        <v>49</v>
      </c>
      <c r="B59" s="198" t="s">
        <v>71</v>
      </c>
      <c r="C59" s="25">
        <f t="shared" si="17"/>
        <v>205439.44547999999</v>
      </c>
      <c r="D59" s="25">
        <f t="shared" si="17"/>
        <v>205408.18763999999</v>
      </c>
      <c r="E59" s="26">
        <f t="shared" si="18"/>
        <v>0.99984784888838185</v>
      </c>
      <c r="F59" s="38">
        <v>166477.32699</v>
      </c>
      <c r="G59" s="25">
        <v>162074.00529999999</v>
      </c>
      <c r="H59" s="26">
        <f t="shared" si="19"/>
        <v>0.97355002167793991</v>
      </c>
      <c r="I59" s="38">
        <v>38962.118490000001</v>
      </c>
      <c r="J59" s="25">
        <v>43334.182339999999</v>
      </c>
      <c r="K59" s="26">
        <f t="shared" si="20"/>
        <v>1.1122131962901898</v>
      </c>
      <c r="L59" s="38">
        <v>0</v>
      </c>
      <c r="M59" s="25">
        <v>0</v>
      </c>
      <c r="N59" s="26" t="str">
        <f t="shared" si="21"/>
        <v>X</v>
      </c>
      <c r="O59" s="21"/>
      <c r="P59" s="22"/>
      <c r="Q59" s="21"/>
      <c r="R59" s="188"/>
      <c r="S59" s="189"/>
      <c r="T59" s="22"/>
      <c r="U59" s="21"/>
      <c r="V59" s="22"/>
    </row>
    <row r="60" spans="1:22" ht="20.100000000000001" customHeight="1" x14ac:dyDescent="0.2">
      <c r="A60" s="23" t="s">
        <v>72</v>
      </c>
      <c r="B60" s="198" t="s">
        <v>73</v>
      </c>
      <c r="C60" s="25">
        <f t="shared" si="17"/>
        <v>55577.915519999995</v>
      </c>
      <c r="D60" s="25">
        <f t="shared" si="17"/>
        <v>55743.76320999999</v>
      </c>
      <c r="E60" s="26">
        <f t="shared" si="18"/>
        <v>1.0029840573984881</v>
      </c>
      <c r="F60" s="38">
        <v>46908.24422</v>
      </c>
      <c r="G60" s="25">
        <v>47481.693529999997</v>
      </c>
      <c r="H60" s="26">
        <f t="shared" si="19"/>
        <v>1.0122249152475313</v>
      </c>
      <c r="I60" s="38">
        <v>9460.8915199999992</v>
      </c>
      <c r="J60" s="25">
        <v>9409.2075000000004</v>
      </c>
      <c r="K60" s="26">
        <f t="shared" si="20"/>
        <v>0.99453708776908178</v>
      </c>
      <c r="L60" s="38">
        <v>791.22022000000004</v>
      </c>
      <c r="M60" s="25">
        <v>1147.1378199999999</v>
      </c>
      <c r="N60" s="26">
        <f t="shared" si="21"/>
        <v>1.4498338022756798</v>
      </c>
      <c r="O60" s="21"/>
      <c r="P60" s="22"/>
      <c r="Q60" s="21"/>
      <c r="R60" s="188"/>
      <c r="S60" s="189"/>
      <c r="T60" s="22"/>
      <c r="U60" s="21"/>
      <c r="V60" s="22"/>
    </row>
    <row r="61" spans="1:22" ht="20.100000000000001" customHeight="1" x14ac:dyDescent="0.2">
      <c r="A61" s="23" t="s">
        <v>74</v>
      </c>
      <c r="B61" s="198" t="s">
        <v>75</v>
      </c>
      <c r="C61" s="25">
        <f t="shared" si="17"/>
        <v>39957.683070000006</v>
      </c>
      <c r="D61" s="25">
        <f t="shared" si="17"/>
        <v>44135.95018</v>
      </c>
      <c r="E61" s="26">
        <f t="shared" si="18"/>
        <v>1.1045673019299012</v>
      </c>
      <c r="F61" s="38">
        <v>21892.265520000001</v>
      </c>
      <c r="G61" s="25">
        <v>25140.3694</v>
      </c>
      <c r="H61" s="26">
        <f t="shared" si="19"/>
        <v>1.1483676450494649</v>
      </c>
      <c r="I61" s="38">
        <v>18146.571449999999</v>
      </c>
      <c r="J61" s="25">
        <v>19049.88264</v>
      </c>
      <c r="K61" s="26">
        <f t="shared" si="20"/>
        <v>1.0497786147917214</v>
      </c>
      <c r="L61" s="38">
        <v>81.153899999999993</v>
      </c>
      <c r="M61" s="25">
        <v>54.301859999999998</v>
      </c>
      <c r="N61" s="26">
        <f t="shared" si="21"/>
        <v>0.66912200153042556</v>
      </c>
      <c r="O61" s="21"/>
      <c r="P61" s="22"/>
      <c r="Q61" s="21"/>
      <c r="R61" s="188"/>
      <c r="S61" s="189"/>
      <c r="T61" s="22"/>
      <c r="U61" s="21"/>
      <c r="V61" s="22"/>
    </row>
    <row r="62" spans="1:22" ht="20.100000000000001" customHeight="1" x14ac:dyDescent="0.2">
      <c r="A62" s="23" t="s">
        <v>76</v>
      </c>
      <c r="B62" s="198" t="s">
        <v>77</v>
      </c>
      <c r="C62" s="25">
        <f t="shared" si="17"/>
        <v>119999.71386999998</v>
      </c>
      <c r="D62" s="25">
        <f t="shared" si="17"/>
        <v>152589.00889000003</v>
      </c>
      <c r="E62" s="26">
        <f t="shared" si="18"/>
        <v>1.2715781060553628</v>
      </c>
      <c r="F62" s="38">
        <v>164220.32882</v>
      </c>
      <c r="G62" s="25">
        <v>164512.64459000001</v>
      </c>
      <c r="H62" s="26">
        <f t="shared" si="19"/>
        <v>1.0017800218286033</v>
      </c>
      <c r="I62" s="38">
        <v>77293.744250000003</v>
      </c>
      <c r="J62" s="25">
        <v>80117.732340000002</v>
      </c>
      <c r="K62" s="26">
        <f t="shared" si="20"/>
        <v>1.0365357910578901</v>
      </c>
      <c r="L62" s="38">
        <v>121514.35920000001</v>
      </c>
      <c r="M62" s="25">
        <v>92041.368040000001</v>
      </c>
      <c r="N62" s="26">
        <f t="shared" si="21"/>
        <v>0.75745260597975483</v>
      </c>
      <c r="O62" s="21"/>
      <c r="P62" s="22"/>
      <c r="Q62" s="21"/>
      <c r="R62" s="188"/>
      <c r="S62" s="189"/>
      <c r="T62" s="22"/>
      <c r="U62" s="21"/>
      <c r="V62" s="22"/>
    </row>
    <row r="63" spans="1:22" ht="20.100000000000001" customHeight="1" x14ac:dyDescent="0.2">
      <c r="A63" s="23" t="s">
        <v>78</v>
      </c>
      <c r="B63" s="198" t="s">
        <v>79</v>
      </c>
      <c r="C63" s="25">
        <f t="shared" si="17"/>
        <v>136564.56724</v>
      </c>
      <c r="D63" s="25">
        <f t="shared" si="17"/>
        <v>155491.29161000001</v>
      </c>
      <c r="E63" s="26">
        <f t="shared" si="18"/>
        <v>1.1385917647052473</v>
      </c>
      <c r="F63" s="38">
        <v>140679.22873</v>
      </c>
      <c r="G63" s="25">
        <v>147660.86793000001</v>
      </c>
      <c r="H63" s="26">
        <f t="shared" si="19"/>
        <v>1.0496280741871253</v>
      </c>
      <c r="I63" s="38">
        <v>24228.234100000001</v>
      </c>
      <c r="J63" s="25">
        <v>28564.072370000002</v>
      </c>
      <c r="K63" s="26">
        <f t="shared" si="20"/>
        <v>1.1789580805643611</v>
      </c>
      <c r="L63" s="38">
        <v>28342.89559</v>
      </c>
      <c r="M63" s="25">
        <v>20733.648690000002</v>
      </c>
      <c r="N63" s="26">
        <f t="shared" si="21"/>
        <v>0.73152895137909946</v>
      </c>
      <c r="O63" s="21"/>
      <c r="P63" s="22"/>
      <c r="Q63" s="21"/>
      <c r="R63" s="188"/>
      <c r="S63" s="189"/>
      <c r="T63" s="22"/>
      <c r="U63" s="21"/>
      <c r="V63" s="22"/>
    </row>
    <row r="64" spans="1:22" ht="20.100000000000001" customHeight="1" x14ac:dyDescent="0.2">
      <c r="A64" s="23" t="s">
        <v>80</v>
      </c>
      <c r="B64" s="198" t="s">
        <v>81</v>
      </c>
      <c r="C64" s="25">
        <f t="shared" si="17"/>
        <v>697586.60389999999</v>
      </c>
      <c r="D64" s="25">
        <f t="shared" si="17"/>
        <v>776022.64569999999</v>
      </c>
      <c r="E64" s="26">
        <f t="shared" si="18"/>
        <v>1.1124391457081992</v>
      </c>
      <c r="F64" s="38">
        <v>856750.96722999995</v>
      </c>
      <c r="G64" s="25">
        <v>927618.84409999999</v>
      </c>
      <c r="H64" s="26">
        <f t="shared" si="19"/>
        <v>1.0827170083030384</v>
      </c>
      <c r="I64" s="38">
        <v>258785.02978000001</v>
      </c>
      <c r="J64" s="25">
        <v>299617.57725999999</v>
      </c>
      <c r="K64" s="26">
        <f t="shared" si="20"/>
        <v>1.1577855856450152</v>
      </c>
      <c r="L64" s="38">
        <v>417949.39311</v>
      </c>
      <c r="M64" s="25">
        <v>451213.77565999998</v>
      </c>
      <c r="N64" s="26">
        <f t="shared" si="21"/>
        <v>1.0795894983899286</v>
      </c>
      <c r="O64" s="21"/>
      <c r="P64" s="22"/>
      <c r="Q64" s="21"/>
      <c r="R64" s="188"/>
      <c r="S64" s="189"/>
      <c r="T64" s="22"/>
      <c r="U64" s="21"/>
      <c r="V64" s="22"/>
    </row>
    <row r="65" spans="1:22" ht="20.100000000000001" customHeight="1" x14ac:dyDescent="0.2">
      <c r="A65" s="23" t="s">
        <v>82</v>
      </c>
      <c r="B65" s="198" t="s">
        <v>83</v>
      </c>
      <c r="C65" s="25">
        <f t="shared" si="17"/>
        <v>2219393.2657300001</v>
      </c>
      <c r="D65" s="25">
        <f t="shared" si="17"/>
        <v>2586592.5013600001</v>
      </c>
      <c r="E65" s="26">
        <f t="shared" si="18"/>
        <v>1.1654502792722592</v>
      </c>
      <c r="F65" s="38">
        <v>1982019.1118600001</v>
      </c>
      <c r="G65" s="25">
        <v>2329610.6981600001</v>
      </c>
      <c r="H65" s="26">
        <f t="shared" si="19"/>
        <v>1.1753724695287158</v>
      </c>
      <c r="I65" s="38">
        <v>270718.72725</v>
      </c>
      <c r="J65" s="25">
        <v>302753.47863999999</v>
      </c>
      <c r="K65" s="26">
        <f t="shared" si="20"/>
        <v>1.1183322325552194</v>
      </c>
      <c r="L65" s="38">
        <v>33344.573380000002</v>
      </c>
      <c r="M65" s="25">
        <v>45771.675439999999</v>
      </c>
      <c r="N65" s="26">
        <f t="shared" si="21"/>
        <v>1.372687391089962</v>
      </c>
      <c r="O65" s="21"/>
      <c r="P65" s="22"/>
      <c r="Q65" s="21"/>
      <c r="R65" s="188"/>
      <c r="S65" s="189"/>
      <c r="T65" s="22"/>
      <c r="U65" s="21"/>
      <c r="V65" s="22"/>
    </row>
    <row r="66" spans="1:22" ht="19.5" customHeight="1" thickBot="1" x14ac:dyDescent="0.25">
      <c r="A66" s="23" t="s">
        <v>84</v>
      </c>
      <c r="B66" s="17" t="s">
        <v>85</v>
      </c>
      <c r="C66" s="25">
        <f t="shared" ref="C66:D67" si="22">+F66+I66-L66</f>
        <v>24110.165800000002</v>
      </c>
      <c r="D66" s="25">
        <f t="shared" si="22"/>
        <v>32519.758049999997</v>
      </c>
      <c r="E66" s="26">
        <f t="shared" si="18"/>
        <v>1.3487986071833646</v>
      </c>
      <c r="F66" s="38">
        <v>19326.013920000001</v>
      </c>
      <c r="G66" s="25">
        <v>26073.113109999998</v>
      </c>
      <c r="H66" s="26">
        <f t="shared" si="19"/>
        <v>1.3491200626228255</v>
      </c>
      <c r="I66" s="38">
        <v>4784.1518800000003</v>
      </c>
      <c r="J66" s="25">
        <v>6446.6449400000001</v>
      </c>
      <c r="K66" s="26">
        <f t="shared" si="20"/>
        <v>1.3475000588819099</v>
      </c>
      <c r="L66" s="38">
        <v>0</v>
      </c>
      <c r="M66" s="25">
        <v>0</v>
      </c>
      <c r="N66" s="26" t="str">
        <f t="shared" si="21"/>
        <v>X</v>
      </c>
      <c r="O66" s="21"/>
      <c r="P66" s="22"/>
      <c r="Q66" s="21"/>
      <c r="R66" s="188"/>
      <c r="S66" s="189"/>
      <c r="T66" s="22"/>
      <c r="U66" s="21"/>
      <c r="V66" s="22"/>
    </row>
    <row r="67" spans="1:22" s="100" customFormat="1" ht="20.100000000000001" customHeight="1" thickBot="1" x14ac:dyDescent="0.25">
      <c r="A67" s="27"/>
      <c r="B67" s="41" t="s">
        <v>10</v>
      </c>
      <c r="C67" s="29">
        <f t="shared" si="22"/>
        <v>13539275.55336</v>
      </c>
      <c r="D67" s="29">
        <f>SUM(D40:D66)</f>
        <v>14962289.208559999</v>
      </c>
      <c r="E67" s="30">
        <f t="shared" ref="E67" si="23">+IF(C67=0,"X",D67/C67)</f>
        <v>1.1051026437560652</v>
      </c>
      <c r="F67" s="29">
        <f>SUM(F40:F66)</f>
        <v>13122000.16735</v>
      </c>
      <c r="G67" s="29">
        <f>SUM(G40:G66)</f>
        <v>14086401.576030003</v>
      </c>
      <c r="H67" s="30">
        <f t="shared" ref="H67" si="24">+IF(F67=0,"X",G67/F67)</f>
        <v>1.0734950004862531</v>
      </c>
      <c r="I67" s="29">
        <f>SUM(I40:I66)</f>
        <v>2868804.6372799999</v>
      </c>
      <c r="J67" s="29">
        <f>SUM(J40:J66)</f>
        <v>3164740.9454700006</v>
      </c>
      <c r="K67" s="30">
        <f t="shared" ref="K67" si="25">+IF(I67=0,"X",J67/I67)</f>
        <v>1.1031566612603454</v>
      </c>
      <c r="L67" s="29">
        <f>SUM(L40:L66)</f>
        <v>2451529.2512700004</v>
      </c>
      <c r="M67" s="29">
        <f>SUM(M40:M66)</f>
        <v>2288853.3129399996</v>
      </c>
      <c r="N67" s="30">
        <f t="shared" ref="N67" si="26">+IF(L67=0,"X",M67/L67)</f>
        <v>0.93364307676699043</v>
      </c>
      <c r="O67" s="21"/>
      <c r="P67" s="22"/>
      <c r="Q67" s="39"/>
      <c r="R67" s="189">
        <f t="shared" ref="R67" si="27">+G67+J67-M67-D67</f>
        <v>0</v>
      </c>
      <c r="S67" s="189"/>
      <c r="T67" s="22"/>
      <c r="U67" s="21"/>
      <c r="V67" s="22"/>
    </row>
    <row r="68" spans="1:22" ht="20.100000000000001" customHeight="1" x14ac:dyDescent="0.2"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P68" s="22"/>
      <c r="R68" s="188"/>
    </row>
    <row r="69" spans="1:22" ht="20.100000000000001" customHeight="1" x14ac:dyDescent="0.2">
      <c r="A69" s="199" t="s">
        <v>145</v>
      </c>
      <c r="B69" s="199"/>
      <c r="C69" s="199"/>
      <c r="D69" s="199"/>
      <c r="E69" s="199"/>
      <c r="F69" s="199"/>
      <c r="G69" s="199"/>
      <c r="H69" s="199"/>
      <c r="I69" s="199"/>
      <c r="J69" s="199"/>
      <c r="P69" s="22"/>
      <c r="R69" s="188"/>
    </row>
    <row r="70" spans="1:22" ht="20.100000000000001" customHeight="1" thickBot="1" x14ac:dyDescent="0.25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P70" s="22"/>
      <c r="R70" s="188"/>
    </row>
    <row r="71" spans="1:22" ht="20.100000000000001" customHeight="1" x14ac:dyDescent="0.2">
      <c r="A71" s="200"/>
      <c r="B71" s="200"/>
      <c r="C71" s="201" t="s">
        <v>146</v>
      </c>
      <c r="D71" s="201"/>
      <c r="E71" s="202" t="s">
        <v>147</v>
      </c>
      <c r="F71" s="203"/>
      <c r="G71" s="201" t="s">
        <v>146</v>
      </c>
      <c r="H71" s="201"/>
      <c r="I71" s="202" t="s">
        <v>147</v>
      </c>
      <c r="J71" s="203"/>
      <c r="P71" s="22"/>
      <c r="R71" s="188"/>
    </row>
    <row r="72" spans="1:22" ht="20.100000000000001" customHeight="1" thickBot="1" x14ac:dyDescent="0.25">
      <c r="A72" s="204" t="s">
        <v>1</v>
      </c>
      <c r="B72" s="204" t="s">
        <v>2</v>
      </c>
      <c r="C72" s="205" t="s">
        <v>148</v>
      </c>
      <c r="D72" s="205"/>
      <c r="E72" s="206" t="s">
        <v>149</v>
      </c>
      <c r="F72" s="207"/>
      <c r="G72" s="205" t="s">
        <v>150</v>
      </c>
      <c r="H72" s="205"/>
      <c r="I72" s="206" t="s">
        <v>149</v>
      </c>
      <c r="J72" s="207"/>
      <c r="P72" s="22"/>
      <c r="R72" s="188"/>
    </row>
    <row r="73" spans="1:22" ht="20.100000000000001" customHeight="1" thickBot="1" x14ac:dyDescent="0.25">
      <c r="A73" s="204"/>
      <c r="B73" s="208"/>
      <c r="C73" s="36">
        <f>+C5</f>
        <v>2023</v>
      </c>
      <c r="D73" s="36">
        <f>+D5</f>
        <v>2024</v>
      </c>
      <c r="E73" s="36">
        <f>+C73</f>
        <v>2023</v>
      </c>
      <c r="F73" s="36">
        <f t="shared" ref="F73:J73" si="28">+D73</f>
        <v>2024</v>
      </c>
      <c r="G73" s="36">
        <f t="shared" si="28"/>
        <v>2023</v>
      </c>
      <c r="H73" s="36">
        <f t="shared" si="28"/>
        <v>2024</v>
      </c>
      <c r="I73" s="36">
        <f t="shared" si="28"/>
        <v>2023</v>
      </c>
      <c r="J73" s="36">
        <f t="shared" si="28"/>
        <v>2024</v>
      </c>
      <c r="P73" s="22"/>
      <c r="R73" s="188"/>
    </row>
    <row r="74" spans="1:22" ht="20.100000000000001" customHeight="1" x14ac:dyDescent="0.2">
      <c r="A74" s="209" t="s">
        <v>6</v>
      </c>
      <c r="B74" s="200" t="s">
        <v>7</v>
      </c>
      <c r="C74" s="40">
        <f t="shared" ref="C74:J74" si="29">+C103</f>
        <v>3996082.4326700005</v>
      </c>
      <c r="D74" s="40">
        <f t="shared" si="29"/>
        <v>3958531.3891099999</v>
      </c>
      <c r="E74" s="210">
        <f t="shared" si="29"/>
        <v>0.17516895678123631</v>
      </c>
      <c r="F74" s="211">
        <f t="shared" si="29"/>
        <v>0.16772310961845688</v>
      </c>
      <c r="G74" s="40">
        <f t="shared" si="29"/>
        <v>2230408.4557000003</v>
      </c>
      <c r="H74" s="40">
        <f t="shared" si="29"/>
        <v>2290657.9552200004</v>
      </c>
      <c r="I74" s="210">
        <f t="shared" si="29"/>
        <v>9.7770336063856059E-2</v>
      </c>
      <c r="J74" s="211">
        <f t="shared" si="29"/>
        <v>9.7055255486589331E-2</v>
      </c>
      <c r="K74" s="21"/>
      <c r="L74" s="22"/>
      <c r="M74" s="21"/>
      <c r="N74" s="22"/>
      <c r="O74" s="21"/>
      <c r="P74" s="22"/>
      <c r="Q74" s="21"/>
      <c r="R74" s="188"/>
    </row>
    <row r="75" spans="1:22" ht="20.100000000000001" customHeight="1" thickBot="1" x14ac:dyDescent="0.25">
      <c r="A75" s="212" t="s">
        <v>8</v>
      </c>
      <c r="B75" s="213" t="s">
        <v>9</v>
      </c>
      <c r="C75" s="40">
        <f t="shared" ref="C75:J75" si="30">+C137</f>
        <v>13122000.16735</v>
      </c>
      <c r="D75" s="40">
        <f t="shared" si="30"/>
        <v>14086401.576030003</v>
      </c>
      <c r="E75" s="214">
        <f t="shared" si="30"/>
        <v>0.23487853141888002</v>
      </c>
      <c r="F75" s="215">
        <f t="shared" si="30"/>
        <v>0.2269263852164711</v>
      </c>
      <c r="G75" s="40">
        <f t="shared" si="30"/>
        <v>2868804.6372799999</v>
      </c>
      <c r="H75" s="40">
        <f t="shared" si="30"/>
        <v>3164740.9454700006</v>
      </c>
      <c r="I75" s="214">
        <f t="shared" si="30"/>
        <v>5.1350450505906205E-2</v>
      </c>
      <c r="J75" s="215">
        <f t="shared" si="30"/>
        <v>5.0982731042122233E-2</v>
      </c>
      <c r="K75" s="21"/>
      <c r="L75" s="22"/>
      <c r="M75" s="21"/>
      <c r="N75" s="22"/>
      <c r="O75" s="21"/>
      <c r="P75" s="22"/>
      <c r="Q75" s="21"/>
      <c r="R75" s="188"/>
    </row>
    <row r="76" spans="1:22" ht="20.100000000000001" customHeight="1" thickBot="1" x14ac:dyDescent="0.25">
      <c r="A76" s="216"/>
      <c r="B76" s="216" t="s">
        <v>10</v>
      </c>
      <c r="C76" s="217">
        <f>SUM(C74:C75)</f>
        <v>17118082.600019999</v>
      </c>
      <c r="D76" s="218">
        <f>SUM(D74:D75)</f>
        <v>18044932.965140004</v>
      </c>
      <c r="E76" s="219" t="e">
        <f>+C143/C144</f>
        <v>#DIV/0!</v>
      </c>
      <c r="F76" s="220" t="e">
        <f>+D143/D144</f>
        <v>#DIV/0!</v>
      </c>
      <c r="G76" s="217">
        <f>SUM(G74:G75)</f>
        <v>5099213.0929800002</v>
      </c>
      <c r="H76" s="218">
        <f>SUM(H74:H75)</f>
        <v>5455398.9006900005</v>
      </c>
      <c r="I76" s="219" t="e">
        <f>+G143/G144</f>
        <v>#DIV/0!</v>
      </c>
      <c r="J76" s="220" t="e">
        <f>+H143/H144</f>
        <v>#DIV/0!</v>
      </c>
      <c r="K76" s="21"/>
      <c r="L76" s="22"/>
      <c r="M76" s="21"/>
      <c r="N76" s="22"/>
      <c r="O76" s="21"/>
      <c r="P76" s="22"/>
      <c r="Q76" s="21"/>
      <c r="R76" s="188"/>
    </row>
    <row r="77" spans="1:22" ht="20.100000000000001" customHeight="1" x14ac:dyDescent="0.2">
      <c r="C77" s="119"/>
      <c r="D77" s="119"/>
      <c r="E77" s="221"/>
      <c r="F77" s="221"/>
      <c r="G77" s="119"/>
      <c r="H77" s="119"/>
      <c r="I77" s="221"/>
      <c r="J77" s="221"/>
      <c r="L77" s="22"/>
      <c r="N77" s="22"/>
      <c r="P77" s="22"/>
      <c r="R77" s="188"/>
    </row>
    <row r="78" spans="1:22" ht="20.100000000000001" customHeight="1" x14ac:dyDescent="0.2">
      <c r="A78" s="197" t="s">
        <v>151</v>
      </c>
      <c r="B78" s="197"/>
      <c r="C78" s="197"/>
      <c r="D78" s="197"/>
      <c r="E78" s="222"/>
      <c r="F78" s="222"/>
      <c r="G78" s="197"/>
      <c r="H78" s="197"/>
      <c r="I78" s="222"/>
      <c r="J78" s="222"/>
      <c r="L78" s="22"/>
      <c r="N78" s="22"/>
      <c r="P78" s="22"/>
      <c r="R78" s="188"/>
    </row>
    <row r="79" spans="1:22" ht="20.100000000000001" customHeight="1" thickBot="1" x14ac:dyDescent="0.25">
      <c r="A79" s="101"/>
      <c r="B79" s="101"/>
      <c r="C79" s="101"/>
      <c r="D79" s="101"/>
      <c r="E79" s="223"/>
      <c r="F79" s="223"/>
      <c r="G79" s="101"/>
      <c r="H79" s="101"/>
      <c r="I79" s="223"/>
      <c r="J79" s="223"/>
      <c r="L79" s="22"/>
      <c r="N79" s="22"/>
      <c r="P79" s="22"/>
      <c r="R79" s="188"/>
    </row>
    <row r="80" spans="1:22" ht="20.100000000000001" customHeight="1" x14ac:dyDescent="0.2">
      <c r="A80" s="200"/>
      <c r="B80" s="200"/>
      <c r="C80" s="201" t="s">
        <v>146</v>
      </c>
      <c r="D80" s="201"/>
      <c r="E80" s="202" t="s">
        <v>147</v>
      </c>
      <c r="F80" s="203"/>
      <c r="G80" s="201" t="s">
        <v>146</v>
      </c>
      <c r="H80" s="201"/>
      <c r="I80" s="202" t="s">
        <v>147</v>
      </c>
      <c r="J80" s="203"/>
      <c r="L80" s="22"/>
      <c r="N80" s="22"/>
      <c r="P80" s="22"/>
      <c r="R80" s="188"/>
    </row>
    <row r="81" spans="1:19" ht="20.100000000000001" customHeight="1" thickBot="1" x14ac:dyDescent="0.25">
      <c r="A81" s="204" t="s">
        <v>1</v>
      </c>
      <c r="B81" s="204" t="s">
        <v>12</v>
      </c>
      <c r="C81" s="205" t="s">
        <v>148</v>
      </c>
      <c r="D81" s="205"/>
      <c r="E81" s="206" t="s">
        <v>149</v>
      </c>
      <c r="F81" s="207"/>
      <c r="G81" s="205" t="s">
        <v>150</v>
      </c>
      <c r="H81" s="205"/>
      <c r="I81" s="206" t="s">
        <v>149</v>
      </c>
      <c r="J81" s="207"/>
      <c r="L81" s="22"/>
      <c r="N81" s="22"/>
      <c r="P81" s="22"/>
      <c r="R81" s="188" t="s">
        <v>152</v>
      </c>
    </row>
    <row r="82" spans="1:19" ht="20.100000000000001" customHeight="1" thickBot="1" x14ac:dyDescent="0.25">
      <c r="A82" s="184"/>
      <c r="B82" s="224"/>
      <c r="C82" s="36">
        <f>+C73</f>
        <v>2023</v>
      </c>
      <c r="D82" s="36">
        <f t="shared" ref="D82:J82" si="31">+D73</f>
        <v>2024</v>
      </c>
      <c r="E82" s="36">
        <f t="shared" si="31"/>
        <v>2023</v>
      </c>
      <c r="F82" s="36">
        <f t="shared" si="31"/>
        <v>2024</v>
      </c>
      <c r="G82" s="36">
        <f t="shared" si="31"/>
        <v>2023</v>
      </c>
      <c r="H82" s="36">
        <f t="shared" si="31"/>
        <v>2024</v>
      </c>
      <c r="I82" s="36">
        <f t="shared" si="31"/>
        <v>2023</v>
      </c>
      <c r="J82" s="36">
        <f t="shared" si="31"/>
        <v>2024</v>
      </c>
      <c r="L82" s="22"/>
      <c r="N82" s="22"/>
      <c r="P82" s="22"/>
      <c r="R82" s="225">
        <f>+C82</f>
        <v>2023</v>
      </c>
      <c r="S82" s="225">
        <f>+D82</f>
        <v>2024</v>
      </c>
    </row>
    <row r="83" spans="1:19" ht="20.100000000000001" customHeight="1" x14ac:dyDescent="0.2">
      <c r="A83" s="23" t="s">
        <v>6</v>
      </c>
      <c r="B83" s="37" t="s">
        <v>13</v>
      </c>
      <c r="C83" s="38">
        <f t="shared" ref="C83:D102" si="32">+F14</f>
        <v>390335.91164000001</v>
      </c>
      <c r="D83" s="38">
        <f t="shared" si="32"/>
        <v>402622.40843000001</v>
      </c>
      <c r="E83" s="226">
        <f t="shared" ref="E83:F103" si="33">+C83/R83</f>
        <v>0.14995326668444617</v>
      </c>
      <c r="F83" s="226">
        <f t="shared" si="33"/>
        <v>0.14567317208623987</v>
      </c>
      <c r="G83" s="38">
        <f t="shared" ref="G83:H102" si="34">+I14</f>
        <v>256112.36045000001</v>
      </c>
      <c r="H83" s="38">
        <f t="shared" si="34"/>
        <v>267102.13585000002</v>
      </c>
      <c r="I83" s="226">
        <f t="shared" ref="I83:J103" si="35">+G83/R83</f>
        <v>9.8389320435271682E-2</v>
      </c>
      <c r="J83" s="227">
        <f t="shared" si="35"/>
        <v>9.6640461597765501E-2</v>
      </c>
      <c r="K83" s="21"/>
      <c r="L83" s="22"/>
      <c r="M83" s="21"/>
      <c r="N83" s="22"/>
      <c r="O83" s="21"/>
      <c r="P83" s="22"/>
      <c r="Q83" s="21"/>
      <c r="R83" s="188">
        <f>+'4.1.1 Składka'!C14</f>
        <v>2603050.4054399999</v>
      </c>
      <c r="S83" s="188">
        <f>+'4.1.1 Składka'!D14</f>
        <v>2763874.7935799998</v>
      </c>
    </row>
    <row r="84" spans="1:19" ht="20.100000000000001" customHeight="1" x14ac:dyDescent="0.2">
      <c r="A84" s="23" t="s">
        <v>8</v>
      </c>
      <c r="B84" s="37" t="s">
        <v>14</v>
      </c>
      <c r="C84" s="38">
        <f t="shared" si="32"/>
        <v>61061.865669999999</v>
      </c>
      <c r="D84" s="38">
        <f t="shared" si="32"/>
        <v>69182.988039999997</v>
      </c>
      <c r="E84" s="226">
        <f t="shared" si="33"/>
        <v>0.12790767606346196</v>
      </c>
      <c r="F84" s="226">
        <f t="shared" si="33"/>
        <v>0.15094633412989572</v>
      </c>
      <c r="G84" s="38">
        <f t="shared" si="34"/>
        <v>18819.891319999999</v>
      </c>
      <c r="H84" s="38">
        <f t="shared" si="34"/>
        <v>22349.288990000001</v>
      </c>
      <c r="I84" s="226">
        <f t="shared" si="35"/>
        <v>3.9422453541094353E-2</v>
      </c>
      <c r="J84" s="227">
        <f t="shared" si="35"/>
        <v>4.8762612587644166E-2</v>
      </c>
      <c r="K84" s="21"/>
      <c r="L84" s="22"/>
      <c r="M84" s="21"/>
      <c r="N84" s="22"/>
      <c r="O84" s="21"/>
      <c r="P84" s="22"/>
      <c r="Q84" s="21"/>
      <c r="R84" s="188">
        <f>+'4.1.1 Składka'!C15</f>
        <v>477390.15788000001</v>
      </c>
      <c r="S84" s="188">
        <f>+'4.1.1 Składka'!D15</f>
        <v>458328.37504000001</v>
      </c>
    </row>
    <row r="85" spans="1:19" ht="20.100000000000001" customHeight="1" x14ac:dyDescent="0.2">
      <c r="A85" s="23" t="s">
        <v>15</v>
      </c>
      <c r="B85" s="37" t="s">
        <v>16</v>
      </c>
      <c r="C85" s="38">
        <f t="shared" si="32"/>
        <v>212934.47005</v>
      </c>
      <c r="D85" s="38">
        <f t="shared" si="32"/>
        <v>186751.10318999999</v>
      </c>
      <c r="E85" s="226">
        <f t="shared" si="33"/>
        <v>0.77834542238082072</v>
      </c>
      <c r="F85" s="226">
        <f t="shared" si="33"/>
        <v>0.65302133672923524</v>
      </c>
      <c r="G85" s="38">
        <f t="shared" si="34"/>
        <v>32453.965100000001</v>
      </c>
      <c r="H85" s="38">
        <f t="shared" si="34"/>
        <v>36636.391940000001</v>
      </c>
      <c r="I85" s="226">
        <f t="shared" si="35"/>
        <v>0.11862990133894441</v>
      </c>
      <c r="J85" s="227">
        <f t="shared" si="35"/>
        <v>0.12810818907588686</v>
      </c>
      <c r="K85" s="21"/>
      <c r="L85" s="22"/>
      <c r="M85" s="21"/>
      <c r="N85" s="22"/>
      <c r="O85" s="21"/>
      <c r="P85" s="22"/>
      <c r="Q85" s="21"/>
      <c r="R85" s="188">
        <f>+'4.1.1 Składka'!C16</f>
        <v>273573.22845</v>
      </c>
      <c r="S85" s="188">
        <f>+'4.1.1 Składka'!D16</f>
        <v>285980.09389000002</v>
      </c>
    </row>
    <row r="86" spans="1:19" ht="20.100000000000001" customHeight="1" x14ac:dyDescent="0.2">
      <c r="A86" s="23" t="s">
        <v>17</v>
      </c>
      <c r="B86" s="37" t="s">
        <v>18</v>
      </c>
      <c r="C86" s="38">
        <f t="shared" si="32"/>
        <v>156540.76321</v>
      </c>
      <c r="D86" s="38">
        <f t="shared" si="32"/>
        <v>176450.26410999999</v>
      </c>
      <c r="E86" s="226">
        <f t="shared" si="33"/>
        <v>0.26613222400104514</v>
      </c>
      <c r="F86" s="226">
        <f t="shared" si="33"/>
        <v>0.27125889120397645</v>
      </c>
      <c r="G86" s="38">
        <f t="shared" si="34"/>
        <v>44429.646950000002</v>
      </c>
      <c r="H86" s="38">
        <f t="shared" si="34"/>
        <v>45979.035089999998</v>
      </c>
      <c r="I86" s="226">
        <f t="shared" si="35"/>
        <v>7.5534068647171451E-2</v>
      </c>
      <c r="J86" s="227">
        <f t="shared" si="35"/>
        <v>7.0684065790725475E-2</v>
      </c>
      <c r="K86" s="21"/>
      <c r="L86" s="22"/>
      <c r="M86" s="21"/>
      <c r="N86" s="22"/>
      <c r="O86" s="21"/>
      <c r="P86" s="22"/>
      <c r="Q86" s="21"/>
      <c r="R86" s="188">
        <f>+'4.1.1 Składka'!C17</f>
        <v>588206.72242000001</v>
      </c>
      <c r="S86" s="188">
        <f>+'4.1.1 Składka'!D17</f>
        <v>650486.56406</v>
      </c>
    </row>
    <row r="87" spans="1:19" ht="20.100000000000001" customHeight="1" x14ac:dyDescent="0.2">
      <c r="A87" s="23" t="s">
        <v>19</v>
      </c>
      <c r="B87" s="37" t="s">
        <v>20</v>
      </c>
      <c r="C87" s="38">
        <f t="shared" si="32"/>
        <v>118781.24201</v>
      </c>
      <c r="D87" s="38">
        <f t="shared" si="32"/>
        <v>12137.656849999999</v>
      </c>
      <c r="E87" s="226">
        <f t="shared" si="33"/>
        <v>0.33162334922398035</v>
      </c>
      <c r="F87" s="226">
        <f t="shared" si="33"/>
        <v>4.6636655989998617E-2</v>
      </c>
      <c r="G87" s="38">
        <f t="shared" si="34"/>
        <v>37485.117789999997</v>
      </c>
      <c r="H87" s="38">
        <f t="shared" si="34"/>
        <v>36359.399100000002</v>
      </c>
      <c r="I87" s="226">
        <f t="shared" si="35"/>
        <v>0.1046540690871768</v>
      </c>
      <c r="J87" s="227">
        <f t="shared" si="35"/>
        <v>0.13970412978265781</v>
      </c>
      <c r="K87" s="21"/>
      <c r="L87" s="22"/>
      <c r="M87" s="21"/>
      <c r="N87" s="22"/>
      <c r="O87" s="21"/>
      <c r="P87" s="22"/>
      <c r="Q87" s="21"/>
      <c r="R87" s="188">
        <f>+'4.1.1 Składka'!C18</f>
        <v>358181.17839999998</v>
      </c>
      <c r="S87" s="188">
        <f>+'4.1.1 Składka'!D18</f>
        <v>260260.01634</v>
      </c>
    </row>
    <row r="88" spans="1:19" ht="20.100000000000001" customHeight="1" x14ac:dyDescent="0.2">
      <c r="A88" s="23" t="s">
        <v>21</v>
      </c>
      <c r="B88" s="37" t="s">
        <v>22</v>
      </c>
      <c r="C88" s="38">
        <f t="shared" si="32"/>
        <v>232677.07954000001</v>
      </c>
      <c r="D88" s="38">
        <f t="shared" si="32"/>
        <v>255761.71397000001</v>
      </c>
      <c r="E88" s="226">
        <f t="shared" si="33"/>
        <v>0.24420130530498971</v>
      </c>
      <c r="F88" s="226">
        <f t="shared" si="33"/>
        <v>0.26073133981758168</v>
      </c>
      <c r="G88" s="38">
        <f t="shared" si="34"/>
        <v>73850.294739999998</v>
      </c>
      <c r="H88" s="38">
        <f t="shared" si="34"/>
        <v>74919.042159999997</v>
      </c>
      <c r="I88" s="226">
        <f t="shared" si="35"/>
        <v>7.7508014146988186E-2</v>
      </c>
      <c r="J88" s="227">
        <f t="shared" si="35"/>
        <v>7.6374770629344196E-2</v>
      </c>
      <c r="K88" s="21"/>
      <c r="L88" s="22"/>
      <c r="M88" s="21"/>
      <c r="N88" s="22"/>
      <c r="O88" s="21"/>
      <c r="P88" s="22"/>
      <c r="Q88" s="21"/>
      <c r="R88" s="188">
        <f>+'4.1.1 Składka'!C19</f>
        <v>952808.50055</v>
      </c>
      <c r="S88" s="188">
        <f>+'4.1.1 Składka'!D19</f>
        <v>980939.66819999996</v>
      </c>
    </row>
    <row r="89" spans="1:19" ht="20.100000000000001" customHeight="1" x14ac:dyDescent="0.2">
      <c r="A89" s="23" t="s">
        <v>23</v>
      </c>
      <c r="B89" s="37" t="s">
        <v>24</v>
      </c>
      <c r="C89" s="38">
        <f t="shared" si="32"/>
        <v>6003.81574</v>
      </c>
      <c r="D89" s="38">
        <f t="shared" si="32"/>
        <v>6993.4546700000001</v>
      </c>
      <c r="E89" s="226">
        <f t="shared" si="33"/>
        <v>0.30152600702728932</v>
      </c>
      <c r="F89" s="226">
        <f t="shared" si="33"/>
        <v>0.31273480701631329</v>
      </c>
      <c r="G89" s="38">
        <f t="shared" si="34"/>
        <v>2661.1658900000002</v>
      </c>
      <c r="H89" s="38">
        <f t="shared" si="34"/>
        <v>3183.1710699999999</v>
      </c>
      <c r="I89" s="226">
        <f t="shared" si="35"/>
        <v>0.13365012512008284</v>
      </c>
      <c r="J89" s="227">
        <f t="shared" si="35"/>
        <v>0.14234572714780483</v>
      </c>
      <c r="K89" s="21"/>
      <c r="L89" s="22"/>
      <c r="M89" s="21"/>
      <c r="N89" s="22"/>
      <c r="O89" s="21"/>
      <c r="P89" s="22"/>
      <c r="Q89" s="21"/>
      <c r="R89" s="188">
        <f>+'4.1.1 Składka'!C20</f>
        <v>19911.435829999999</v>
      </c>
      <c r="S89" s="188">
        <f>+'4.1.1 Składka'!D20</f>
        <v>22362.252339999999</v>
      </c>
    </row>
    <row r="90" spans="1:19" ht="20.100000000000001" customHeight="1" x14ac:dyDescent="0.2">
      <c r="A90" s="23" t="s">
        <v>25</v>
      </c>
      <c r="B90" s="37" t="s">
        <v>26</v>
      </c>
      <c r="C90" s="38">
        <f t="shared" si="32"/>
        <v>618240.51980000001</v>
      </c>
      <c r="D90" s="38">
        <f t="shared" si="32"/>
        <v>600190.11363000004</v>
      </c>
      <c r="E90" s="226">
        <f t="shared" si="33"/>
        <v>0.27582245057730492</v>
      </c>
      <c r="F90" s="226">
        <f t="shared" si="33"/>
        <v>0.2570468008008151</v>
      </c>
      <c r="G90" s="38">
        <f t="shared" si="34"/>
        <v>267875.59388</v>
      </c>
      <c r="H90" s="38">
        <f t="shared" si="34"/>
        <v>245759.16451</v>
      </c>
      <c r="I90" s="226">
        <f t="shared" si="35"/>
        <v>0.11951028828995963</v>
      </c>
      <c r="J90" s="227">
        <f t="shared" si="35"/>
        <v>0.10525266173197947</v>
      </c>
      <c r="K90" s="21"/>
      <c r="L90" s="22"/>
      <c r="M90" s="21"/>
      <c r="N90" s="22"/>
      <c r="O90" s="21"/>
      <c r="P90" s="22"/>
      <c r="Q90" s="21"/>
      <c r="R90" s="188">
        <f>+'4.1.1 Składka'!C21</f>
        <v>2241443.7929400001</v>
      </c>
      <c r="S90" s="188">
        <f>+'4.1.1 Składka'!D21</f>
        <v>2334944.8884800002</v>
      </c>
    </row>
    <row r="91" spans="1:19" ht="20.100000000000001" customHeight="1" x14ac:dyDescent="0.2">
      <c r="A91" s="23" t="s">
        <v>27</v>
      </c>
      <c r="B91" s="37" t="s">
        <v>28</v>
      </c>
      <c r="C91" s="38">
        <f t="shared" si="32"/>
        <v>22840.840899999999</v>
      </c>
      <c r="D91" s="38">
        <f t="shared" si="32"/>
        <v>16528.92814</v>
      </c>
      <c r="E91" s="226">
        <f t="shared" si="33"/>
        <v>0.19741919373971575</v>
      </c>
      <c r="F91" s="226">
        <f t="shared" si="33"/>
        <v>0.34907822979504655</v>
      </c>
      <c r="G91" s="38">
        <f t="shared" si="34"/>
        <v>23988.171620000001</v>
      </c>
      <c r="H91" s="38">
        <f t="shared" si="34"/>
        <v>26213.19065</v>
      </c>
      <c r="I91" s="226">
        <f t="shared" si="35"/>
        <v>0.20733586478903809</v>
      </c>
      <c r="J91" s="227">
        <f t="shared" si="35"/>
        <v>0.55360239404985789</v>
      </c>
      <c r="K91" s="21"/>
      <c r="L91" s="22"/>
      <c r="M91" s="21"/>
      <c r="N91" s="22"/>
      <c r="O91" s="21"/>
      <c r="P91" s="22"/>
      <c r="Q91" s="21"/>
      <c r="R91" s="188">
        <f>+'4.1.1 Składka'!C22</f>
        <v>115697.16433</v>
      </c>
      <c r="S91" s="188">
        <f>+'4.1.1 Składka'!D22</f>
        <v>47350.211869999999</v>
      </c>
    </row>
    <row r="92" spans="1:19" ht="20.100000000000001" customHeight="1" x14ac:dyDescent="0.2">
      <c r="A92" s="23" t="s">
        <v>29</v>
      </c>
      <c r="B92" s="37" t="s">
        <v>30</v>
      </c>
      <c r="C92" s="38">
        <f t="shared" si="32"/>
        <v>205352.51957</v>
      </c>
      <c r="D92" s="38">
        <f t="shared" si="32"/>
        <v>57082.030250000003</v>
      </c>
      <c r="E92" s="226">
        <f t="shared" si="33"/>
        <v>0.37167042672179379</v>
      </c>
      <c r="F92" s="226">
        <f t="shared" si="33"/>
        <v>0.21617287576252173</v>
      </c>
      <c r="G92" s="38">
        <f t="shared" si="34"/>
        <v>28914.946230000001</v>
      </c>
      <c r="H92" s="38">
        <f t="shared" si="34"/>
        <v>36862.184439999997</v>
      </c>
      <c r="I92" s="226">
        <f t="shared" si="35"/>
        <v>5.2333569738736381E-2</v>
      </c>
      <c r="J92" s="227">
        <f t="shared" si="35"/>
        <v>0.13959917652514262</v>
      </c>
      <c r="K92" s="21"/>
      <c r="L92" s="22"/>
      <c r="M92" s="21"/>
      <c r="N92" s="22"/>
      <c r="O92" s="21"/>
      <c r="P92" s="22"/>
      <c r="Q92" s="21"/>
      <c r="R92" s="188">
        <f>+'4.1.1 Składka'!C23</f>
        <v>552512.40024999995</v>
      </c>
      <c r="S92" s="188">
        <f>+'4.1.1 Składka'!D23</f>
        <v>264057.32008999999</v>
      </c>
    </row>
    <row r="93" spans="1:19" ht="20.100000000000001" customHeight="1" x14ac:dyDescent="0.2">
      <c r="A93" s="23" t="s">
        <v>31</v>
      </c>
      <c r="B93" s="37" t="s">
        <v>32</v>
      </c>
      <c r="C93" s="38">
        <f t="shared" si="32"/>
        <v>15529.201650000001</v>
      </c>
      <c r="D93" s="38">
        <f t="shared" si="32"/>
        <v>16267.809740000001</v>
      </c>
      <c r="E93" s="226">
        <f t="shared" si="33"/>
        <v>0.21332480315362196</v>
      </c>
      <c r="F93" s="226">
        <f t="shared" si="33"/>
        <v>0.20950935909639731</v>
      </c>
      <c r="G93" s="38">
        <f t="shared" si="34"/>
        <v>11853.39133</v>
      </c>
      <c r="H93" s="38">
        <f t="shared" si="34"/>
        <v>12977.42131</v>
      </c>
      <c r="I93" s="226">
        <f t="shared" si="35"/>
        <v>0.16283015889455585</v>
      </c>
      <c r="J93" s="227">
        <f t="shared" si="35"/>
        <v>0.16713320753295388</v>
      </c>
      <c r="K93" s="21"/>
      <c r="L93" s="22"/>
      <c r="M93" s="21"/>
      <c r="N93" s="22"/>
      <c r="O93" s="21"/>
      <c r="P93" s="22"/>
      <c r="Q93" s="21"/>
      <c r="R93" s="188">
        <f>+'4.1.1 Składka'!C24</f>
        <v>72796.0435</v>
      </c>
      <c r="S93" s="188">
        <f>+'4.1.1 Składka'!D24</f>
        <v>77647.174379999997</v>
      </c>
    </row>
    <row r="94" spans="1:19" ht="20.100000000000001" customHeight="1" x14ac:dyDescent="0.2">
      <c r="A94" s="23" t="s">
        <v>33</v>
      </c>
      <c r="B94" s="37" t="s">
        <v>34</v>
      </c>
      <c r="C94" s="38">
        <f t="shared" si="32"/>
        <v>702764.43088999996</v>
      </c>
      <c r="D94" s="38">
        <f t="shared" si="32"/>
        <v>788374.37074000004</v>
      </c>
      <c r="E94" s="226">
        <f t="shared" si="33"/>
        <v>7.6537505423603172E-2</v>
      </c>
      <c r="F94" s="226">
        <f t="shared" si="33"/>
        <v>7.8267134532391008E-2</v>
      </c>
      <c r="G94" s="38">
        <f t="shared" si="34"/>
        <v>1000550.35646</v>
      </c>
      <c r="H94" s="38">
        <f t="shared" si="34"/>
        <v>1033497.55847</v>
      </c>
      <c r="I94" s="226">
        <f t="shared" si="35"/>
        <v>0.10896912958039555</v>
      </c>
      <c r="J94" s="227">
        <f t="shared" si="35"/>
        <v>0.10260213351652153</v>
      </c>
      <c r="K94" s="21"/>
      <c r="L94" s="22"/>
      <c r="M94" s="21"/>
      <c r="N94" s="22"/>
      <c r="O94" s="21"/>
      <c r="P94" s="22"/>
      <c r="Q94" s="21"/>
      <c r="R94" s="188">
        <f>+'4.1.1 Składka'!C25</f>
        <v>9181961.5363800004</v>
      </c>
      <c r="S94" s="188">
        <f>+'4.1.1 Składka'!D25</f>
        <v>10072866.15832</v>
      </c>
    </row>
    <row r="95" spans="1:19" ht="20.100000000000001" customHeight="1" x14ac:dyDescent="0.2">
      <c r="A95" s="23" t="s">
        <v>35</v>
      </c>
      <c r="B95" s="37" t="s">
        <v>36</v>
      </c>
      <c r="C95" s="38">
        <f t="shared" si="32"/>
        <v>754.08317</v>
      </c>
      <c r="D95" s="38">
        <f t="shared" si="32"/>
        <v>873.04642999999999</v>
      </c>
      <c r="E95" s="226">
        <f t="shared" si="33"/>
        <v>3.8802543735219699E-2</v>
      </c>
      <c r="F95" s="226">
        <f t="shared" si="33"/>
        <v>4.3556478952583161E-2</v>
      </c>
      <c r="G95" s="38">
        <f t="shared" si="34"/>
        <v>1361.5641499999999</v>
      </c>
      <c r="H95" s="38">
        <f t="shared" si="34"/>
        <v>1576.85033</v>
      </c>
      <c r="I95" s="226">
        <f t="shared" si="35"/>
        <v>7.0061439613726212E-2</v>
      </c>
      <c r="J95" s="227">
        <f t="shared" si="35"/>
        <v>7.8669410755186076E-2</v>
      </c>
      <c r="K95" s="21"/>
      <c r="L95" s="22"/>
      <c r="M95" s="21"/>
      <c r="N95" s="22"/>
      <c r="O95" s="21"/>
      <c r="P95" s="22"/>
      <c r="Q95" s="21"/>
      <c r="R95" s="188">
        <f>+'4.1.1 Składka'!C26</f>
        <v>19433.85916</v>
      </c>
      <c r="S95" s="188">
        <f>+'4.1.1 Składka'!D26</f>
        <v>20044.008399999999</v>
      </c>
    </row>
    <row r="96" spans="1:19" ht="20.100000000000001" customHeight="1" x14ac:dyDescent="0.2">
      <c r="A96" s="23" t="s">
        <v>37</v>
      </c>
      <c r="B96" s="37" t="s">
        <v>38</v>
      </c>
      <c r="C96" s="38">
        <f t="shared" si="32"/>
        <v>35339.675210000001</v>
      </c>
      <c r="D96" s="38">
        <f t="shared" si="32"/>
        <v>32816.052250000001</v>
      </c>
      <c r="E96" s="226">
        <f t="shared" si="33"/>
        <v>0.69896064990512308</v>
      </c>
      <c r="F96" s="226">
        <f t="shared" si="33"/>
        <v>0.6940010572015789</v>
      </c>
      <c r="G96" s="38">
        <f t="shared" si="34"/>
        <v>18985.076840000002</v>
      </c>
      <c r="H96" s="38">
        <f t="shared" si="34"/>
        <v>20294.465370000002</v>
      </c>
      <c r="I96" s="226">
        <f t="shared" si="35"/>
        <v>0.37549359375069086</v>
      </c>
      <c r="J96" s="227">
        <f t="shared" si="35"/>
        <v>0.42919179658853795</v>
      </c>
      <c r="K96" s="21"/>
      <c r="L96" s="22"/>
      <c r="M96" s="21"/>
      <c r="N96" s="22"/>
      <c r="O96" s="21"/>
      <c r="P96" s="22"/>
      <c r="Q96" s="21"/>
      <c r="R96" s="188">
        <f>+'4.1.1 Składka'!C27</f>
        <v>50560.321550000001</v>
      </c>
      <c r="S96" s="188">
        <f>+'4.1.1 Składka'!D27</f>
        <v>47285.305849999997</v>
      </c>
    </row>
    <row r="97" spans="1:19 16384:16384" ht="20.100000000000001" customHeight="1" x14ac:dyDescent="0.2">
      <c r="A97" s="23" t="s">
        <v>39</v>
      </c>
      <c r="B97" s="37" t="s">
        <v>40</v>
      </c>
      <c r="C97" s="38">
        <f t="shared" si="32"/>
        <v>223009.28028000001</v>
      </c>
      <c r="D97" s="38">
        <f t="shared" si="32"/>
        <v>249392.44886</v>
      </c>
      <c r="E97" s="226">
        <f t="shared" si="33"/>
        <v>0.4817516565323362</v>
      </c>
      <c r="F97" s="226">
        <f t="shared" si="33"/>
        <v>0.61307903662067142</v>
      </c>
      <c r="G97" s="38">
        <f t="shared" si="34"/>
        <v>12865.711880000001</v>
      </c>
      <c r="H97" s="38">
        <f t="shared" si="34"/>
        <v>11907.002420000001</v>
      </c>
      <c r="I97" s="226">
        <f t="shared" si="35"/>
        <v>2.7792915177681132E-2</v>
      </c>
      <c r="J97" s="227">
        <f t="shared" si="35"/>
        <v>2.927086848885118E-2</v>
      </c>
      <c r="K97" s="21"/>
      <c r="L97" s="22"/>
      <c r="M97" s="21"/>
      <c r="N97" s="22"/>
      <c r="O97" s="21"/>
      <c r="P97" s="22"/>
      <c r="Q97" s="21"/>
      <c r="R97" s="188">
        <f>+'4.1.1 Składka'!C28</f>
        <v>462913.36470999999</v>
      </c>
      <c r="S97" s="188">
        <f>+'4.1.1 Składka'!D28</f>
        <v>406786.78272000002</v>
      </c>
    </row>
    <row r="98" spans="1:19 16384:16384" ht="20.100000000000001" customHeight="1" x14ac:dyDescent="0.2">
      <c r="A98" s="23" t="s">
        <v>41</v>
      </c>
      <c r="B98" s="37" t="s">
        <v>42</v>
      </c>
      <c r="C98" s="38">
        <f t="shared" si="32"/>
        <v>16332.071120000001</v>
      </c>
      <c r="D98" s="38">
        <f t="shared" si="32"/>
        <v>17568.545399999999</v>
      </c>
      <c r="E98" s="226">
        <f t="shared" si="33"/>
        <v>0.33596069269771472</v>
      </c>
      <c r="F98" s="226">
        <f t="shared" si="33"/>
        <v>0.33103877953291261</v>
      </c>
      <c r="G98" s="38">
        <f t="shared" si="34"/>
        <v>9570.6186400000006</v>
      </c>
      <c r="H98" s="38">
        <f t="shared" si="34"/>
        <v>10824.559719999999</v>
      </c>
      <c r="I98" s="226">
        <f t="shared" si="35"/>
        <v>0.19687347943902783</v>
      </c>
      <c r="J98" s="227">
        <f t="shared" si="35"/>
        <v>0.20396390008986892</v>
      </c>
      <c r="K98" s="21"/>
      <c r="L98" s="22"/>
      <c r="M98" s="21"/>
      <c r="N98" s="22"/>
      <c r="O98" s="21"/>
      <c r="P98" s="22"/>
      <c r="Q98" s="21"/>
      <c r="R98" s="188">
        <f>+'4.1.1 Składka'!C29</f>
        <v>48613.041570000001</v>
      </c>
      <c r="S98" s="188">
        <f>+'4.1.1 Składka'!D29</f>
        <v>53070.958709999999</v>
      </c>
    </row>
    <row r="99" spans="1:19 16384:16384" ht="20.100000000000001" customHeight="1" x14ac:dyDescent="0.2">
      <c r="A99" s="23" t="s">
        <v>43</v>
      </c>
      <c r="B99" s="37" t="s">
        <v>44</v>
      </c>
      <c r="C99" s="38">
        <f t="shared" si="32"/>
        <v>282776.21438000002</v>
      </c>
      <c r="D99" s="38">
        <f t="shared" si="32"/>
        <v>297161.74192</v>
      </c>
      <c r="E99" s="226">
        <f t="shared" si="33"/>
        <v>0.30440724370222894</v>
      </c>
      <c r="F99" s="226">
        <f t="shared" si="33"/>
        <v>0.29349816029130638</v>
      </c>
      <c r="G99" s="38">
        <f t="shared" si="34"/>
        <v>79902.825230000002</v>
      </c>
      <c r="H99" s="38">
        <f t="shared" si="34"/>
        <v>82295.631949999995</v>
      </c>
      <c r="I99" s="226">
        <f t="shared" si="35"/>
        <v>8.601500959200023E-2</v>
      </c>
      <c r="J99" s="227">
        <f t="shared" si="35"/>
        <v>8.1281043856035601E-2</v>
      </c>
      <c r="K99" s="21"/>
      <c r="L99" s="22"/>
      <c r="M99" s="21"/>
      <c r="N99" s="22"/>
      <c r="O99" s="21"/>
      <c r="P99" s="22"/>
      <c r="Q99" s="21"/>
      <c r="R99" s="188">
        <f>+'4.1.1 Składka'!C30</f>
        <v>928940.49083999998</v>
      </c>
      <c r="S99" s="188">
        <f>+'4.1.1 Składka'!D30</f>
        <v>1012482.4688</v>
      </c>
    </row>
    <row r="100" spans="1:19 16384:16384" ht="20.100000000000001" customHeight="1" x14ac:dyDescent="0.2">
      <c r="A100" s="23" t="s">
        <v>45</v>
      </c>
      <c r="B100" s="37" t="s">
        <v>46</v>
      </c>
      <c r="C100" s="38">
        <f t="shared" si="32"/>
        <v>116885.6511</v>
      </c>
      <c r="D100" s="38">
        <f t="shared" si="32"/>
        <v>138792.06843000001</v>
      </c>
      <c r="E100" s="226">
        <f t="shared" si="33"/>
        <v>0.22309329838632125</v>
      </c>
      <c r="F100" s="226">
        <f t="shared" si="33"/>
        <v>0.21583980565780297</v>
      </c>
      <c r="G100" s="38">
        <f t="shared" si="34"/>
        <v>107039.69357</v>
      </c>
      <c r="H100" s="38">
        <f t="shared" si="34"/>
        <v>121384.57485999999</v>
      </c>
      <c r="I100" s="226">
        <f t="shared" si="35"/>
        <v>0.20430085362969247</v>
      </c>
      <c r="J100" s="227">
        <f t="shared" si="35"/>
        <v>0.18876887810668555</v>
      </c>
      <c r="K100" s="21"/>
      <c r="L100" s="22"/>
      <c r="M100" s="21"/>
      <c r="N100" s="22"/>
      <c r="O100" s="21"/>
      <c r="P100" s="22"/>
      <c r="Q100" s="21"/>
      <c r="R100" s="188">
        <f>+'4.1.1 Składka'!C31</f>
        <v>523931.70007999998</v>
      </c>
      <c r="S100" s="188">
        <f>+'4.1.1 Składka'!D31</f>
        <v>643032.77148999996</v>
      </c>
    </row>
    <row r="101" spans="1:19 16384:16384" ht="20.100000000000001" customHeight="1" x14ac:dyDescent="0.2">
      <c r="A101" s="23" t="s">
        <v>47</v>
      </c>
      <c r="B101" s="37" t="s">
        <v>48</v>
      </c>
      <c r="C101" s="38">
        <f t="shared" si="32"/>
        <v>214240.32488</v>
      </c>
      <c r="D101" s="38">
        <f t="shared" si="32"/>
        <v>199724.65750999999</v>
      </c>
      <c r="E101" s="226">
        <f t="shared" si="33"/>
        <v>0.10893038563054822</v>
      </c>
      <c r="F101" s="226">
        <f t="shared" si="33"/>
        <v>0.12479293273809251</v>
      </c>
      <c r="G101" s="38">
        <f t="shared" si="34"/>
        <v>136112.23418999999</v>
      </c>
      <c r="H101" s="38">
        <f t="shared" si="34"/>
        <v>123468.05138</v>
      </c>
      <c r="I101" s="226">
        <f t="shared" si="35"/>
        <v>6.9206197141723588E-2</v>
      </c>
      <c r="J101" s="227">
        <f t="shared" si="35"/>
        <v>7.714590888907262E-2</v>
      </c>
      <c r="K101" s="21"/>
      <c r="L101" s="22"/>
      <c r="M101" s="21"/>
      <c r="N101" s="22"/>
      <c r="O101" s="21"/>
      <c r="P101" s="22"/>
      <c r="Q101" s="21"/>
      <c r="R101" s="188">
        <f>+'4.1.1 Składka'!C32</f>
        <v>1966763.6687400001</v>
      </c>
      <c r="S101" s="188">
        <f>+'4.1.1 Składka'!D32</f>
        <v>1600448.4639300001</v>
      </c>
    </row>
    <row r="102" spans="1:19 16384:16384" ht="20.100000000000001" customHeight="1" thickBot="1" x14ac:dyDescent="0.25">
      <c r="A102" s="23" t="s">
        <v>49</v>
      </c>
      <c r="B102" s="37" t="s">
        <v>50</v>
      </c>
      <c r="C102" s="38">
        <f t="shared" si="32"/>
        <v>363682.47185999999</v>
      </c>
      <c r="D102" s="38">
        <f t="shared" si="32"/>
        <v>433859.98654999997</v>
      </c>
      <c r="E102" s="226">
        <f t="shared" si="33"/>
        <v>0.26468059974847041</v>
      </c>
      <c r="F102" s="226">
        <f t="shared" si="33"/>
        <v>0.27127478522480769</v>
      </c>
      <c r="G102" s="38">
        <f t="shared" si="34"/>
        <v>65575.829440000001</v>
      </c>
      <c r="H102" s="38">
        <f t="shared" si="34"/>
        <v>77068.835609999995</v>
      </c>
      <c r="I102" s="226">
        <f t="shared" si="35"/>
        <v>4.772473574658298E-2</v>
      </c>
      <c r="J102" s="227">
        <f t="shared" si="35"/>
        <v>4.8187969565659315E-2</v>
      </c>
      <c r="K102" s="21"/>
      <c r="L102" s="22"/>
      <c r="M102" s="21"/>
      <c r="N102" s="22"/>
      <c r="O102" s="21"/>
      <c r="P102" s="22"/>
      <c r="Q102" s="21"/>
      <c r="R102" s="188">
        <f>+'4.1.1 Składka'!C33</f>
        <v>1374042.7980200001</v>
      </c>
      <c r="S102" s="188">
        <f>+'4.1.1 Składka'!D33</f>
        <v>1599337.68334</v>
      </c>
    </row>
    <row r="103" spans="1:19 16384:16384" ht="20.100000000000001" customHeight="1" thickBot="1" x14ac:dyDescent="0.25">
      <c r="A103" s="134"/>
      <c r="B103" s="135" t="s">
        <v>10</v>
      </c>
      <c r="C103" s="218">
        <f>SUM(C83:C102)</f>
        <v>3996082.4326700005</v>
      </c>
      <c r="D103" s="218">
        <f>SUM(D83:D102)</f>
        <v>3958531.3891099999</v>
      </c>
      <c r="E103" s="219">
        <f t="shared" si="33"/>
        <v>0.17516895678123631</v>
      </c>
      <c r="F103" s="219">
        <f t="shared" si="33"/>
        <v>0.16772310961845688</v>
      </c>
      <c r="G103" s="218">
        <f>SUM(G83:G102)</f>
        <v>2230408.4557000003</v>
      </c>
      <c r="H103" s="218">
        <f>SUM(H83:H102)</f>
        <v>2290657.9552200004</v>
      </c>
      <c r="I103" s="219">
        <f t="shared" si="35"/>
        <v>9.7770336063856059E-2</v>
      </c>
      <c r="J103" s="220">
        <f t="shared" si="35"/>
        <v>9.7055255486589331E-2</v>
      </c>
      <c r="K103" s="21"/>
      <c r="L103" s="22"/>
      <c r="M103" s="21"/>
      <c r="N103" s="22"/>
      <c r="O103" s="21"/>
      <c r="P103" s="22"/>
      <c r="Q103" s="21"/>
      <c r="R103" s="228">
        <f>SUM(R83:R102)</f>
        <v>22812731.811039999</v>
      </c>
      <c r="S103" s="228">
        <f>SUM(S83:S102)</f>
        <v>23601585.959830001</v>
      </c>
    </row>
    <row r="104" spans="1:19 16384:16384" ht="20.100000000000001" customHeight="1" x14ac:dyDescent="0.2">
      <c r="A104" s="97"/>
      <c r="B104" s="66"/>
      <c r="C104" s="22"/>
      <c r="D104" s="22"/>
      <c r="E104" s="221"/>
      <c r="F104" s="221"/>
      <c r="G104" s="22"/>
      <c r="H104" s="22"/>
      <c r="I104" s="221"/>
      <c r="J104" s="221"/>
      <c r="L104" s="22"/>
      <c r="N104" s="22"/>
      <c r="P104" s="22"/>
      <c r="R104" s="228" t="b">
        <f>+R103='4.1.1 Składka'!C34</f>
        <v>1</v>
      </c>
      <c r="S104" s="228" t="b">
        <f>+S103='4.1.1 Składka'!D34</f>
        <v>1</v>
      </c>
      <c r="XFD104" s="229"/>
    </row>
    <row r="105" spans="1:19 16384:16384" ht="20.100000000000001" customHeight="1" x14ac:dyDescent="0.2">
      <c r="A105" s="501" t="s">
        <v>153</v>
      </c>
      <c r="B105" s="501"/>
      <c r="C105" s="501"/>
      <c r="D105" s="501"/>
      <c r="E105" s="501"/>
      <c r="F105" s="501"/>
      <c r="G105" s="501"/>
      <c r="H105" s="501"/>
      <c r="I105" s="501"/>
      <c r="J105" s="501"/>
      <c r="L105" s="22"/>
      <c r="N105" s="22"/>
      <c r="P105" s="22"/>
      <c r="R105" s="188"/>
    </row>
    <row r="106" spans="1:19 16384:16384" ht="20.100000000000001" customHeight="1" thickBot="1" x14ac:dyDescent="0.25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L106" s="22"/>
      <c r="N106" s="22"/>
      <c r="P106" s="22"/>
      <c r="R106" s="230"/>
      <c r="S106" s="230"/>
    </row>
    <row r="107" spans="1:19 16384:16384" ht="20.100000000000001" customHeight="1" x14ac:dyDescent="0.2">
      <c r="A107" s="231"/>
      <c r="B107" s="231"/>
      <c r="C107" s="232" t="s">
        <v>146</v>
      </c>
      <c r="D107" s="232"/>
      <c r="E107" s="233" t="s">
        <v>147</v>
      </c>
      <c r="F107" s="234"/>
      <c r="G107" s="232" t="s">
        <v>146</v>
      </c>
      <c r="H107" s="232"/>
      <c r="I107" s="233" t="s">
        <v>147</v>
      </c>
      <c r="J107" s="234"/>
      <c r="L107" s="22"/>
      <c r="N107" s="22"/>
      <c r="P107" s="22"/>
      <c r="R107" s="230"/>
      <c r="S107" s="230"/>
    </row>
    <row r="108" spans="1:19 16384:16384" ht="20.100000000000001" customHeight="1" thickBot="1" x14ac:dyDescent="0.25">
      <c r="A108" s="235" t="s">
        <v>1</v>
      </c>
      <c r="B108" s="235" t="s">
        <v>12</v>
      </c>
      <c r="C108" s="236" t="s">
        <v>148</v>
      </c>
      <c r="D108" s="236"/>
      <c r="E108" s="237" t="s">
        <v>149</v>
      </c>
      <c r="F108" s="238"/>
      <c r="G108" s="236" t="s">
        <v>150</v>
      </c>
      <c r="H108" s="236"/>
      <c r="I108" s="237" t="s">
        <v>149</v>
      </c>
      <c r="J108" s="238"/>
      <c r="L108" s="22"/>
      <c r="N108" s="22"/>
      <c r="P108" s="22"/>
      <c r="R108" s="230" t="s">
        <v>152</v>
      </c>
      <c r="S108" s="230"/>
    </row>
    <row r="109" spans="1:19 16384:16384" ht="20.100000000000001" customHeight="1" thickBot="1" x14ac:dyDescent="0.25">
      <c r="A109" s="239"/>
      <c r="B109" s="239"/>
      <c r="C109" s="36">
        <f t="shared" ref="C109:J109" si="36">+C82</f>
        <v>2023</v>
      </c>
      <c r="D109" s="36">
        <f t="shared" si="36"/>
        <v>2024</v>
      </c>
      <c r="E109" s="36">
        <f t="shared" si="36"/>
        <v>2023</v>
      </c>
      <c r="F109" s="36">
        <f t="shared" si="36"/>
        <v>2024</v>
      </c>
      <c r="G109" s="36">
        <f t="shared" si="36"/>
        <v>2023</v>
      </c>
      <c r="H109" s="36">
        <f t="shared" si="36"/>
        <v>2024</v>
      </c>
      <c r="I109" s="36">
        <f t="shared" si="36"/>
        <v>2023</v>
      </c>
      <c r="J109" s="36">
        <f t="shared" si="36"/>
        <v>2024</v>
      </c>
      <c r="L109" s="22"/>
      <c r="N109" s="22"/>
      <c r="P109" s="22"/>
      <c r="R109" s="240">
        <f>+R82</f>
        <v>2023</v>
      </c>
      <c r="S109" s="240">
        <f>+S82</f>
        <v>2024</v>
      </c>
    </row>
    <row r="110" spans="1:19 16384:16384" ht="20.100000000000001" customHeight="1" x14ac:dyDescent="0.2">
      <c r="A110" s="10" t="s">
        <v>6</v>
      </c>
      <c r="B110" s="37" t="s">
        <v>52</v>
      </c>
      <c r="C110" s="241">
        <f t="shared" ref="C110:D136" si="37">+F40</f>
        <v>82857.426179999995</v>
      </c>
      <c r="D110" s="241">
        <f t="shared" si="37"/>
        <v>87598.822010000004</v>
      </c>
      <c r="E110" s="211">
        <f>+C110/R110</f>
        <v>0.15826739292095959</v>
      </c>
      <c r="F110" s="210">
        <f>+D110/S110</f>
        <v>0.14622595144817224</v>
      </c>
      <c r="G110" s="38">
        <f t="shared" ref="G110:H136" si="38">+I40</f>
        <v>41799.857559999997</v>
      </c>
      <c r="H110" s="38">
        <f t="shared" si="38"/>
        <v>45042.157879999999</v>
      </c>
      <c r="I110" s="210">
        <f>+G110/R110</f>
        <v>7.9842625887473137E-2</v>
      </c>
      <c r="J110" s="211">
        <f>+H110/S110</f>
        <v>7.5187453896696399E-2</v>
      </c>
      <c r="K110" s="21"/>
      <c r="L110" s="22"/>
      <c r="M110" s="21"/>
      <c r="N110" s="22"/>
      <c r="O110" s="21"/>
      <c r="P110" s="22"/>
      <c r="Q110" s="21"/>
      <c r="R110" s="230">
        <f>+'4.1.1 Składka'!C40</f>
        <v>523528.09161</v>
      </c>
      <c r="S110" s="230">
        <f>+'4.1.1 Składka'!D40</f>
        <v>599064.81128999998</v>
      </c>
    </row>
    <row r="111" spans="1:19 16384:16384" ht="20.100000000000001" customHeight="1" x14ac:dyDescent="0.2">
      <c r="A111" s="23" t="s">
        <v>8</v>
      </c>
      <c r="B111" s="37" t="s">
        <v>53</v>
      </c>
      <c r="C111" s="241">
        <f t="shared" si="37"/>
        <v>663632.48204000003</v>
      </c>
      <c r="D111" s="241">
        <f t="shared" si="37"/>
        <v>692577.39754000003</v>
      </c>
      <c r="E111" s="227">
        <f t="shared" ref="E111:F137" si="39">+C111/R111</f>
        <v>0.29776380675239739</v>
      </c>
      <c r="F111" s="226">
        <f t="shared" si="39"/>
        <v>0.27971500366721253</v>
      </c>
      <c r="G111" s="38">
        <f t="shared" si="38"/>
        <v>124486.93103000001</v>
      </c>
      <c r="H111" s="38">
        <f t="shared" si="38"/>
        <v>134504.34229999999</v>
      </c>
      <c r="I111" s="226">
        <f t="shared" ref="I111:J137" si="40">+G111/R111</f>
        <v>5.5855768784056764E-2</v>
      </c>
      <c r="J111" s="227">
        <f t="shared" si="40"/>
        <v>5.4323000914172317E-2</v>
      </c>
      <c r="K111" s="21"/>
      <c r="L111" s="22"/>
      <c r="M111" s="21"/>
      <c r="N111" s="22"/>
      <c r="O111" s="21"/>
      <c r="P111" s="22"/>
      <c r="Q111" s="21"/>
      <c r="R111" s="230">
        <f>+'4.1.1 Składka'!C41</f>
        <v>2228721.1104600001</v>
      </c>
      <c r="S111" s="230">
        <f>+'4.1.1 Składka'!D41</f>
        <v>2476010.8984500002</v>
      </c>
    </row>
    <row r="112" spans="1:19 16384:16384" ht="20.100000000000001" customHeight="1" x14ac:dyDescent="0.2">
      <c r="A112" s="23" t="s">
        <v>15</v>
      </c>
      <c r="B112" s="37" t="s">
        <v>54</v>
      </c>
      <c r="C112" s="241">
        <f t="shared" si="37"/>
        <v>920679.13378000003</v>
      </c>
      <c r="D112" s="241">
        <f t="shared" si="37"/>
        <v>964082.27289000002</v>
      </c>
      <c r="E112" s="227">
        <f t="shared" si="39"/>
        <v>0.24377298281481971</v>
      </c>
      <c r="F112" s="226">
        <f t="shared" si="39"/>
        <v>0.24852315596725941</v>
      </c>
      <c r="G112" s="38">
        <f t="shared" si="38"/>
        <v>145052.02567999999</v>
      </c>
      <c r="H112" s="38">
        <f t="shared" si="38"/>
        <v>148716.49778999999</v>
      </c>
      <c r="I112" s="226">
        <f t="shared" si="40"/>
        <v>3.8406176121500747E-2</v>
      </c>
      <c r="J112" s="227">
        <f t="shared" si="40"/>
        <v>3.8336451581436518E-2</v>
      </c>
      <c r="K112" s="21"/>
      <c r="L112" s="22"/>
      <c r="M112" s="21"/>
      <c r="N112" s="22"/>
      <c r="O112" s="21"/>
      <c r="P112" s="22"/>
      <c r="Q112" s="21"/>
      <c r="R112" s="230">
        <f>+'4.1.1 Składka'!C42</f>
        <v>3776789.0565599999</v>
      </c>
      <c r="S112" s="230">
        <f>+'4.1.1 Składka'!D42</f>
        <v>3879245.2523699999</v>
      </c>
    </row>
    <row r="113" spans="1:19" ht="20.100000000000001" customHeight="1" x14ac:dyDescent="0.2">
      <c r="A113" s="23" t="s">
        <v>17</v>
      </c>
      <c r="B113" s="37" t="s">
        <v>55</v>
      </c>
      <c r="C113" s="241">
        <f t="shared" si="37"/>
        <v>34790.265749999999</v>
      </c>
      <c r="D113" s="241">
        <f t="shared" si="37"/>
        <v>36938.388350000001</v>
      </c>
      <c r="E113" s="227">
        <f t="shared" si="39"/>
        <v>0.43225455767426324</v>
      </c>
      <c r="F113" s="226">
        <f t="shared" si="39"/>
        <v>0.40444804460224626</v>
      </c>
      <c r="G113" s="38">
        <f t="shared" si="38"/>
        <v>24373.495869999999</v>
      </c>
      <c r="H113" s="38">
        <f t="shared" si="38"/>
        <v>32015.282340000002</v>
      </c>
      <c r="I113" s="226">
        <f t="shared" si="40"/>
        <v>0.30283053173465141</v>
      </c>
      <c r="J113" s="227">
        <f t="shared" si="40"/>
        <v>0.35054367334902492</v>
      </c>
      <c r="K113" s="21"/>
      <c r="L113" s="22"/>
      <c r="M113" s="21"/>
      <c r="N113" s="22"/>
      <c r="O113" s="21"/>
      <c r="P113" s="22"/>
      <c r="Q113" s="21"/>
      <c r="R113" s="230">
        <f>+'4.1.1 Składka'!C43</f>
        <v>80485.596120000002</v>
      </c>
      <c r="S113" s="230">
        <f>+'4.1.1 Składka'!D43</f>
        <v>91330.367010000002</v>
      </c>
    </row>
    <row r="114" spans="1:19" ht="20.100000000000001" customHeight="1" x14ac:dyDescent="0.2">
      <c r="A114" s="23" t="s">
        <v>19</v>
      </c>
      <c r="B114" s="37" t="s">
        <v>56</v>
      </c>
      <c r="C114" s="241">
        <f t="shared" si="37"/>
        <v>2042.4047499999999</v>
      </c>
      <c r="D114" s="241">
        <f t="shared" si="37"/>
        <v>2152.8174899999999</v>
      </c>
      <c r="E114" s="227">
        <f t="shared" si="39"/>
        <v>2.4858194260093811E-2</v>
      </c>
      <c r="F114" s="226">
        <f t="shared" si="39"/>
        <v>2.3797435752816103E-2</v>
      </c>
      <c r="G114" s="38">
        <f t="shared" si="38"/>
        <v>4826.8499099999999</v>
      </c>
      <c r="H114" s="38">
        <f t="shared" si="38"/>
        <v>5483.0596400000004</v>
      </c>
      <c r="I114" s="226">
        <f t="shared" si="40"/>
        <v>5.8747793612943924E-2</v>
      </c>
      <c r="J114" s="227">
        <f t="shared" si="40"/>
        <v>6.0610228278923456E-2</v>
      </c>
      <c r="K114" s="21"/>
      <c r="L114" s="22"/>
      <c r="M114" s="21"/>
      <c r="N114" s="22"/>
      <c r="O114" s="21"/>
      <c r="P114" s="22"/>
      <c r="Q114" s="21"/>
      <c r="R114" s="230">
        <f>+'4.1.1 Składka'!C44</f>
        <v>82162.233049999995</v>
      </c>
      <c r="S114" s="230">
        <f>+'4.1.1 Składka'!D44</f>
        <v>90464.263139999995</v>
      </c>
    </row>
    <row r="115" spans="1:19" ht="20.100000000000001" customHeight="1" x14ac:dyDescent="0.2">
      <c r="A115" s="23" t="s">
        <v>21</v>
      </c>
      <c r="B115" s="37" t="s">
        <v>57</v>
      </c>
      <c r="C115" s="241">
        <f t="shared" si="37"/>
        <v>2342654.2445299998</v>
      </c>
      <c r="D115" s="241">
        <f t="shared" si="37"/>
        <v>2531842.5362800001</v>
      </c>
      <c r="E115" s="227">
        <f t="shared" si="39"/>
        <v>0.27179688895381876</v>
      </c>
      <c r="F115" s="226">
        <f t="shared" si="39"/>
        <v>0.26323703414180655</v>
      </c>
      <c r="G115" s="38">
        <f t="shared" si="38"/>
        <v>271056.77623999998</v>
      </c>
      <c r="H115" s="38">
        <f t="shared" si="38"/>
        <v>313530.70965999999</v>
      </c>
      <c r="I115" s="226">
        <f t="shared" si="40"/>
        <v>3.1448255193400963E-2</v>
      </c>
      <c r="J115" s="227">
        <f t="shared" si="40"/>
        <v>3.2597956997965069E-2</v>
      </c>
      <c r="K115" s="21"/>
      <c r="L115" s="22"/>
      <c r="M115" s="21"/>
      <c r="N115" s="22"/>
      <c r="O115" s="21"/>
      <c r="P115" s="22"/>
      <c r="Q115" s="21"/>
      <c r="R115" s="230">
        <f>+'4.1.1 Składka'!C45</f>
        <v>8619135.6109599993</v>
      </c>
      <c r="S115" s="230">
        <f>+'4.1.1 Składka'!D45</f>
        <v>9618109.1864</v>
      </c>
    </row>
    <row r="116" spans="1:19" ht="20.100000000000001" customHeight="1" x14ac:dyDescent="0.2">
      <c r="A116" s="23" t="s">
        <v>23</v>
      </c>
      <c r="B116" s="37" t="s">
        <v>58</v>
      </c>
      <c r="C116" s="241">
        <f t="shared" si="37"/>
        <v>61092.51971</v>
      </c>
      <c r="D116" s="241">
        <f t="shared" si="37"/>
        <v>60682.805319999999</v>
      </c>
      <c r="E116" s="227">
        <f t="shared" si="39"/>
        <v>0.12305988239699925</v>
      </c>
      <c r="F116" s="226">
        <f t="shared" si="39"/>
        <v>0.13911259329200734</v>
      </c>
      <c r="G116" s="38">
        <f t="shared" si="38"/>
        <v>64960.163110000001</v>
      </c>
      <c r="H116" s="38">
        <f t="shared" si="38"/>
        <v>76806.547930000001</v>
      </c>
      <c r="I116" s="226">
        <f t="shared" si="40"/>
        <v>0.13085055372986987</v>
      </c>
      <c r="J116" s="227">
        <f t="shared" si="40"/>
        <v>0.17607554574982129</v>
      </c>
      <c r="K116" s="21"/>
      <c r="L116" s="22"/>
      <c r="M116" s="21"/>
      <c r="N116" s="22"/>
      <c r="O116" s="21"/>
      <c r="P116" s="22"/>
      <c r="Q116" s="21"/>
      <c r="R116" s="230">
        <f>+'4.1.1 Składka'!C46</f>
        <v>496445.45825999998</v>
      </c>
      <c r="S116" s="230">
        <f>+'4.1.1 Składka'!D46</f>
        <v>436213.60139999999</v>
      </c>
    </row>
    <row r="117" spans="1:19" ht="20.100000000000001" customHeight="1" x14ac:dyDescent="0.2">
      <c r="A117" s="23" t="s">
        <v>25</v>
      </c>
      <c r="B117" s="37" t="s">
        <v>59</v>
      </c>
      <c r="C117" s="241">
        <f t="shared" si="37"/>
        <v>187571.48877</v>
      </c>
      <c r="D117" s="241">
        <f t="shared" si="37"/>
        <v>165357.35459</v>
      </c>
      <c r="E117" s="227">
        <f t="shared" si="39"/>
        <v>0.6611532959195846</v>
      </c>
      <c r="F117" s="226">
        <f t="shared" si="39"/>
        <v>0.51577782904776814</v>
      </c>
      <c r="G117" s="38">
        <f t="shared" si="38"/>
        <v>48877.214030000003</v>
      </c>
      <c r="H117" s="38">
        <f t="shared" si="38"/>
        <v>54243.980940000001</v>
      </c>
      <c r="I117" s="226">
        <f t="shared" si="40"/>
        <v>0.17228274597173185</v>
      </c>
      <c r="J117" s="227">
        <f t="shared" si="40"/>
        <v>0.1691962404545729</v>
      </c>
      <c r="K117" s="21"/>
      <c r="L117" s="22"/>
      <c r="M117" s="21"/>
      <c r="N117" s="22"/>
      <c r="O117" s="21"/>
      <c r="P117" s="22"/>
      <c r="Q117" s="21"/>
      <c r="R117" s="230">
        <f>+'4.1.1 Składka'!C47</f>
        <v>283703.47683</v>
      </c>
      <c r="S117" s="230">
        <f>+'4.1.1 Składka'!D47</f>
        <v>320598.02743999998</v>
      </c>
    </row>
    <row r="118" spans="1:19" ht="20.100000000000001" customHeight="1" x14ac:dyDescent="0.2">
      <c r="A118" s="23" t="s">
        <v>27</v>
      </c>
      <c r="B118" s="37" t="s">
        <v>60</v>
      </c>
      <c r="C118" s="241">
        <f t="shared" si="37"/>
        <v>643821.21369999996</v>
      </c>
      <c r="D118" s="241">
        <f t="shared" si="37"/>
        <v>682300.80238999997</v>
      </c>
      <c r="E118" s="227">
        <f t="shared" si="39"/>
        <v>0.25435488664220662</v>
      </c>
      <c r="F118" s="226">
        <f t="shared" si="39"/>
        <v>0.24472241179755741</v>
      </c>
      <c r="G118" s="38">
        <f t="shared" si="38"/>
        <v>162588.88435000001</v>
      </c>
      <c r="H118" s="38">
        <f t="shared" si="38"/>
        <v>172834.83452999999</v>
      </c>
      <c r="I118" s="226">
        <f t="shared" si="40"/>
        <v>6.4234101592367421E-2</v>
      </c>
      <c r="J118" s="227">
        <f t="shared" si="40"/>
        <v>6.1991071094530004E-2</v>
      </c>
      <c r="K118" s="21"/>
      <c r="L118" s="22"/>
      <c r="M118" s="21"/>
      <c r="N118" s="22"/>
      <c r="O118" s="21"/>
      <c r="P118" s="22"/>
      <c r="Q118" s="21"/>
      <c r="R118" s="230">
        <f>+'4.1.1 Składka'!C48</f>
        <v>2531192.62696</v>
      </c>
      <c r="S118" s="230">
        <f>+'4.1.1 Składka'!D48</f>
        <v>2788060.1428299998</v>
      </c>
    </row>
    <row r="119" spans="1:19" ht="20.100000000000001" customHeight="1" x14ac:dyDescent="0.2">
      <c r="A119" s="23" t="s">
        <v>29</v>
      </c>
      <c r="B119" s="37" t="s">
        <v>61</v>
      </c>
      <c r="C119" s="241">
        <f t="shared" si="37"/>
        <v>63461.206100000003</v>
      </c>
      <c r="D119" s="241">
        <f t="shared" si="37"/>
        <v>72307.636929999993</v>
      </c>
      <c r="E119" s="227">
        <f t="shared" si="39"/>
        <v>0.30344480916870553</v>
      </c>
      <c r="F119" s="226">
        <f t="shared" si="39"/>
        <v>0.29618084299896763</v>
      </c>
      <c r="G119" s="38">
        <f t="shared" si="38"/>
        <v>27402.80773</v>
      </c>
      <c r="H119" s="38">
        <f t="shared" si="38"/>
        <v>30714.00533</v>
      </c>
      <c r="I119" s="226">
        <f t="shared" si="40"/>
        <v>0.13102870672224079</v>
      </c>
      <c r="J119" s="227">
        <f t="shared" si="40"/>
        <v>0.12580828770992428</v>
      </c>
      <c r="K119" s="21"/>
      <c r="L119" s="22"/>
      <c r="M119" s="21"/>
      <c r="N119" s="22"/>
      <c r="O119" s="21"/>
      <c r="P119" s="22"/>
      <c r="Q119" s="21"/>
      <c r="R119" s="230">
        <f>+'4.1.1 Składka'!C49</f>
        <v>209135.90934000001</v>
      </c>
      <c r="S119" s="230">
        <f>+'4.1.1 Składka'!D49</f>
        <v>244133.40241000001</v>
      </c>
    </row>
    <row r="120" spans="1:19" ht="20.100000000000001" customHeight="1" x14ac:dyDescent="0.2">
      <c r="A120" s="23" t="s">
        <v>31</v>
      </c>
      <c r="B120" s="37" t="s">
        <v>62</v>
      </c>
      <c r="C120" s="241">
        <f t="shared" si="37"/>
        <v>423774.83022</v>
      </c>
      <c r="D120" s="241">
        <f t="shared" si="37"/>
        <v>439193.47538000002</v>
      </c>
      <c r="E120" s="227">
        <f t="shared" si="39"/>
        <v>0.25148073564873519</v>
      </c>
      <c r="F120" s="226">
        <f t="shared" si="39"/>
        <v>0.24235261284648763</v>
      </c>
      <c r="G120" s="38">
        <f t="shared" si="38"/>
        <v>85010.807650000002</v>
      </c>
      <c r="H120" s="38">
        <f t="shared" si="38"/>
        <v>90887.076400000005</v>
      </c>
      <c r="I120" s="226">
        <f t="shared" si="40"/>
        <v>5.0447971237028329E-2</v>
      </c>
      <c r="J120" s="227">
        <f t="shared" si="40"/>
        <v>5.0152658621488704E-2</v>
      </c>
      <c r="K120" s="21"/>
      <c r="L120" s="22"/>
      <c r="M120" s="21"/>
      <c r="N120" s="22"/>
      <c r="O120" s="21"/>
      <c r="P120" s="22"/>
      <c r="Q120" s="21"/>
      <c r="R120" s="230">
        <f>+'4.1.1 Składka'!C50</f>
        <v>1685118.4609699999</v>
      </c>
      <c r="S120" s="230">
        <f>+'4.1.1 Składka'!D50</f>
        <v>1812208.54284</v>
      </c>
    </row>
    <row r="121" spans="1:19" ht="20.100000000000001" customHeight="1" x14ac:dyDescent="0.2">
      <c r="A121" s="23" t="s">
        <v>33</v>
      </c>
      <c r="B121" s="37" t="s">
        <v>63</v>
      </c>
      <c r="C121" s="241">
        <f t="shared" si="37"/>
        <v>32525.162049999999</v>
      </c>
      <c r="D121" s="241">
        <f t="shared" si="37"/>
        <v>33757.579239999999</v>
      </c>
      <c r="E121" s="227">
        <f t="shared" si="39"/>
        <v>0.17207495408154189</v>
      </c>
      <c r="F121" s="226">
        <f t="shared" si="39"/>
        <v>0.17502129121297666</v>
      </c>
      <c r="G121" s="38">
        <f t="shared" si="38"/>
        <v>23985.844860000001</v>
      </c>
      <c r="H121" s="38">
        <f t="shared" si="38"/>
        <v>24981.198390000001</v>
      </c>
      <c r="I121" s="226">
        <f t="shared" si="40"/>
        <v>0.12689754309437754</v>
      </c>
      <c r="J121" s="227">
        <f t="shared" si="40"/>
        <v>0.12951881315839678</v>
      </c>
      <c r="K121" s="21"/>
      <c r="L121" s="22"/>
      <c r="M121" s="21"/>
      <c r="N121" s="22"/>
      <c r="O121" s="21"/>
      <c r="P121" s="22"/>
      <c r="Q121" s="21"/>
      <c r="R121" s="230">
        <f>+'4.1.1 Składka'!C51</f>
        <v>189017.40943999999</v>
      </c>
      <c r="S121" s="230">
        <f>+'4.1.1 Składka'!D51</f>
        <v>192876.9866</v>
      </c>
    </row>
    <row r="122" spans="1:19" ht="20.100000000000001" customHeight="1" x14ac:dyDescent="0.2">
      <c r="A122" s="23" t="s">
        <v>35</v>
      </c>
      <c r="B122" s="37" t="s">
        <v>64</v>
      </c>
      <c r="C122" s="241">
        <f t="shared" si="37"/>
        <v>283510.56170000002</v>
      </c>
      <c r="D122" s="241">
        <f t="shared" si="37"/>
        <v>270891.68497</v>
      </c>
      <c r="E122" s="227">
        <f t="shared" si="39"/>
        <v>0.22837288658912985</v>
      </c>
      <c r="F122" s="226">
        <f t="shared" si="39"/>
        <v>0.23251984674017015</v>
      </c>
      <c r="G122" s="38">
        <f t="shared" si="38"/>
        <v>75256.221340000004</v>
      </c>
      <c r="H122" s="38">
        <f t="shared" si="38"/>
        <v>88870.279269999999</v>
      </c>
      <c r="I122" s="226">
        <f t="shared" si="40"/>
        <v>6.0620247789542128E-2</v>
      </c>
      <c r="J122" s="227">
        <f t="shared" si="40"/>
        <v>7.6281794023707203E-2</v>
      </c>
      <c r="K122" s="21"/>
      <c r="L122" s="22"/>
      <c r="M122" s="21"/>
      <c r="N122" s="22"/>
      <c r="O122" s="21"/>
      <c r="P122" s="22"/>
      <c r="Q122" s="21"/>
      <c r="R122" s="230">
        <f>+'4.1.1 Składka'!C52</f>
        <v>1241437.0459400001</v>
      </c>
      <c r="S122" s="230">
        <f>+'4.1.1 Składka'!D52</f>
        <v>1165026.07742</v>
      </c>
    </row>
    <row r="123" spans="1:19" s="244" customFormat="1" ht="20.100000000000001" customHeight="1" x14ac:dyDescent="0.2">
      <c r="A123" s="23" t="s">
        <v>37</v>
      </c>
      <c r="B123" s="37" t="s">
        <v>65</v>
      </c>
      <c r="C123" s="241">
        <f t="shared" si="37"/>
        <v>59371.306689999998</v>
      </c>
      <c r="D123" s="241">
        <f t="shared" si="37"/>
        <v>76978.794280000002</v>
      </c>
      <c r="E123" s="227">
        <f t="shared" si="39"/>
        <v>0.46215397961412308</v>
      </c>
      <c r="F123" s="226">
        <f t="shared" si="39"/>
        <v>0.41206138298958289</v>
      </c>
      <c r="G123" s="38">
        <f t="shared" si="38"/>
        <v>30592.29608</v>
      </c>
      <c r="H123" s="38">
        <f t="shared" si="38"/>
        <v>32437.81551</v>
      </c>
      <c r="I123" s="226">
        <f t="shared" si="40"/>
        <v>0.2381344148736225</v>
      </c>
      <c r="J123" s="227">
        <f t="shared" si="40"/>
        <v>0.17363705479191019</v>
      </c>
      <c r="K123" s="242"/>
      <c r="L123" s="243"/>
      <c r="M123" s="242"/>
      <c r="N123" s="243"/>
      <c r="O123" s="242"/>
      <c r="P123" s="243"/>
      <c r="Q123" s="242"/>
      <c r="R123" s="230">
        <f>+'4.1.1 Składka'!C53</f>
        <v>128466.50534</v>
      </c>
      <c r="S123" s="230">
        <f>+'4.1.1 Składka'!D53</f>
        <v>186813.90069000001</v>
      </c>
    </row>
    <row r="124" spans="1:19" ht="20.100000000000001" customHeight="1" x14ac:dyDescent="0.2">
      <c r="A124" s="23" t="s">
        <v>39</v>
      </c>
      <c r="B124" s="37" t="s">
        <v>66</v>
      </c>
      <c r="C124" s="241">
        <f t="shared" si="37"/>
        <v>1010.97533</v>
      </c>
      <c r="D124" s="241">
        <f t="shared" si="37"/>
        <v>1102.9470899999999</v>
      </c>
      <c r="E124" s="227">
        <f t="shared" si="39"/>
        <v>0.13122005251860966</v>
      </c>
      <c r="F124" s="245">
        <f t="shared" si="39"/>
        <v>0.1494769048722876</v>
      </c>
      <c r="G124" s="38">
        <f t="shared" si="38"/>
        <v>4443.1506300000001</v>
      </c>
      <c r="H124" s="241">
        <f t="shared" si="38"/>
        <v>5929.0307700000003</v>
      </c>
      <c r="I124" s="226">
        <f t="shared" si="40"/>
        <v>0.57670097549926724</v>
      </c>
      <c r="J124" s="227">
        <f t="shared" si="40"/>
        <v>0.80353189779226519</v>
      </c>
      <c r="K124" s="21"/>
      <c r="L124" s="22"/>
      <c r="M124" s="21"/>
      <c r="N124" s="22"/>
      <c r="O124" s="21"/>
      <c r="P124" s="22"/>
      <c r="Q124" s="21"/>
      <c r="R124" s="230">
        <f>+'4.1.1 Składka'!C54</f>
        <v>7704.4271099999996</v>
      </c>
      <c r="S124" s="230">
        <f>+'4.1.1 Składka'!D54</f>
        <v>7378.7123899999997</v>
      </c>
    </row>
    <row r="125" spans="1:19" ht="20.100000000000001" customHeight="1" x14ac:dyDescent="0.2">
      <c r="A125" s="23" t="s">
        <v>41</v>
      </c>
      <c r="B125" s="37" t="s">
        <v>67</v>
      </c>
      <c r="C125" s="241">
        <f t="shared" si="37"/>
        <v>382802.83341999998</v>
      </c>
      <c r="D125" s="241">
        <f t="shared" si="37"/>
        <v>357146.79758000001</v>
      </c>
      <c r="E125" s="227">
        <f t="shared" si="39"/>
        <v>0.56499218944092233</v>
      </c>
      <c r="F125" s="226">
        <f t="shared" si="39"/>
        <v>0.50471575543267355</v>
      </c>
      <c r="G125" s="38">
        <f t="shared" si="38"/>
        <v>55208.587390000001</v>
      </c>
      <c r="H125" s="241">
        <f t="shared" si="38"/>
        <v>69576.958780000001</v>
      </c>
      <c r="I125" s="226">
        <f t="shared" si="40"/>
        <v>8.1484299336920515E-2</v>
      </c>
      <c r="J125" s="227">
        <f t="shared" si="40"/>
        <v>9.8325359626078288E-2</v>
      </c>
      <c r="K125" s="21"/>
      <c r="L125" s="22"/>
      <c r="M125" s="21"/>
      <c r="N125" s="22"/>
      <c r="O125" s="21"/>
      <c r="P125" s="22"/>
      <c r="Q125" s="21"/>
      <c r="R125" s="230">
        <f>+'4.1.1 Składka'!C55</f>
        <v>677536.50506</v>
      </c>
      <c r="S125" s="230">
        <f>+'4.1.1 Składka'!D55</f>
        <v>707619.67252999998</v>
      </c>
    </row>
    <row r="126" spans="1:19" ht="20.100000000000001" customHeight="1" x14ac:dyDescent="0.2">
      <c r="A126" s="23" t="s">
        <v>43</v>
      </c>
      <c r="B126" s="37" t="s">
        <v>68</v>
      </c>
      <c r="C126" s="241">
        <f t="shared" si="37"/>
        <v>180663.56403000001</v>
      </c>
      <c r="D126" s="241">
        <f t="shared" si="37"/>
        <v>214610.70949000001</v>
      </c>
      <c r="E126" s="227">
        <f t="shared" si="39"/>
        <v>0.20897191495302048</v>
      </c>
      <c r="F126" s="226">
        <f t="shared" si="39"/>
        <v>0.25604529441617485</v>
      </c>
      <c r="G126" s="38">
        <f t="shared" si="38"/>
        <v>25760.064740000002</v>
      </c>
      <c r="H126" s="241">
        <f t="shared" si="38"/>
        <v>29725.257809999999</v>
      </c>
      <c r="I126" s="226">
        <f t="shared" si="40"/>
        <v>2.979643453251973E-2</v>
      </c>
      <c r="J126" s="227">
        <f t="shared" si="40"/>
        <v>3.5464271124423047E-2</v>
      </c>
      <c r="K126" s="21"/>
      <c r="L126" s="22"/>
      <c r="M126" s="21"/>
      <c r="N126" s="22"/>
      <c r="O126" s="21"/>
      <c r="P126" s="22"/>
      <c r="Q126" s="21"/>
      <c r="R126" s="230">
        <f>+'4.1.1 Składka'!C56</f>
        <v>864535.14133999997</v>
      </c>
      <c r="S126" s="230">
        <f>+'4.1.1 Składka'!D56</f>
        <v>838174.78457999998</v>
      </c>
    </row>
    <row r="127" spans="1:19" ht="20.100000000000001" customHeight="1" x14ac:dyDescent="0.2">
      <c r="A127" s="23" t="s">
        <v>45</v>
      </c>
      <c r="B127" s="37" t="s">
        <v>69</v>
      </c>
      <c r="C127" s="241">
        <f t="shared" si="37"/>
        <v>3282716.6470599999</v>
      </c>
      <c r="D127" s="241">
        <f t="shared" si="37"/>
        <v>3481898.36454</v>
      </c>
      <c r="E127" s="227">
        <f t="shared" si="39"/>
        <v>0.20279334591773607</v>
      </c>
      <c r="F127" s="245">
        <f t="shared" si="39"/>
        <v>0.19608571642378678</v>
      </c>
      <c r="G127" s="38">
        <f t="shared" si="38"/>
        <v>905792.25295999995</v>
      </c>
      <c r="H127" s="241">
        <f t="shared" si="38"/>
        <v>972300.12250000006</v>
      </c>
      <c r="I127" s="226">
        <f t="shared" si="40"/>
        <v>5.5956289084113993E-2</v>
      </c>
      <c r="J127" s="227">
        <f t="shared" si="40"/>
        <v>5.4755810233000822E-2</v>
      </c>
      <c r="K127" s="21"/>
      <c r="L127" s="22"/>
      <c r="M127" s="21"/>
      <c r="N127" s="22"/>
      <c r="O127" s="21"/>
      <c r="P127" s="22"/>
      <c r="Q127" s="21"/>
      <c r="R127" s="230">
        <f>+'4.1.1 Składka'!C57</f>
        <v>16187496.84416</v>
      </c>
      <c r="S127" s="230">
        <f>+'4.1.1 Składka'!D57</f>
        <v>17757021.919</v>
      </c>
    </row>
    <row r="128" spans="1:19" ht="20.100000000000001" customHeight="1" x14ac:dyDescent="0.2">
      <c r="A128" s="23" t="s">
        <v>47</v>
      </c>
      <c r="B128" s="37" t="s">
        <v>70</v>
      </c>
      <c r="C128" s="241">
        <f t="shared" si="37"/>
        <v>74748.414250000002</v>
      </c>
      <c r="D128" s="241">
        <f t="shared" si="37"/>
        <v>84808.153550000003</v>
      </c>
      <c r="E128" s="227">
        <f t="shared" si="39"/>
        <v>6.4394544400730197E-2</v>
      </c>
      <c r="F128" s="226">
        <f t="shared" si="39"/>
        <v>5.7442598187165642E-2</v>
      </c>
      <c r="G128" s="38">
        <f t="shared" si="38"/>
        <v>44950.937400000003</v>
      </c>
      <c r="H128" s="241">
        <f t="shared" si="38"/>
        <v>46849.009669999999</v>
      </c>
      <c r="I128" s="226">
        <f t="shared" si="40"/>
        <v>3.8724502229272956E-2</v>
      </c>
      <c r="J128" s="227">
        <f t="shared" si="40"/>
        <v>3.1731958842304585E-2</v>
      </c>
      <c r="K128" s="21"/>
      <c r="L128" s="22"/>
      <c r="M128" s="21"/>
      <c r="N128" s="22"/>
      <c r="O128" s="21"/>
      <c r="P128" s="22"/>
      <c r="Q128" s="21"/>
      <c r="R128" s="230">
        <f>+'4.1.1 Składka'!C58</f>
        <v>1160787.99758</v>
      </c>
      <c r="S128" s="230">
        <f>+'4.1.1 Składka'!D58</f>
        <v>1476398.28675</v>
      </c>
    </row>
    <row r="129" spans="1:19" ht="20.100000000000001" customHeight="1" x14ac:dyDescent="0.2">
      <c r="A129" s="23" t="s">
        <v>49</v>
      </c>
      <c r="B129" s="37" t="s">
        <v>71</v>
      </c>
      <c r="C129" s="241">
        <f t="shared" si="37"/>
        <v>166477.32699</v>
      </c>
      <c r="D129" s="241">
        <f t="shared" si="37"/>
        <v>162074.00529999999</v>
      </c>
      <c r="E129" s="227">
        <f t="shared" si="39"/>
        <v>0.78291909783985869</v>
      </c>
      <c r="F129" s="226">
        <f t="shared" si="39"/>
        <v>0.68617201679638451</v>
      </c>
      <c r="G129" s="241">
        <f t="shared" si="38"/>
        <v>38962.118490000001</v>
      </c>
      <c r="H129" s="241">
        <f t="shared" si="38"/>
        <v>43334.182339999999</v>
      </c>
      <c r="I129" s="226">
        <f t="shared" si="40"/>
        <v>0.18323327992858038</v>
      </c>
      <c r="J129" s="227">
        <f t="shared" si="40"/>
        <v>0.18346374076102426</v>
      </c>
      <c r="K129" s="21"/>
      <c r="L129" s="22"/>
      <c r="M129" s="21"/>
      <c r="N129" s="22"/>
      <c r="O129" s="21"/>
      <c r="P129" s="22"/>
      <c r="Q129" s="21"/>
      <c r="R129" s="230">
        <f>+'4.1.1 Składka'!C59</f>
        <v>212636.69190000001</v>
      </c>
      <c r="S129" s="230">
        <f>+'4.1.1 Składka'!D59</f>
        <v>236200.25494000001</v>
      </c>
    </row>
    <row r="130" spans="1:19" ht="20.100000000000001" customHeight="1" x14ac:dyDescent="0.2">
      <c r="A130" s="23" t="s">
        <v>72</v>
      </c>
      <c r="B130" s="37" t="s">
        <v>73</v>
      </c>
      <c r="C130" s="241">
        <f t="shared" si="37"/>
        <v>46908.24422</v>
      </c>
      <c r="D130" s="241">
        <f t="shared" si="37"/>
        <v>47481.693529999997</v>
      </c>
      <c r="E130" s="227">
        <f t="shared" si="39"/>
        <v>0.3686816042782004</v>
      </c>
      <c r="F130" s="226">
        <f t="shared" si="39"/>
        <v>0.35847584879740141</v>
      </c>
      <c r="G130" s="241">
        <f t="shared" si="38"/>
        <v>9460.8915199999992</v>
      </c>
      <c r="H130" s="241">
        <f t="shared" si="38"/>
        <v>9409.2075000000004</v>
      </c>
      <c r="I130" s="226">
        <f t="shared" si="40"/>
        <v>7.4359139240782732E-2</v>
      </c>
      <c r="J130" s="246">
        <f t="shared" si="40"/>
        <v>7.1037349224754479E-2</v>
      </c>
      <c r="K130" s="21"/>
      <c r="L130" s="22"/>
      <c r="M130" s="21"/>
      <c r="N130" s="22"/>
      <c r="O130" s="21"/>
      <c r="P130" s="22"/>
      <c r="Q130" s="21"/>
      <c r="R130" s="230">
        <f>+'4.1.1 Składka'!C60</f>
        <v>127232.39694000001</v>
      </c>
      <c r="S130" s="230">
        <f>+'4.1.1 Składka'!D60</f>
        <v>132454.37228000001</v>
      </c>
    </row>
    <row r="131" spans="1:19" ht="20.100000000000001" customHeight="1" x14ac:dyDescent="0.2">
      <c r="A131" s="23" t="s">
        <v>74</v>
      </c>
      <c r="B131" s="37" t="s">
        <v>75</v>
      </c>
      <c r="C131" s="241">
        <f t="shared" si="37"/>
        <v>21892.265520000001</v>
      </c>
      <c r="D131" s="241">
        <f t="shared" si="37"/>
        <v>25140.3694</v>
      </c>
      <c r="E131" s="227">
        <f t="shared" si="39"/>
        <v>0.18131888739160709</v>
      </c>
      <c r="F131" s="226">
        <f t="shared" si="39"/>
        <v>0.21983880741158821</v>
      </c>
      <c r="G131" s="241">
        <f t="shared" si="38"/>
        <v>18146.571449999999</v>
      </c>
      <c r="H131" s="241">
        <f t="shared" si="38"/>
        <v>19049.88264</v>
      </c>
      <c r="I131" s="226">
        <f t="shared" si="40"/>
        <v>0.15029582672841169</v>
      </c>
      <c r="J131" s="246">
        <f t="shared" si="40"/>
        <v>0.16658082521684497</v>
      </c>
      <c r="K131" s="21"/>
      <c r="L131" s="22"/>
      <c r="M131" s="21"/>
      <c r="N131" s="22"/>
      <c r="O131" s="21"/>
      <c r="P131" s="22"/>
      <c r="Q131" s="21"/>
      <c r="R131" s="230">
        <f>+'4.1.1 Składka'!C61</f>
        <v>120739.02413000001</v>
      </c>
      <c r="S131" s="230">
        <f>+'4.1.1 Składka'!D61</f>
        <v>114358.19588</v>
      </c>
    </row>
    <row r="132" spans="1:19" ht="20.100000000000001" customHeight="1" x14ac:dyDescent="0.2">
      <c r="A132" s="23" t="s">
        <v>76</v>
      </c>
      <c r="B132" s="37" t="s">
        <v>77</v>
      </c>
      <c r="C132" s="241">
        <f t="shared" si="37"/>
        <v>164220.32882</v>
      </c>
      <c r="D132" s="241">
        <f t="shared" si="37"/>
        <v>164512.64459000001</v>
      </c>
      <c r="E132" s="227">
        <f t="shared" si="39"/>
        <v>0.22802596075341544</v>
      </c>
      <c r="F132" s="226">
        <f t="shared" si="39"/>
        <v>0.22269638837470732</v>
      </c>
      <c r="G132" s="241">
        <f t="shared" si="38"/>
        <v>77293.744250000003</v>
      </c>
      <c r="H132" s="241">
        <f t="shared" si="38"/>
        <v>80117.732340000002</v>
      </c>
      <c r="I132" s="226">
        <f t="shared" si="40"/>
        <v>0.10732520400780325</v>
      </c>
      <c r="J132" s="246">
        <f t="shared" si="40"/>
        <v>0.10845324188517738</v>
      </c>
      <c r="K132" s="21"/>
      <c r="L132" s="22"/>
      <c r="M132" s="21"/>
      <c r="N132" s="22"/>
      <c r="O132" s="21"/>
      <c r="P132" s="22"/>
      <c r="Q132" s="21"/>
      <c r="R132" s="230">
        <f>+'4.1.1 Składka'!C62</f>
        <v>720182.59797</v>
      </c>
      <c r="S132" s="230">
        <f>+'4.1.1 Składka'!D62</f>
        <v>738730.63587</v>
      </c>
    </row>
    <row r="133" spans="1:19" ht="20.100000000000001" customHeight="1" x14ac:dyDescent="0.2">
      <c r="A133" s="23" t="s">
        <v>78</v>
      </c>
      <c r="B133" s="37" t="s">
        <v>79</v>
      </c>
      <c r="C133" s="241">
        <f t="shared" si="37"/>
        <v>140679.22873</v>
      </c>
      <c r="D133" s="241">
        <f t="shared" si="37"/>
        <v>147660.86793000001</v>
      </c>
      <c r="E133" s="227">
        <f t="shared" si="39"/>
        <v>0.31733241473531987</v>
      </c>
      <c r="F133" s="226">
        <f t="shared" si="39"/>
        <v>0.32050624302537079</v>
      </c>
      <c r="G133" s="241">
        <f t="shared" si="38"/>
        <v>24228.234100000001</v>
      </c>
      <c r="H133" s="241">
        <f t="shared" si="38"/>
        <v>28564.072370000002</v>
      </c>
      <c r="I133" s="226">
        <f t="shared" si="40"/>
        <v>5.4652020068162763E-2</v>
      </c>
      <c r="J133" s="246">
        <f t="shared" si="40"/>
        <v>6.1999930307557814E-2</v>
      </c>
      <c r="K133" s="21"/>
      <c r="L133" s="22"/>
      <c r="M133" s="21"/>
      <c r="N133" s="22"/>
      <c r="O133" s="21"/>
      <c r="P133" s="22"/>
      <c r="Q133" s="21"/>
      <c r="R133" s="230">
        <f>+'4.1.1 Składka'!C63</f>
        <v>443318.18054999999</v>
      </c>
      <c r="S133" s="230">
        <f>+'4.1.1 Składka'!D63</f>
        <v>460711.36255000002</v>
      </c>
    </row>
    <row r="134" spans="1:19" ht="20.100000000000001" customHeight="1" x14ac:dyDescent="0.2">
      <c r="A134" s="23" t="s">
        <v>80</v>
      </c>
      <c r="B134" s="37" t="s">
        <v>81</v>
      </c>
      <c r="C134" s="241">
        <f t="shared" si="37"/>
        <v>856750.96722999995</v>
      </c>
      <c r="D134" s="241">
        <f t="shared" si="37"/>
        <v>927618.84409999999</v>
      </c>
      <c r="E134" s="227">
        <f t="shared" si="39"/>
        <v>0.22968857635587656</v>
      </c>
      <c r="F134" s="226">
        <f t="shared" si="39"/>
        <v>0.2060505693145061</v>
      </c>
      <c r="G134" s="38">
        <f t="shared" si="38"/>
        <v>258785.02978000001</v>
      </c>
      <c r="H134" s="38">
        <f t="shared" si="38"/>
        <v>299617.57725999999</v>
      </c>
      <c r="I134" s="226">
        <f t="shared" si="40"/>
        <v>6.9378346037424793E-2</v>
      </c>
      <c r="J134" s="227">
        <f t="shared" si="40"/>
        <v>6.6553598780061715E-2</v>
      </c>
      <c r="K134" s="21"/>
      <c r="L134" s="22"/>
      <c r="M134" s="21"/>
      <c r="N134" s="22"/>
      <c r="O134" s="21"/>
      <c r="P134" s="22"/>
      <c r="Q134" s="21"/>
      <c r="R134" s="230">
        <f>+'4.1.1 Składka'!C64</f>
        <v>3730054.7585900002</v>
      </c>
      <c r="S134" s="230">
        <f>+'4.1.1 Składka'!D64</f>
        <v>4501898.9619199997</v>
      </c>
    </row>
    <row r="135" spans="1:19" ht="20.100000000000001" customHeight="1" x14ac:dyDescent="0.2">
      <c r="A135" s="23" t="s">
        <v>82</v>
      </c>
      <c r="B135" s="37" t="s">
        <v>83</v>
      </c>
      <c r="C135" s="241">
        <f t="shared" si="37"/>
        <v>1982019.1118600001</v>
      </c>
      <c r="D135" s="241">
        <f t="shared" si="37"/>
        <v>2329610.6981600001</v>
      </c>
      <c r="E135" s="227">
        <f t="shared" si="39"/>
        <v>0.21136807599077592</v>
      </c>
      <c r="F135" s="226">
        <f t="shared" si="39"/>
        <v>0.21187558318822516</v>
      </c>
      <c r="G135" s="38">
        <f t="shared" si="38"/>
        <v>270718.72725</v>
      </c>
      <c r="H135" s="38">
        <f t="shared" si="38"/>
        <v>302753.47863999999</v>
      </c>
      <c r="I135" s="226">
        <f t="shared" si="40"/>
        <v>2.8870204213018693E-2</v>
      </c>
      <c r="J135" s="227">
        <f t="shared" si="40"/>
        <v>2.7535102710413571E-2</v>
      </c>
      <c r="K135" s="21"/>
      <c r="L135" s="22"/>
      <c r="M135" s="21"/>
      <c r="N135" s="22"/>
      <c r="O135" s="21"/>
      <c r="P135" s="22"/>
      <c r="Q135" s="21"/>
      <c r="R135" s="230">
        <f>+'4.1.1 Składka'!C65</f>
        <v>9377097.7597700004</v>
      </c>
      <c r="S135" s="230">
        <f>+'4.1.1 Składka'!D65</f>
        <v>10995182.470319999</v>
      </c>
    </row>
    <row r="136" spans="1:19" ht="20.100000000000001" customHeight="1" thickBot="1" x14ac:dyDescent="0.25">
      <c r="A136" s="23" t="s">
        <v>84</v>
      </c>
      <c r="B136" s="17" t="s">
        <v>85</v>
      </c>
      <c r="C136" s="241">
        <f t="shared" si="37"/>
        <v>19326.013920000001</v>
      </c>
      <c r="D136" s="241">
        <f t="shared" si="37"/>
        <v>26073.113109999998</v>
      </c>
      <c r="E136" s="227">
        <f t="shared" si="39"/>
        <v>0.11891854665491967</v>
      </c>
      <c r="F136" s="226">
        <f t="shared" si="39"/>
        <v>0.12506416449010005</v>
      </c>
      <c r="G136" s="38">
        <f t="shared" si="38"/>
        <v>4784.1518800000003</v>
      </c>
      <c r="H136" s="38">
        <f t="shared" si="38"/>
        <v>6446.6449400000001</v>
      </c>
      <c r="I136" s="226">
        <f t="shared" si="40"/>
        <v>2.9438268589739362E-2</v>
      </c>
      <c r="J136" s="227">
        <f t="shared" si="40"/>
        <v>3.0922439517826767E-2</v>
      </c>
      <c r="K136" s="21"/>
      <c r="L136" s="22"/>
      <c r="M136" s="21"/>
      <c r="N136" s="22"/>
      <c r="O136" s="21"/>
      <c r="P136" s="22"/>
      <c r="Q136" s="21"/>
      <c r="R136" s="230">
        <f>+'4.1.1 Składka'!C66</f>
        <v>162514.71669999999</v>
      </c>
      <c r="S136" s="230">
        <f>+'4.1.1 Składka'!D66</f>
        <v>208477.88986</v>
      </c>
    </row>
    <row r="137" spans="1:19" ht="20.100000000000001" customHeight="1" thickBot="1" x14ac:dyDescent="0.25">
      <c r="A137" s="27"/>
      <c r="B137" s="41" t="s">
        <v>10</v>
      </c>
      <c r="C137" s="96">
        <f>SUM(C110:C136)</f>
        <v>13122000.16735</v>
      </c>
      <c r="D137" s="96">
        <f>SUM(D110:D136)</f>
        <v>14086401.576030003</v>
      </c>
      <c r="E137" s="220">
        <f t="shared" si="39"/>
        <v>0.23487853141888002</v>
      </c>
      <c r="F137" s="220">
        <f t="shared" si="39"/>
        <v>0.2269263852164711</v>
      </c>
      <c r="G137" s="96">
        <f>SUM(G110:G136)</f>
        <v>2868804.6372799999</v>
      </c>
      <c r="H137" s="96">
        <f>SUM(H110:H136)</f>
        <v>3164740.9454700006</v>
      </c>
      <c r="I137" s="219">
        <f t="shared" si="40"/>
        <v>5.1350450505906205E-2</v>
      </c>
      <c r="J137" s="220">
        <f t="shared" si="40"/>
        <v>5.0982731042122233E-2</v>
      </c>
      <c r="K137" s="21"/>
      <c r="L137" s="22"/>
      <c r="M137" s="21"/>
      <c r="N137" s="22"/>
      <c r="O137" s="21"/>
      <c r="P137" s="22"/>
      <c r="Q137" s="21"/>
      <c r="R137" s="230">
        <f>SUM(R110:R136)</f>
        <v>55867175.633639999</v>
      </c>
      <c r="S137" s="230">
        <f>SUM(S110:S136)</f>
        <v>62074762.979160003</v>
      </c>
    </row>
    <row r="138" spans="1:19" ht="20.100000000000001" customHeight="1" x14ac:dyDescent="0.2">
      <c r="C138" s="22"/>
      <c r="D138" s="22"/>
      <c r="E138" s="22"/>
      <c r="F138" s="22"/>
      <c r="G138" s="22"/>
      <c r="H138" s="22"/>
      <c r="I138" s="247"/>
      <c r="R138" s="193" t="b">
        <f>R137='4.1.1 Składka'!C67</f>
        <v>1</v>
      </c>
      <c r="S138" s="193" t="b">
        <f>S137='4.1.1 Składka'!D67</f>
        <v>1</v>
      </c>
    </row>
    <row r="139" spans="1:19" ht="20.100000000000001" customHeight="1" x14ac:dyDescent="0.2">
      <c r="C139" s="22"/>
      <c r="D139" s="22"/>
      <c r="E139" s="221"/>
      <c r="F139" s="221"/>
      <c r="G139" s="22"/>
      <c r="H139" s="22"/>
    </row>
    <row r="140" spans="1:19" ht="20.100000000000001" customHeight="1" x14ac:dyDescent="0.2"/>
    <row r="141" spans="1:19" ht="20.100000000000001" customHeight="1" x14ac:dyDescent="0.2"/>
    <row r="142" spans="1:19" ht="20.100000000000001" customHeight="1" x14ac:dyDescent="0.2"/>
    <row r="143" spans="1:19" ht="20.100000000000001" customHeight="1" x14ac:dyDescent="0.2">
      <c r="C143" s="247"/>
      <c r="D143" s="247"/>
      <c r="E143" s="248"/>
      <c r="F143" s="247"/>
      <c r="G143" s="40"/>
      <c r="H143" s="40"/>
      <c r="I143" s="248"/>
    </row>
    <row r="144" spans="1:19" ht="20.100000000000001" customHeight="1" x14ac:dyDescent="0.2">
      <c r="C144" s="247"/>
      <c r="D144" s="247"/>
      <c r="E144" s="248"/>
      <c r="F144" s="247"/>
      <c r="G144" s="40"/>
      <c r="H144" s="40"/>
      <c r="I144" s="248"/>
    </row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spans="1:1" ht="20.100000000000001" customHeight="1" x14ac:dyDescent="0.2"/>
    <row r="162" spans="1:1" ht="20.100000000000001" customHeight="1" x14ac:dyDescent="0.2"/>
    <row r="163" spans="1:1" ht="20.100000000000001" customHeight="1" x14ac:dyDescent="0.2"/>
    <row r="164" spans="1:1" ht="20.100000000000001" customHeight="1" x14ac:dyDescent="0.2"/>
    <row r="165" spans="1:1" ht="20.100000000000001" customHeight="1" x14ac:dyDescent="0.2"/>
    <row r="166" spans="1:1" ht="20.100000000000001" customHeight="1" x14ac:dyDescent="0.2"/>
    <row r="167" spans="1:1" ht="20.100000000000001" customHeight="1" x14ac:dyDescent="0.2"/>
    <row r="168" spans="1:1" ht="20.100000000000001" customHeight="1" x14ac:dyDescent="0.2"/>
    <row r="169" spans="1:1" ht="20.100000000000001" customHeight="1" x14ac:dyDescent="0.2"/>
    <row r="170" spans="1:1" ht="20.100000000000001" customHeight="1" x14ac:dyDescent="0.2"/>
    <row r="171" spans="1:1" ht="20.100000000000001" customHeight="1" x14ac:dyDescent="0.2"/>
    <row r="172" spans="1:1" ht="20.100000000000001" customHeight="1" x14ac:dyDescent="0.2"/>
    <row r="173" spans="1:1" ht="20.100000000000001" customHeight="1" x14ac:dyDescent="0.2"/>
    <row r="174" spans="1:1" ht="20.100000000000001" customHeight="1" x14ac:dyDescent="0.2"/>
    <row r="175" spans="1:1" ht="20.100000000000001" customHeight="1" x14ac:dyDescent="0.2"/>
    <row r="176" spans="1:1" ht="20.100000000000001" customHeight="1" x14ac:dyDescent="0.2">
      <c r="A176" s="17"/>
    </row>
    <row r="177" spans="18:19" s="17" customFormat="1" ht="20.100000000000001" customHeight="1" x14ac:dyDescent="0.2">
      <c r="R177" s="193"/>
      <c r="S177" s="193"/>
    </row>
    <row r="178" spans="18:19" s="17" customFormat="1" ht="20.100000000000001" customHeight="1" x14ac:dyDescent="0.2">
      <c r="R178" s="193"/>
      <c r="S178" s="193"/>
    </row>
    <row r="179" spans="18:19" s="17" customFormat="1" ht="20.100000000000001" customHeight="1" x14ac:dyDescent="0.2">
      <c r="R179" s="193"/>
      <c r="S179" s="193"/>
    </row>
    <row r="180" spans="18:19" s="17" customFormat="1" ht="20.100000000000001" customHeight="1" x14ac:dyDescent="0.2">
      <c r="R180" s="193"/>
      <c r="S180" s="193"/>
    </row>
    <row r="181" spans="18:19" s="17" customFormat="1" ht="20.100000000000001" customHeight="1" x14ac:dyDescent="0.2">
      <c r="R181" s="193"/>
      <c r="S181" s="193"/>
    </row>
    <row r="182" spans="18:19" s="17" customFormat="1" ht="20.100000000000001" customHeight="1" x14ac:dyDescent="0.2">
      <c r="R182" s="193"/>
      <c r="S182" s="193"/>
    </row>
    <row r="183" spans="18:19" s="17" customFormat="1" ht="20.100000000000001" customHeight="1" x14ac:dyDescent="0.2">
      <c r="R183" s="193"/>
      <c r="S183" s="193"/>
    </row>
    <row r="184" spans="18:19" s="17" customFormat="1" ht="20.100000000000001" customHeight="1" x14ac:dyDescent="0.2">
      <c r="R184" s="193"/>
      <c r="S184" s="193"/>
    </row>
    <row r="185" spans="18:19" s="17" customFormat="1" ht="20.100000000000001" customHeight="1" x14ac:dyDescent="0.2">
      <c r="R185" s="193"/>
      <c r="S185" s="193"/>
    </row>
    <row r="186" spans="18:19" s="17" customFormat="1" ht="20.100000000000001" customHeight="1" x14ac:dyDescent="0.2">
      <c r="R186" s="193"/>
      <c r="S186" s="193"/>
    </row>
    <row r="187" spans="18:19" s="17" customFormat="1" ht="20.100000000000001" customHeight="1" x14ac:dyDescent="0.2">
      <c r="R187" s="193"/>
      <c r="S187" s="193"/>
    </row>
    <row r="188" spans="18:19" s="17" customFormat="1" ht="20.100000000000001" customHeight="1" x14ac:dyDescent="0.2">
      <c r="R188" s="193"/>
      <c r="S188" s="193"/>
    </row>
    <row r="189" spans="18:19" s="17" customFormat="1" ht="20.100000000000001" customHeight="1" x14ac:dyDescent="0.2">
      <c r="R189" s="193"/>
      <c r="S189" s="193"/>
    </row>
    <row r="190" spans="18:19" s="17" customFormat="1" ht="20.100000000000001" customHeight="1" x14ac:dyDescent="0.2">
      <c r="R190" s="193"/>
      <c r="S190" s="193"/>
    </row>
    <row r="191" spans="18:19" s="17" customFormat="1" ht="20.100000000000001" customHeight="1" x14ac:dyDescent="0.2">
      <c r="R191" s="193"/>
      <c r="S191" s="193"/>
    </row>
    <row r="192" spans="18:19" s="17" customFormat="1" ht="20.100000000000001" customHeight="1" x14ac:dyDescent="0.2">
      <c r="R192" s="193"/>
      <c r="S192" s="193"/>
    </row>
    <row r="193" spans="1:1" ht="20.100000000000001" customHeight="1" x14ac:dyDescent="0.2">
      <c r="A193" s="17"/>
    </row>
    <row r="194" spans="1:1" ht="20.100000000000001" customHeight="1" x14ac:dyDescent="0.2">
      <c r="A194" s="17"/>
    </row>
    <row r="195" spans="1:1" ht="20.100000000000001" customHeight="1" x14ac:dyDescent="0.2">
      <c r="A195" s="17"/>
    </row>
    <row r="196" spans="1:1" ht="20.100000000000001" customHeight="1" x14ac:dyDescent="0.2">
      <c r="A196" s="17"/>
    </row>
    <row r="197" spans="1:1" ht="20.100000000000001" customHeight="1" x14ac:dyDescent="0.2">
      <c r="A197" s="17"/>
    </row>
    <row r="198" spans="1:1" ht="20.100000000000001" customHeight="1" x14ac:dyDescent="0.2">
      <c r="A198" s="17"/>
    </row>
    <row r="199" spans="1:1" ht="20.100000000000001" customHeight="1" x14ac:dyDescent="0.2">
      <c r="A199" s="17"/>
    </row>
    <row r="200" spans="1:1" ht="20.100000000000001" customHeight="1" x14ac:dyDescent="0.2"/>
    <row r="201" spans="1:1" ht="20.100000000000001" customHeight="1" x14ac:dyDescent="0.2"/>
    <row r="202" spans="1:1" ht="20.100000000000001" customHeight="1" x14ac:dyDescent="0.2"/>
    <row r="203" spans="1:1" ht="20.100000000000001" customHeight="1" x14ac:dyDescent="0.2"/>
    <row r="204" spans="1:1" ht="20.100000000000001" customHeight="1" x14ac:dyDescent="0.2"/>
    <row r="205" spans="1:1" ht="20.100000000000001" customHeight="1" x14ac:dyDescent="0.2"/>
    <row r="206" spans="1:1" ht="20.100000000000001" customHeight="1" x14ac:dyDescent="0.2"/>
    <row r="207" spans="1:1" ht="20.100000000000001" customHeight="1" x14ac:dyDescent="0.2"/>
    <row r="208" spans="1:1" ht="20.100000000000001" customHeight="1" x14ac:dyDescent="0.2"/>
    <row r="209" ht="20.100000000000001" customHeight="1" x14ac:dyDescent="0.2"/>
    <row r="210" ht="20.100000000000001" customHeight="1" x14ac:dyDescent="0.2"/>
    <row r="211" ht="20.100000000000001" customHeight="1" x14ac:dyDescent="0.2"/>
    <row r="212" ht="20.100000000000001" customHeight="1" x14ac:dyDescent="0.2"/>
    <row r="213" ht="20.100000000000001" customHeight="1" x14ac:dyDescent="0.2"/>
    <row r="214" ht="20.100000000000001" customHeight="1" x14ac:dyDescent="0.2"/>
    <row r="215" ht="20.100000000000001" customHeight="1" x14ac:dyDescent="0.2"/>
    <row r="216" ht="20.100000000000001" customHeight="1" x14ac:dyDescent="0.2"/>
    <row r="217" ht="20.100000000000001" customHeight="1" x14ac:dyDescent="0.2"/>
    <row r="218" ht="20.100000000000001" customHeight="1" x14ac:dyDescent="0.2"/>
    <row r="219" ht="20.100000000000001" customHeight="1" x14ac:dyDescent="0.2"/>
    <row r="220" ht="20.100000000000001" customHeight="1" x14ac:dyDescent="0.2"/>
    <row r="221" ht="20.100000000000001" customHeight="1" x14ac:dyDescent="0.2"/>
    <row r="222" ht="20.100000000000001" customHeight="1" x14ac:dyDescent="0.2"/>
    <row r="223" ht="20.100000000000001" customHeight="1" x14ac:dyDescent="0.2"/>
    <row r="224" ht="20.100000000000001" customHeight="1" x14ac:dyDescent="0.2"/>
    <row r="225" ht="20.100000000000001" customHeight="1" x14ac:dyDescent="0.2"/>
    <row r="226" ht="20.100000000000001" customHeight="1" x14ac:dyDescent="0.2"/>
    <row r="227" ht="20.100000000000001" customHeight="1" x14ac:dyDescent="0.2"/>
    <row r="228" ht="20.100000000000001" customHeight="1" x14ac:dyDescent="0.2"/>
    <row r="229" ht="20.100000000000001" customHeight="1" x14ac:dyDescent="0.2"/>
    <row r="230" ht="20.100000000000001" customHeight="1" x14ac:dyDescent="0.2"/>
    <row r="231" ht="20.100000000000001" customHeight="1" x14ac:dyDescent="0.2"/>
    <row r="232" ht="20.100000000000001" customHeight="1" x14ac:dyDescent="0.2"/>
    <row r="233" ht="20.100000000000001" customHeight="1" x14ac:dyDescent="0.2"/>
    <row r="234" ht="20.100000000000001" customHeight="1" x14ac:dyDescent="0.2"/>
    <row r="235" ht="20.100000000000001" customHeight="1" x14ac:dyDescent="0.2"/>
    <row r="236" ht="20.100000000000001" customHeight="1" x14ac:dyDescent="0.2"/>
    <row r="237" ht="20.100000000000001" customHeight="1" x14ac:dyDescent="0.2"/>
    <row r="238" ht="20.100000000000001" customHeight="1" x14ac:dyDescent="0.2"/>
    <row r="239" ht="20.100000000000001" customHeight="1" x14ac:dyDescent="0.2"/>
    <row r="240" ht="20.100000000000001" customHeight="1" x14ac:dyDescent="0.2"/>
    <row r="241" ht="20.100000000000001" customHeight="1" x14ac:dyDescent="0.2"/>
    <row r="242" ht="20.100000000000001" customHeight="1" x14ac:dyDescent="0.2"/>
    <row r="243" ht="20.100000000000001" customHeight="1" x14ac:dyDescent="0.2"/>
    <row r="244" ht="20.100000000000001" customHeight="1" x14ac:dyDescent="0.2"/>
    <row r="245" ht="20.100000000000001" customHeight="1" x14ac:dyDescent="0.2"/>
    <row r="246" ht="20.100000000000001" customHeight="1" x14ac:dyDescent="0.2"/>
    <row r="247" ht="20.100000000000001" customHeight="1" x14ac:dyDescent="0.2"/>
    <row r="248" ht="20.100000000000001" customHeight="1" x14ac:dyDescent="0.2"/>
    <row r="249" ht="20.100000000000001" customHeight="1" x14ac:dyDescent="0.2"/>
    <row r="250" ht="20.100000000000001" customHeight="1" x14ac:dyDescent="0.2"/>
    <row r="251" ht="20.100000000000001" customHeight="1" x14ac:dyDescent="0.2"/>
    <row r="252" ht="20.100000000000001" customHeight="1" x14ac:dyDescent="0.2"/>
    <row r="253" ht="20.100000000000001" customHeight="1" x14ac:dyDescent="0.2"/>
    <row r="254" ht="20.100000000000001" customHeight="1" x14ac:dyDescent="0.2"/>
    <row r="255" ht="20.100000000000001" customHeight="1" x14ac:dyDescent="0.2"/>
    <row r="25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  <row r="264" ht="20.100000000000001" customHeight="1" x14ac:dyDescent="0.2"/>
    <row r="265" ht="20.100000000000001" customHeight="1" x14ac:dyDescent="0.2"/>
    <row r="266" ht="20.100000000000001" customHeight="1" x14ac:dyDescent="0.2"/>
    <row r="267" ht="20.100000000000001" customHeight="1" x14ac:dyDescent="0.2"/>
    <row r="268" ht="20.100000000000001" customHeight="1" x14ac:dyDescent="0.2"/>
    <row r="269" ht="20.100000000000001" customHeight="1" x14ac:dyDescent="0.2"/>
    <row r="270" ht="20.100000000000001" customHeight="1" x14ac:dyDescent="0.2"/>
    <row r="271" ht="20.100000000000001" customHeight="1" x14ac:dyDescent="0.2"/>
    <row r="272" ht="20.100000000000001" customHeight="1" x14ac:dyDescent="0.2"/>
    <row r="273" ht="20.100000000000001" customHeight="1" x14ac:dyDescent="0.2"/>
    <row r="274" ht="20.100000000000001" customHeight="1" x14ac:dyDescent="0.2"/>
    <row r="275" ht="20.100000000000001" customHeight="1" x14ac:dyDescent="0.2"/>
    <row r="276" ht="20.100000000000001" customHeight="1" x14ac:dyDescent="0.2"/>
    <row r="277" ht="20.100000000000001" customHeight="1" x14ac:dyDescent="0.2"/>
    <row r="278" ht="20.100000000000001" customHeight="1" x14ac:dyDescent="0.2"/>
    <row r="279" ht="20.100000000000001" customHeight="1" x14ac:dyDescent="0.2"/>
    <row r="280" ht="20.100000000000001" customHeight="1" x14ac:dyDescent="0.2"/>
    <row r="281" ht="20.100000000000001" customHeight="1" x14ac:dyDescent="0.2"/>
    <row r="282" ht="20.100000000000001" customHeight="1" x14ac:dyDescent="0.2"/>
    <row r="283" ht="20.100000000000001" customHeight="1" x14ac:dyDescent="0.2"/>
    <row r="284" ht="20.100000000000001" customHeight="1" x14ac:dyDescent="0.2"/>
    <row r="285" ht="20.100000000000001" customHeight="1" x14ac:dyDescent="0.2"/>
    <row r="286" ht="20.100000000000001" customHeight="1" x14ac:dyDescent="0.2"/>
    <row r="287" ht="20.100000000000001" customHeight="1" x14ac:dyDescent="0.2"/>
    <row r="288" ht="20.100000000000001" customHeight="1" x14ac:dyDescent="0.2"/>
    <row r="289" ht="20.100000000000001" customHeight="1" x14ac:dyDescent="0.2"/>
    <row r="290" ht="20.100000000000001" customHeight="1" x14ac:dyDescent="0.2"/>
    <row r="291" ht="20.100000000000001" customHeight="1" x14ac:dyDescent="0.2"/>
    <row r="292" ht="20.100000000000001" customHeight="1" x14ac:dyDescent="0.2"/>
    <row r="293" ht="20.100000000000001" customHeight="1" x14ac:dyDescent="0.2"/>
    <row r="294" ht="20.100000000000001" customHeight="1" x14ac:dyDescent="0.2"/>
    <row r="295" ht="20.100000000000001" customHeight="1" x14ac:dyDescent="0.2"/>
    <row r="296" ht="20.100000000000001" customHeight="1" x14ac:dyDescent="0.2"/>
    <row r="297" ht="20.100000000000001" customHeight="1" x14ac:dyDescent="0.2"/>
    <row r="298" ht="20.100000000000001" customHeight="1" x14ac:dyDescent="0.2"/>
    <row r="299" ht="20.100000000000001" customHeight="1" x14ac:dyDescent="0.2"/>
    <row r="300" ht="20.100000000000001" customHeight="1" x14ac:dyDescent="0.2"/>
    <row r="301" ht="20.100000000000001" customHeight="1" x14ac:dyDescent="0.2"/>
    <row r="302" ht="20.100000000000001" customHeight="1" x14ac:dyDescent="0.2"/>
    <row r="303" ht="20.100000000000001" customHeight="1" x14ac:dyDescent="0.2"/>
    <row r="304" ht="20.100000000000001" customHeight="1" x14ac:dyDescent="0.2"/>
    <row r="305" ht="20.100000000000001" customHeight="1" x14ac:dyDescent="0.2"/>
    <row r="306" ht="20.100000000000001" customHeight="1" x14ac:dyDescent="0.2"/>
    <row r="307" ht="20.100000000000001" customHeight="1" x14ac:dyDescent="0.2"/>
    <row r="308" ht="20.100000000000001" customHeight="1" x14ac:dyDescent="0.2"/>
    <row r="309" ht="20.100000000000001" customHeight="1" x14ac:dyDescent="0.2"/>
    <row r="310" ht="20.100000000000001" customHeight="1" x14ac:dyDescent="0.2"/>
    <row r="311" ht="20.100000000000001" customHeight="1" x14ac:dyDescent="0.2"/>
    <row r="312" ht="20.100000000000001" customHeight="1" x14ac:dyDescent="0.2"/>
    <row r="313" ht="20.100000000000001" customHeight="1" x14ac:dyDescent="0.2"/>
    <row r="314" ht="20.100000000000001" customHeight="1" x14ac:dyDescent="0.2"/>
    <row r="315" ht="20.100000000000001" customHeight="1" x14ac:dyDescent="0.2"/>
    <row r="316" ht="20.100000000000001" customHeight="1" x14ac:dyDescent="0.2"/>
    <row r="317" ht="20.100000000000001" customHeight="1" x14ac:dyDescent="0.2"/>
    <row r="318" ht="20.100000000000001" customHeight="1" x14ac:dyDescent="0.2"/>
    <row r="319" ht="20.100000000000001" customHeight="1" x14ac:dyDescent="0.2"/>
    <row r="320" ht="20.100000000000001" customHeight="1" x14ac:dyDescent="0.2"/>
    <row r="321" ht="20.100000000000001" customHeight="1" x14ac:dyDescent="0.2"/>
    <row r="322" ht="20.100000000000001" customHeight="1" x14ac:dyDescent="0.2"/>
    <row r="323" ht="20.100000000000001" customHeight="1" x14ac:dyDescent="0.2"/>
    <row r="324" ht="20.100000000000001" customHeight="1" x14ac:dyDescent="0.2"/>
    <row r="325" ht="20.100000000000001" customHeight="1" x14ac:dyDescent="0.2"/>
    <row r="326" ht="20.100000000000001" customHeight="1" x14ac:dyDescent="0.2"/>
    <row r="327" ht="20.100000000000001" customHeight="1" x14ac:dyDescent="0.2"/>
    <row r="328" ht="20.100000000000001" customHeight="1" x14ac:dyDescent="0.2"/>
    <row r="329" ht="20.100000000000001" customHeight="1" x14ac:dyDescent="0.2"/>
    <row r="330" ht="20.100000000000001" customHeight="1" x14ac:dyDescent="0.2"/>
    <row r="331" ht="20.100000000000001" customHeight="1" x14ac:dyDescent="0.2"/>
    <row r="332" ht="20.100000000000001" customHeight="1" x14ac:dyDescent="0.2"/>
    <row r="333" ht="20.100000000000001" customHeight="1" x14ac:dyDescent="0.2"/>
    <row r="334" ht="20.100000000000001" customHeight="1" x14ac:dyDescent="0.2"/>
    <row r="335" ht="20.100000000000001" customHeight="1" x14ac:dyDescent="0.2"/>
    <row r="336" ht="20.100000000000001" customHeight="1" x14ac:dyDescent="0.2"/>
    <row r="337" ht="20.100000000000001" customHeight="1" x14ac:dyDescent="0.2"/>
    <row r="338" ht="20.100000000000001" customHeight="1" x14ac:dyDescent="0.2"/>
    <row r="339" ht="20.100000000000001" customHeight="1" x14ac:dyDescent="0.2"/>
    <row r="340" ht="20.100000000000001" customHeight="1" x14ac:dyDescent="0.2"/>
    <row r="341" ht="20.100000000000001" customHeight="1" x14ac:dyDescent="0.2"/>
    <row r="342" ht="20.100000000000001" customHeight="1" x14ac:dyDescent="0.2"/>
    <row r="343" ht="20.100000000000001" customHeight="1" x14ac:dyDescent="0.2"/>
    <row r="344" ht="20.100000000000001" customHeight="1" x14ac:dyDescent="0.2"/>
    <row r="345" ht="20.100000000000001" customHeight="1" x14ac:dyDescent="0.2"/>
    <row r="346" ht="20.100000000000001" customHeight="1" x14ac:dyDescent="0.2"/>
    <row r="347" ht="20.100000000000001" customHeight="1" x14ac:dyDescent="0.2"/>
    <row r="348" ht="20.100000000000001" customHeight="1" x14ac:dyDescent="0.2"/>
    <row r="349" ht="20.100000000000001" customHeight="1" x14ac:dyDescent="0.2"/>
    <row r="350" ht="20.100000000000001" customHeight="1" x14ac:dyDescent="0.2"/>
    <row r="351" ht="20.100000000000001" customHeight="1" x14ac:dyDescent="0.2"/>
    <row r="352" ht="20.100000000000001" customHeight="1" x14ac:dyDescent="0.2"/>
    <row r="353" ht="20.100000000000001" customHeight="1" x14ac:dyDescent="0.2"/>
    <row r="354" ht="20.100000000000001" customHeight="1" x14ac:dyDescent="0.2"/>
    <row r="355" ht="20.100000000000001" customHeight="1" x14ac:dyDescent="0.2"/>
  </sheetData>
  <mergeCells count="14">
    <mergeCell ref="A105:J105"/>
    <mergeCell ref="A1:N1"/>
    <mergeCell ref="C4:D4"/>
    <mergeCell ref="I4:J4"/>
    <mergeCell ref="L4:M4"/>
    <mergeCell ref="A10:N10"/>
    <mergeCell ref="C12:D12"/>
    <mergeCell ref="I12:J12"/>
    <mergeCell ref="L12:M12"/>
    <mergeCell ref="A38:A39"/>
    <mergeCell ref="B38:B39"/>
    <mergeCell ref="C38:D38"/>
    <mergeCell ref="I38:J38"/>
    <mergeCell ref="L38:M38"/>
  </mergeCells>
  <conditionalFormatting sqref="R6:R33 T6:T67 V6:V67 P6:P137 F9:M9 R35:R81 L74:L137 N74:N137 R83:S104 R105:R106 R108:R137 G139:H139">
    <cfRule type="cellIs" dxfId="11" priority="4" operator="notEqual">
      <formula>0</formula>
    </cfRule>
  </conditionalFormatting>
  <conditionalFormatting sqref="S104">
    <cfRule type="cellIs" dxfId="10" priority="2" operator="notEqual">
      <formula>0</formula>
    </cfRule>
  </conditionalFormatting>
  <conditionalFormatting sqref="S109:S136">
    <cfRule type="cellIs" dxfId="9" priority="1" operator="notEqual">
      <formula>0</formula>
    </cfRule>
  </conditionalFormatting>
  <conditionalFormatting sqref="XFD104">
    <cfRule type="cellIs" dxfId="8" priority="3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39" fitToHeight="9" orientation="portrait" horizontalDpi="300" verticalDpi="300" r:id="rId1"/>
  <headerFooter alignWithMargins="0">
    <oddHeader>&amp;A</oddHeader>
  </headerFooter>
  <rowBreaks count="1" manualBreakCount="1">
    <brk id="77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16C26-4FD1-41B0-BF23-93DD894F2BC8}">
  <dimension ref="A2:P258"/>
  <sheetViews>
    <sheetView showGridLines="0" topLeftCell="A49" zoomScale="115" zoomScaleNormal="115" zoomScaleSheetLayoutView="100" workbookViewId="0">
      <selection activeCell="D73" sqref="D73"/>
    </sheetView>
  </sheetViews>
  <sheetFormatPr defaultColWidth="9.140625" defaultRowHeight="12.75" x14ac:dyDescent="0.2"/>
  <cols>
    <col min="1" max="1" width="3.85546875" style="273" customWidth="1"/>
    <col min="2" max="2" width="35.7109375" style="250" bestFit="1" customWidth="1"/>
    <col min="3" max="3" width="21.85546875" style="251" customWidth="1"/>
    <col min="4" max="4" width="20.85546875" style="251" customWidth="1"/>
    <col min="5" max="5" width="12.85546875" style="251" customWidth="1"/>
    <col min="6" max="6" width="8.7109375" style="251" customWidth="1"/>
    <col min="7" max="7" width="15.140625" style="251" customWidth="1"/>
    <col min="8" max="8" width="14.85546875" style="251" customWidth="1"/>
    <col min="9" max="9" width="11.5703125" style="251" bestFit="1" customWidth="1"/>
    <col min="10" max="10" width="9.140625" style="251"/>
    <col min="11" max="11" width="16.42578125" style="251" customWidth="1"/>
    <col min="12" max="12" width="10.42578125" style="251" bestFit="1" customWidth="1"/>
    <col min="13" max="13" width="13.7109375" style="251" customWidth="1"/>
    <col min="14" max="14" width="16" style="251" customWidth="1"/>
    <col min="15" max="15" width="11.85546875" style="251" customWidth="1"/>
    <col min="16" max="16" width="12.5703125" style="251" customWidth="1"/>
    <col min="17" max="18" width="13.5703125" style="251" customWidth="1"/>
    <col min="19" max="16384" width="9.140625" style="251"/>
  </cols>
  <sheetData>
    <row r="2" spans="1:16" ht="20.100000000000001" customHeight="1" x14ac:dyDescent="0.2">
      <c r="A2" s="506" t="s">
        <v>154</v>
      </c>
      <c r="B2" s="506"/>
      <c r="C2" s="506"/>
      <c r="D2" s="506"/>
      <c r="E2" s="506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</row>
    <row r="3" spans="1:16" ht="20.100000000000001" customHeight="1" thickBot="1" x14ac:dyDescent="0.25">
      <c r="A3" s="252"/>
      <c r="B3" s="252"/>
      <c r="C3" s="252"/>
      <c r="D3" s="252"/>
      <c r="E3" s="252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</row>
    <row r="4" spans="1:16" ht="20.100000000000001" customHeight="1" thickBot="1" x14ac:dyDescent="0.25">
      <c r="A4" s="253" t="s">
        <v>1</v>
      </c>
      <c r="B4" s="253" t="s">
        <v>2</v>
      </c>
      <c r="C4" s="254" t="s">
        <v>155</v>
      </c>
      <c r="D4" s="255"/>
      <c r="E4" s="256" t="s">
        <v>4</v>
      </c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</row>
    <row r="5" spans="1:16" ht="20.100000000000001" customHeight="1" thickBot="1" x14ac:dyDescent="0.25">
      <c r="A5" s="257"/>
      <c r="B5" s="165"/>
      <c r="C5" s="36">
        <f>+'4.1.4 Koszty'!C5</f>
        <v>2023</v>
      </c>
      <c r="D5" s="36">
        <f>+'4.1.4 Koszty'!D5</f>
        <v>2024</v>
      </c>
      <c r="E5" s="36" t="str">
        <f>+'4.1.4 Koszty'!E5</f>
        <v>24/23</v>
      </c>
      <c r="F5" s="258"/>
      <c r="G5" s="250"/>
      <c r="H5" s="250"/>
      <c r="I5" s="250"/>
      <c r="J5" s="250"/>
      <c r="K5" s="250"/>
      <c r="L5" s="250"/>
      <c r="M5" s="250"/>
      <c r="N5" s="250"/>
      <c r="O5" s="250"/>
      <c r="P5" s="250"/>
    </row>
    <row r="6" spans="1:16" ht="20.100000000000001" customHeight="1" x14ac:dyDescent="0.2">
      <c r="A6" s="259" t="s">
        <v>6</v>
      </c>
      <c r="B6" s="260" t="s">
        <v>7</v>
      </c>
      <c r="C6" s="151">
        <f>+C34</f>
        <v>73245255.091409996</v>
      </c>
      <c r="D6" s="151">
        <f t="shared" ref="D6" si="0">+D34</f>
        <v>72733762.434390008</v>
      </c>
      <c r="E6" s="261">
        <f>+D6/C6</f>
        <v>0.99301671273611314</v>
      </c>
      <c r="F6" s="21"/>
      <c r="G6" s="22"/>
    </row>
    <row r="7" spans="1:16" ht="20.100000000000001" customHeight="1" thickBot="1" x14ac:dyDescent="0.25">
      <c r="A7" s="262" t="s">
        <v>8</v>
      </c>
      <c r="B7" s="263" t="s">
        <v>9</v>
      </c>
      <c r="C7" s="25">
        <f>+C67</f>
        <v>93505780.296829984</v>
      </c>
      <c r="D7" s="25">
        <f t="shared" ref="D7" si="1">+D67</f>
        <v>101771437.77317999</v>
      </c>
      <c r="E7" s="261">
        <f>+D7/C7</f>
        <v>1.0883972889174449</v>
      </c>
      <c r="F7" s="21"/>
      <c r="G7" s="22"/>
    </row>
    <row r="8" spans="1:16" s="100" customFormat="1" ht="20.100000000000001" customHeight="1" thickBot="1" x14ac:dyDescent="0.25">
      <c r="A8" s="110"/>
      <c r="B8" s="264" t="s">
        <v>10</v>
      </c>
      <c r="C8" s="29">
        <f>SUM(C6:C7)</f>
        <v>166751035.38823998</v>
      </c>
      <c r="D8" s="29">
        <f>SUM(D6:D7)</f>
        <v>174505200.20757002</v>
      </c>
      <c r="E8" s="265">
        <f>+D8/C8</f>
        <v>1.0465014493090032</v>
      </c>
      <c r="F8" s="21"/>
      <c r="G8" s="22"/>
    </row>
    <row r="9" spans="1:16" ht="20.100000000000001" customHeight="1" x14ac:dyDescent="0.2">
      <c r="A9" s="266"/>
      <c r="B9" s="267"/>
      <c r="C9" s="268"/>
      <c r="D9" s="268"/>
      <c r="E9" s="268"/>
      <c r="F9" s="268"/>
      <c r="G9" s="22"/>
      <c r="H9" s="268"/>
      <c r="I9" s="268"/>
      <c r="J9" s="268"/>
      <c r="K9" s="268"/>
      <c r="L9" s="268"/>
      <c r="M9" s="268"/>
      <c r="N9" s="268"/>
      <c r="O9" s="268"/>
      <c r="P9" s="268"/>
    </row>
    <row r="10" spans="1:16" s="270" customFormat="1" ht="20.100000000000001" customHeight="1" x14ac:dyDescent="0.2">
      <c r="A10" s="507" t="s">
        <v>156</v>
      </c>
      <c r="B10" s="507"/>
      <c r="C10" s="507"/>
      <c r="D10" s="507"/>
      <c r="E10" s="507"/>
      <c r="F10" s="269"/>
      <c r="G10" s="22"/>
      <c r="H10" s="269"/>
      <c r="I10" s="269"/>
      <c r="J10" s="269"/>
      <c r="K10" s="269"/>
      <c r="L10" s="269"/>
      <c r="M10" s="269"/>
      <c r="N10" s="269"/>
      <c r="O10" s="269"/>
      <c r="P10" s="269"/>
    </row>
    <row r="11" spans="1:16" ht="20.100000000000001" customHeight="1" thickBot="1" x14ac:dyDescent="0.25">
      <c r="A11" s="252"/>
      <c r="B11" s="252"/>
      <c r="C11" s="252"/>
      <c r="D11" s="252"/>
      <c r="E11" s="252"/>
      <c r="F11" s="250"/>
      <c r="G11" s="22"/>
      <c r="H11" s="250"/>
      <c r="I11" s="250"/>
      <c r="J11" s="250"/>
      <c r="K11" s="250"/>
      <c r="L11" s="250"/>
      <c r="M11" s="250"/>
      <c r="N11" s="250"/>
      <c r="O11" s="250"/>
      <c r="P11" s="250"/>
    </row>
    <row r="12" spans="1:16" ht="20.100000000000001" customHeight="1" thickBot="1" x14ac:dyDescent="0.25">
      <c r="A12" s="253" t="s">
        <v>1</v>
      </c>
      <c r="B12" s="253" t="s">
        <v>12</v>
      </c>
      <c r="C12" s="255" t="s">
        <v>155</v>
      </c>
      <c r="D12" s="255"/>
      <c r="E12" s="256" t="s">
        <v>4</v>
      </c>
      <c r="F12" s="250"/>
      <c r="G12" s="22"/>
      <c r="H12" s="250"/>
      <c r="I12" s="250"/>
      <c r="J12" s="250"/>
      <c r="K12" s="250"/>
      <c r="L12" s="250"/>
      <c r="M12" s="250"/>
      <c r="N12" s="250"/>
      <c r="O12" s="250"/>
      <c r="P12" s="250"/>
    </row>
    <row r="13" spans="1:16" ht="20.100000000000001" customHeight="1" thickBot="1" x14ac:dyDescent="0.25">
      <c r="A13" s="257"/>
      <c r="B13" s="271"/>
      <c r="C13" s="36">
        <f>+C5</f>
        <v>2023</v>
      </c>
      <c r="D13" s="36">
        <f t="shared" ref="D13:E13" si="2">+D5</f>
        <v>2024</v>
      </c>
      <c r="E13" s="36" t="str">
        <f t="shared" si="2"/>
        <v>24/23</v>
      </c>
      <c r="F13" s="250"/>
      <c r="G13" s="22"/>
      <c r="H13" s="250"/>
      <c r="I13" s="250"/>
      <c r="J13" s="250"/>
      <c r="K13" s="250"/>
      <c r="L13" s="250"/>
      <c r="M13" s="250"/>
      <c r="N13" s="250"/>
      <c r="O13" s="250"/>
      <c r="P13" s="250"/>
    </row>
    <row r="14" spans="1:16" ht="20.100000000000001" customHeight="1" x14ac:dyDescent="0.2">
      <c r="A14" s="23" t="s">
        <v>6</v>
      </c>
      <c r="B14" s="37" t="s">
        <v>13</v>
      </c>
      <c r="C14" s="272">
        <v>15386081.80363</v>
      </c>
      <c r="D14" s="272">
        <v>15419835.102320001</v>
      </c>
      <c r="E14" s="26">
        <f t="shared" ref="E14:E34" si="3">+IF(C14=0,"X",D14/C14)</f>
        <v>1.0021937553121574</v>
      </c>
      <c r="F14" s="21"/>
      <c r="G14" s="22"/>
    </row>
    <row r="15" spans="1:16" ht="20.100000000000001" customHeight="1" x14ac:dyDescent="0.2">
      <c r="A15" s="23" t="s">
        <v>8</v>
      </c>
      <c r="B15" s="37" t="s">
        <v>14</v>
      </c>
      <c r="C15" s="272">
        <v>1160356.7717899999</v>
      </c>
      <c r="D15" s="272">
        <v>1422190.7613299999</v>
      </c>
      <c r="E15" s="26">
        <f t="shared" si="3"/>
        <v>1.2256495552967621</v>
      </c>
      <c r="F15" s="21"/>
      <c r="G15" s="22"/>
    </row>
    <row r="16" spans="1:16" ht="20.100000000000001" customHeight="1" x14ac:dyDescent="0.2">
      <c r="A16" s="23" t="s">
        <v>15</v>
      </c>
      <c r="B16" s="37" t="s">
        <v>16</v>
      </c>
      <c r="C16" s="272">
        <v>451579.87466999999</v>
      </c>
      <c r="D16" s="272">
        <v>465331.57555000001</v>
      </c>
      <c r="E16" s="26">
        <f t="shared" si="3"/>
        <v>1.0304524219332167</v>
      </c>
      <c r="F16" s="21"/>
      <c r="G16" s="22"/>
    </row>
    <row r="17" spans="1:7" ht="20.100000000000001" customHeight="1" x14ac:dyDescent="0.2">
      <c r="A17" s="23" t="s">
        <v>17</v>
      </c>
      <c r="B17" s="37" t="s">
        <v>18</v>
      </c>
      <c r="C17" s="272">
        <v>1267734.0455400001</v>
      </c>
      <c r="D17" s="272">
        <v>1313350.27015</v>
      </c>
      <c r="E17" s="26">
        <f t="shared" si="3"/>
        <v>1.0359824876286015</v>
      </c>
      <c r="F17" s="21"/>
      <c r="G17" s="22"/>
    </row>
    <row r="18" spans="1:7" ht="20.100000000000001" customHeight="1" x14ac:dyDescent="0.2">
      <c r="A18" s="23" t="s">
        <v>19</v>
      </c>
      <c r="B18" s="37" t="s">
        <v>20</v>
      </c>
      <c r="C18" s="272">
        <v>1133003.7114200001</v>
      </c>
      <c r="D18" s="272">
        <v>1103233.4397199999</v>
      </c>
      <c r="E18" s="26">
        <f t="shared" si="3"/>
        <v>0.97372447115580152</v>
      </c>
      <c r="F18" s="21"/>
      <c r="G18" s="22"/>
    </row>
    <row r="19" spans="1:7" ht="20.100000000000001" customHeight="1" x14ac:dyDescent="0.2">
      <c r="A19" s="23" t="s">
        <v>21</v>
      </c>
      <c r="B19" s="37" t="s">
        <v>22</v>
      </c>
      <c r="C19" s="272">
        <v>2985908.1943600001</v>
      </c>
      <c r="D19" s="272">
        <v>2908114.4378</v>
      </c>
      <c r="E19" s="26">
        <f t="shared" si="3"/>
        <v>0.97394636690205594</v>
      </c>
      <c r="F19" s="21"/>
      <c r="G19" s="22"/>
    </row>
    <row r="20" spans="1:7" ht="20.100000000000001" customHeight="1" x14ac:dyDescent="0.2">
      <c r="A20" s="23" t="s">
        <v>23</v>
      </c>
      <c r="B20" s="37" t="s">
        <v>24</v>
      </c>
      <c r="C20" s="272">
        <v>13460.306280000001</v>
      </c>
      <c r="D20" s="272">
        <v>13890.824989999999</v>
      </c>
      <c r="E20" s="26">
        <f t="shared" si="3"/>
        <v>1.0319843175217851</v>
      </c>
      <c r="F20" s="21"/>
      <c r="G20" s="22"/>
    </row>
    <row r="21" spans="1:7" ht="20.100000000000001" customHeight="1" x14ac:dyDescent="0.2">
      <c r="A21" s="23" t="s">
        <v>25</v>
      </c>
      <c r="B21" s="37" t="s">
        <v>26</v>
      </c>
      <c r="C21" s="272">
        <v>11903407.537249999</v>
      </c>
      <c r="D21" s="272">
        <v>11883197.79479</v>
      </c>
      <c r="E21" s="26">
        <f t="shared" si="3"/>
        <v>0.99830218847865571</v>
      </c>
      <c r="F21" s="21"/>
      <c r="G21" s="22"/>
    </row>
    <row r="22" spans="1:7" ht="20.100000000000001" customHeight="1" x14ac:dyDescent="0.2">
      <c r="A22" s="23" t="s">
        <v>27</v>
      </c>
      <c r="B22" s="37" t="s">
        <v>28</v>
      </c>
      <c r="C22" s="272">
        <v>2160179.0156100001</v>
      </c>
      <c r="D22" s="272">
        <v>1848329.88534</v>
      </c>
      <c r="E22" s="26">
        <f t="shared" si="3"/>
        <v>0.85563736708092275</v>
      </c>
      <c r="F22" s="21"/>
      <c r="G22" s="22"/>
    </row>
    <row r="23" spans="1:7" ht="20.100000000000001" customHeight="1" x14ac:dyDescent="0.2">
      <c r="A23" s="23" t="s">
        <v>29</v>
      </c>
      <c r="B23" s="37" t="s">
        <v>30</v>
      </c>
      <c r="C23" s="272">
        <v>1534381.7569599999</v>
      </c>
      <c r="D23" s="272">
        <v>1401878.4238799999</v>
      </c>
      <c r="E23" s="26">
        <f t="shared" si="3"/>
        <v>0.91364382919768106</v>
      </c>
      <c r="F23" s="21"/>
      <c r="G23" s="22"/>
    </row>
    <row r="24" spans="1:7" ht="20.100000000000001" customHeight="1" x14ac:dyDescent="0.2">
      <c r="A24" s="23" t="s">
        <v>31</v>
      </c>
      <c r="B24" s="37" t="s">
        <v>32</v>
      </c>
      <c r="C24" s="272">
        <v>16753.873</v>
      </c>
      <c r="D24" s="272">
        <v>17175.375650000002</v>
      </c>
      <c r="E24" s="26">
        <f t="shared" si="3"/>
        <v>1.025158520062794</v>
      </c>
      <c r="F24" s="21"/>
      <c r="G24" s="22"/>
    </row>
    <row r="25" spans="1:7" ht="20.100000000000001" customHeight="1" x14ac:dyDescent="0.2">
      <c r="A25" s="23" t="s">
        <v>33</v>
      </c>
      <c r="B25" s="37" t="s">
        <v>34</v>
      </c>
      <c r="C25" s="272">
        <v>23506179.489190001</v>
      </c>
      <c r="D25" s="272">
        <v>23987642.655609999</v>
      </c>
      <c r="E25" s="26">
        <f t="shared" si="3"/>
        <v>1.0204824083233692</v>
      </c>
      <c r="F25" s="21"/>
      <c r="G25" s="22"/>
    </row>
    <row r="26" spans="1:7" ht="20.100000000000001" customHeight="1" x14ac:dyDescent="0.2">
      <c r="A26" s="23" t="s">
        <v>35</v>
      </c>
      <c r="B26" s="37" t="s">
        <v>36</v>
      </c>
      <c r="C26" s="272">
        <v>363523.26851000002</v>
      </c>
      <c r="D26" s="272">
        <v>381490.55657000002</v>
      </c>
      <c r="E26" s="26">
        <f t="shared" si="3"/>
        <v>1.0494254140419783</v>
      </c>
      <c r="F26" s="21"/>
      <c r="G26" s="22"/>
    </row>
    <row r="27" spans="1:7" ht="20.100000000000001" customHeight="1" x14ac:dyDescent="0.2">
      <c r="A27" s="23" t="s">
        <v>37</v>
      </c>
      <c r="B27" s="37" t="s">
        <v>38</v>
      </c>
      <c r="C27" s="272">
        <v>169009.3665</v>
      </c>
      <c r="D27" s="272">
        <v>148238.17967000001</v>
      </c>
      <c r="E27" s="26">
        <f t="shared" si="3"/>
        <v>0.87710038052831829</v>
      </c>
      <c r="F27" s="21"/>
      <c r="G27" s="22"/>
    </row>
    <row r="28" spans="1:7" ht="20.100000000000001" customHeight="1" x14ac:dyDescent="0.2">
      <c r="A28" s="23" t="s">
        <v>39</v>
      </c>
      <c r="B28" s="37" t="s">
        <v>40</v>
      </c>
      <c r="C28" s="272">
        <v>853562.06078000006</v>
      </c>
      <c r="D28" s="272">
        <v>725619.49097000004</v>
      </c>
      <c r="E28" s="26">
        <f t="shared" si="3"/>
        <v>0.85010747819193855</v>
      </c>
      <c r="F28" s="21"/>
      <c r="G28" s="22"/>
    </row>
    <row r="29" spans="1:7" ht="20.100000000000001" customHeight="1" x14ac:dyDescent="0.2">
      <c r="A29" s="23" t="s">
        <v>41</v>
      </c>
      <c r="B29" s="37" t="s">
        <v>42</v>
      </c>
      <c r="C29" s="272">
        <v>29170.667089999999</v>
      </c>
      <c r="D29" s="272">
        <v>30142.98904</v>
      </c>
      <c r="E29" s="26">
        <f t="shared" si="3"/>
        <v>1.0333321808171239</v>
      </c>
      <c r="F29" s="21"/>
      <c r="G29" s="22"/>
    </row>
    <row r="30" spans="1:7" ht="20.100000000000001" customHeight="1" x14ac:dyDescent="0.2">
      <c r="A30" s="23" t="s">
        <v>43</v>
      </c>
      <c r="B30" s="37" t="s">
        <v>44</v>
      </c>
      <c r="C30" s="272">
        <v>1784875.43258</v>
      </c>
      <c r="D30" s="272">
        <v>1578281.0842899999</v>
      </c>
      <c r="E30" s="26">
        <f t="shared" si="3"/>
        <v>0.88425279180890948</v>
      </c>
      <c r="F30" s="21"/>
      <c r="G30" s="22"/>
    </row>
    <row r="31" spans="1:7" ht="20.100000000000001" customHeight="1" x14ac:dyDescent="0.2">
      <c r="A31" s="23" t="s">
        <v>45</v>
      </c>
      <c r="B31" s="37" t="s">
        <v>46</v>
      </c>
      <c r="C31" s="272">
        <v>1122262.1369099999</v>
      </c>
      <c r="D31" s="272">
        <v>1213426.81394</v>
      </c>
      <c r="E31" s="26">
        <f t="shared" si="3"/>
        <v>1.0812329615619127</v>
      </c>
      <c r="F31" s="21"/>
      <c r="G31" s="22"/>
    </row>
    <row r="32" spans="1:7" ht="20.100000000000001" customHeight="1" x14ac:dyDescent="0.2">
      <c r="A32" s="23" t="s">
        <v>47</v>
      </c>
      <c r="B32" s="37" t="s">
        <v>48</v>
      </c>
      <c r="C32" s="272">
        <v>6124736.6790399998</v>
      </c>
      <c r="D32" s="272">
        <v>5552257.7252099998</v>
      </c>
      <c r="E32" s="26">
        <f t="shared" si="3"/>
        <v>0.90653002997024668</v>
      </c>
      <c r="F32" s="21"/>
      <c r="G32" s="22"/>
    </row>
    <row r="33" spans="1:7" ht="20.100000000000001" customHeight="1" thickBot="1" x14ac:dyDescent="0.25">
      <c r="A33" s="23" t="s">
        <v>49</v>
      </c>
      <c r="B33" s="37" t="s">
        <v>50</v>
      </c>
      <c r="C33" s="272">
        <v>1279089.1003</v>
      </c>
      <c r="D33" s="272">
        <v>1320135.0475699999</v>
      </c>
      <c r="E33" s="26">
        <f t="shared" si="3"/>
        <v>1.0320899828326056</v>
      </c>
      <c r="F33" s="21"/>
      <c r="G33" s="22"/>
    </row>
    <row r="34" spans="1:7" s="100" customFormat="1" ht="20.100000000000001" customHeight="1" thickBot="1" x14ac:dyDescent="0.25">
      <c r="A34" s="134"/>
      <c r="B34" s="135" t="s">
        <v>10</v>
      </c>
      <c r="C34" s="96">
        <f>SUM(C14:C33)</f>
        <v>73245255.091409996</v>
      </c>
      <c r="D34" s="96">
        <f>SUM(D14:D33)</f>
        <v>72733762.434390008</v>
      </c>
      <c r="E34" s="30">
        <f t="shared" si="3"/>
        <v>0.99301671273611314</v>
      </c>
      <c r="F34" s="21"/>
      <c r="G34" s="22"/>
    </row>
    <row r="35" spans="1:7" ht="20.100000000000001" customHeight="1" x14ac:dyDescent="0.2">
      <c r="B35" s="274"/>
      <c r="C35" s="125"/>
      <c r="D35" s="125"/>
      <c r="E35" s="119"/>
      <c r="G35" s="22"/>
    </row>
    <row r="36" spans="1:7" ht="20.100000000000001" customHeight="1" x14ac:dyDescent="0.2">
      <c r="A36" s="508" t="s">
        <v>157</v>
      </c>
      <c r="B36" s="508"/>
      <c r="C36" s="508"/>
      <c r="D36" s="508"/>
      <c r="E36" s="508"/>
      <c r="G36" s="22"/>
    </row>
    <row r="37" spans="1:7" ht="20.100000000000001" customHeight="1" thickBot="1" x14ac:dyDescent="0.25">
      <c r="A37" s="252"/>
      <c r="B37" s="252"/>
      <c r="C37" s="252"/>
      <c r="D37" s="252"/>
      <c r="E37" s="252"/>
      <c r="G37" s="22"/>
    </row>
    <row r="38" spans="1:7" ht="20.100000000000001" customHeight="1" thickBot="1" x14ac:dyDescent="0.25">
      <c r="A38" s="253" t="s">
        <v>1</v>
      </c>
      <c r="B38" s="275" t="s">
        <v>12</v>
      </c>
      <c r="C38" s="254" t="s">
        <v>155</v>
      </c>
      <c r="D38" s="255"/>
      <c r="E38" s="259" t="s">
        <v>4</v>
      </c>
      <c r="G38" s="22"/>
    </row>
    <row r="39" spans="1:7" ht="20.100000000000001" customHeight="1" thickBot="1" x14ac:dyDescent="0.25">
      <c r="A39" s="257"/>
      <c r="B39" s="276"/>
      <c r="C39" s="36">
        <f>+C13</f>
        <v>2023</v>
      </c>
      <c r="D39" s="36">
        <f>+D13</f>
        <v>2024</v>
      </c>
      <c r="E39" s="36" t="str">
        <f>+E13</f>
        <v>24/23</v>
      </c>
      <c r="G39" s="22"/>
    </row>
    <row r="40" spans="1:7" ht="20.100000000000001" customHeight="1" x14ac:dyDescent="0.2">
      <c r="A40" s="10" t="s">
        <v>6</v>
      </c>
      <c r="B40" s="17" t="s">
        <v>52</v>
      </c>
      <c r="C40" s="277">
        <v>827381.19544000004</v>
      </c>
      <c r="D40" s="277">
        <v>987129.91532000003</v>
      </c>
      <c r="E40" s="20">
        <f t="shared" ref="E40:E67" si="4">+IF(C40=0,"X",D40/C40)</f>
        <v>1.1930775327750178</v>
      </c>
      <c r="F40" s="21"/>
      <c r="G40" s="22"/>
    </row>
    <row r="41" spans="1:7" ht="20.100000000000001" customHeight="1" x14ac:dyDescent="0.2">
      <c r="A41" s="23" t="s">
        <v>8</v>
      </c>
      <c r="B41" s="17" t="s">
        <v>53</v>
      </c>
      <c r="C41" s="277">
        <v>3638125.5488999998</v>
      </c>
      <c r="D41" s="277">
        <v>4083187.5109399999</v>
      </c>
      <c r="E41" s="55">
        <f t="shared" si="4"/>
        <v>1.1223327661615654</v>
      </c>
      <c r="F41" s="21"/>
      <c r="G41" s="22"/>
    </row>
    <row r="42" spans="1:7" ht="20.100000000000001" customHeight="1" x14ac:dyDescent="0.2">
      <c r="A42" s="23" t="s">
        <v>15</v>
      </c>
      <c r="B42" s="17" t="s">
        <v>54</v>
      </c>
      <c r="C42" s="277">
        <v>5043388.5047000004</v>
      </c>
      <c r="D42" s="277">
        <v>5611995.5138900001</v>
      </c>
      <c r="E42" s="55">
        <f t="shared" si="4"/>
        <v>1.1127430513552758</v>
      </c>
      <c r="F42" s="21"/>
      <c r="G42" s="22"/>
    </row>
    <row r="43" spans="1:7" ht="20.100000000000001" customHeight="1" x14ac:dyDescent="0.2">
      <c r="A43" s="23" t="s">
        <v>17</v>
      </c>
      <c r="B43" s="17" t="s">
        <v>55</v>
      </c>
      <c r="C43" s="277">
        <v>116213.37677</v>
      </c>
      <c r="D43" s="277">
        <v>124331.36941</v>
      </c>
      <c r="E43" s="55">
        <f t="shared" si="4"/>
        <v>1.069854201518182</v>
      </c>
      <c r="F43" s="21"/>
      <c r="G43" s="22"/>
    </row>
    <row r="44" spans="1:7" ht="20.100000000000001" customHeight="1" x14ac:dyDescent="0.2">
      <c r="A44" s="23" t="s">
        <v>19</v>
      </c>
      <c r="B44" s="17" t="s">
        <v>56</v>
      </c>
      <c r="C44" s="277">
        <v>36861.225559999999</v>
      </c>
      <c r="D44" s="277">
        <v>53893.118979999999</v>
      </c>
      <c r="E44" s="55">
        <f t="shared" si="4"/>
        <v>1.4620544531889406</v>
      </c>
      <c r="F44" s="21"/>
      <c r="G44" s="22"/>
    </row>
    <row r="45" spans="1:7" ht="20.100000000000001" customHeight="1" x14ac:dyDescent="0.2">
      <c r="A45" s="23" t="s">
        <v>21</v>
      </c>
      <c r="B45" s="17" t="s">
        <v>57</v>
      </c>
      <c r="C45" s="277">
        <v>13001548.254939999</v>
      </c>
      <c r="D45" s="277">
        <v>14223185.045329999</v>
      </c>
      <c r="E45" s="55">
        <f t="shared" si="4"/>
        <v>1.0939608703852508</v>
      </c>
      <c r="F45" s="21"/>
      <c r="G45" s="22"/>
    </row>
    <row r="46" spans="1:7" ht="20.100000000000001" customHeight="1" x14ac:dyDescent="0.2">
      <c r="A46" s="23" t="s">
        <v>23</v>
      </c>
      <c r="B46" s="17" t="s">
        <v>58</v>
      </c>
      <c r="C46" s="277">
        <v>888604.43214000005</v>
      </c>
      <c r="D46" s="277">
        <v>914158.70120999997</v>
      </c>
      <c r="E46" s="55">
        <f t="shared" si="4"/>
        <v>1.0287577555836158</v>
      </c>
      <c r="F46" s="21"/>
      <c r="G46" s="22"/>
    </row>
    <row r="47" spans="1:7" ht="20.100000000000001" customHeight="1" x14ac:dyDescent="0.2">
      <c r="A47" s="23" t="s">
        <v>25</v>
      </c>
      <c r="B47" s="17" t="s">
        <v>59</v>
      </c>
      <c r="C47" s="277">
        <v>405817.62634000002</v>
      </c>
      <c r="D47" s="277">
        <v>369340.31448</v>
      </c>
      <c r="E47" s="55">
        <f t="shared" si="4"/>
        <v>0.91011402784797035</v>
      </c>
      <c r="F47" s="21"/>
      <c r="G47" s="22"/>
    </row>
    <row r="48" spans="1:7" ht="20.100000000000001" customHeight="1" x14ac:dyDescent="0.2">
      <c r="A48" s="23" t="s">
        <v>27</v>
      </c>
      <c r="B48" s="17" t="s">
        <v>60</v>
      </c>
      <c r="C48" s="277">
        <v>5334610.8285100004</v>
      </c>
      <c r="D48" s="277">
        <v>5740391.1985200001</v>
      </c>
      <c r="E48" s="55">
        <f t="shared" si="4"/>
        <v>1.0760655993575707</v>
      </c>
      <c r="F48" s="21"/>
      <c r="G48" s="22"/>
    </row>
    <row r="49" spans="1:7" ht="20.100000000000001" customHeight="1" x14ac:dyDescent="0.2">
      <c r="A49" s="23" t="s">
        <v>29</v>
      </c>
      <c r="B49" s="17" t="s">
        <v>61</v>
      </c>
      <c r="C49" s="277">
        <v>479742.38277000003</v>
      </c>
      <c r="D49" s="277">
        <v>530306.43279999995</v>
      </c>
      <c r="E49" s="55">
        <f t="shared" si="4"/>
        <v>1.1053983384541648</v>
      </c>
      <c r="F49" s="21"/>
      <c r="G49" s="22"/>
    </row>
    <row r="50" spans="1:7" ht="20.100000000000001" customHeight="1" x14ac:dyDescent="0.2">
      <c r="A50" s="23" t="s">
        <v>31</v>
      </c>
      <c r="B50" s="17" t="s">
        <v>62</v>
      </c>
      <c r="C50" s="277">
        <v>2309882.7752299998</v>
      </c>
      <c r="D50" s="277">
        <v>2515923.6015599999</v>
      </c>
      <c r="E50" s="55">
        <f t="shared" si="4"/>
        <v>1.0891996894991713</v>
      </c>
      <c r="F50" s="21"/>
      <c r="G50" s="22"/>
    </row>
    <row r="51" spans="1:7" ht="20.100000000000001" customHeight="1" x14ac:dyDescent="0.2">
      <c r="A51" s="23" t="s">
        <v>33</v>
      </c>
      <c r="B51" s="17" t="s">
        <v>63</v>
      </c>
      <c r="C51" s="277">
        <v>379435.07851999998</v>
      </c>
      <c r="D51" s="277">
        <v>368127.83396999998</v>
      </c>
      <c r="E51" s="55">
        <f t="shared" si="4"/>
        <v>0.97019979124201083</v>
      </c>
      <c r="F51" s="21"/>
      <c r="G51" s="22"/>
    </row>
    <row r="52" spans="1:7" ht="20.100000000000001" customHeight="1" x14ac:dyDescent="0.2">
      <c r="A52" s="23" t="s">
        <v>35</v>
      </c>
      <c r="B52" s="17" t="s">
        <v>64</v>
      </c>
      <c r="C52" s="277">
        <v>1874631.3590899999</v>
      </c>
      <c r="D52" s="277">
        <v>1877053.7917899999</v>
      </c>
      <c r="E52" s="55">
        <f t="shared" si="4"/>
        <v>1.0012922181677233</v>
      </c>
      <c r="F52" s="21"/>
      <c r="G52" s="22"/>
    </row>
    <row r="53" spans="1:7" ht="20.100000000000001" customHeight="1" x14ac:dyDescent="0.2">
      <c r="A53" s="23" t="s">
        <v>37</v>
      </c>
      <c r="B53" s="17" t="s">
        <v>65</v>
      </c>
      <c r="C53" s="277">
        <v>139739.07616999999</v>
      </c>
      <c r="D53" s="277">
        <v>163772.83397000001</v>
      </c>
      <c r="E53" s="55">
        <f t="shared" si="4"/>
        <v>1.1719902439512457</v>
      </c>
      <c r="F53" s="21"/>
      <c r="G53" s="22"/>
    </row>
    <row r="54" spans="1:7" ht="20.100000000000001" customHeight="1" x14ac:dyDescent="0.2">
      <c r="A54" s="23" t="s">
        <v>39</v>
      </c>
      <c r="B54" s="17" t="s">
        <v>66</v>
      </c>
      <c r="C54" s="277">
        <v>11011.71558</v>
      </c>
      <c r="D54" s="277">
        <v>8557.2022400000005</v>
      </c>
      <c r="E54" s="55">
        <f t="shared" si="4"/>
        <v>0.77709982407664047</v>
      </c>
      <c r="F54" s="21"/>
      <c r="G54" s="22"/>
    </row>
    <row r="55" spans="1:7" ht="20.100000000000001" customHeight="1" x14ac:dyDescent="0.2">
      <c r="A55" s="23" t="s">
        <v>41</v>
      </c>
      <c r="B55" s="17" t="s">
        <v>67</v>
      </c>
      <c r="C55" s="277">
        <v>1354228.3131800001</v>
      </c>
      <c r="D55" s="277">
        <v>1219798.8746</v>
      </c>
      <c r="E55" s="55">
        <f t="shared" si="4"/>
        <v>0.90073354893582691</v>
      </c>
      <c r="F55" s="21"/>
      <c r="G55" s="22"/>
    </row>
    <row r="56" spans="1:7" ht="20.100000000000001" customHeight="1" x14ac:dyDescent="0.2">
      <c r="A56" s="23" t="s">
        <v>43</v>
      </c>
      <c r="B56" s="17" t="s">
        <v>68</v>
      </c>
      <c r="C56" s="277">
        <v>998005.91136000003</v>
      </c>
      <c r="D56" s="277">
        <v>1040930.8035</v>
      </c>
      <c r="E56" s="55">
        <f t="shared" si="4"/>
        <v>1.0430106592069235</v>
      </c>
      <c r="F56" s="21"/>
      <c r="G56" s="22"/>
    </row>
    <row r="57" spans="1:7" ht="20.100000000000001" customHeight="1" x14ac:dyDescent="0.2">
      <c r="A57" s="23" t="s">
        <v>45</v>
      </c>
      <c r="B57" s="17" t="s">
        <v>69</v>
      </c>
      <c r="C57" s="277">
        <v>30066723.678679999</v>
      </c>
      <c r="D57" s="277">
        <v>31617700.460820001</v>
      </c>
      <c r="E57" s="55">
        <f t="shared" si="4"/>
        <v>1.0515844958271854</v>
      </c>
      <c r="F57" s="21"/>
      <c r="G57" s="22"/>
    </row>
    <row r="58" spans="1:7" ht="20.100000000000001" customHeight="1" x14ac:dyDescent="0.2">
      <c r="A58" s="23" t="s">
        <v>47</v>
      </c>
      <c r="B58" s="17" t="s">
        <v>70</v>
      </c>
      <c r="C58" s="277">
        <v>2051757.98594</v>
      </c>
      <c r="D58" s="277">
        <v>2736961.45536</v>
      </c>
      <c r="E58" s="55">
        <f t="shared" si="4"/>
        <v>1.3339592067463446</v>
      </c>
      <c r="F58" s="21"/>
      <c r="G58" s="22"/>
    </row>
    <row r="59" spans="1:7" ht="20.100000000000001" customHeight="1" x14ac:dyDescent="0.2">
      <c r="A59" s="23" t="s">
        <v>49</v>
      </c>
      <c r="B59" s="17" t="s">
        <v>71</v>
      </c>
      <c r="C59" s="277">
        <v>464220.71370999998</v>
      </c>
      <c r="D59" s="277">
        <v>425867.12581</v>
      </c>
      <c r="E59" s="55">
        <f t="shared" si="4"/>
        <v>0.91738070541169436</v>
      </c>
      <c r="F59" s="21"/>
      <c r="G59" s="22"/>
    </row>
    <row r="60" spans="1:7" ht="20.100000000000001" customHeight="1" x14ac:dyDescent="0.2">
      <c r="A60" s="23" t="s">
        <v>72</v>
      </c>
      <c r="B60" s="17" t="s">
        <v>73</v>
      </c>
      <c r="C60" s="277">
        <v>122048.33811</v>
      </c>
      <c r="D60" s="277">
        <v>118238.57922</v>
      </c>
      <c r="E60" s="55">
        <f t="shared" si="4"/>
        <v>0.96878483600025489</v>
      </c>
      <c r="F60" s="21"/>
      <c r="G60" s="22"/>
    </row>
    <row r="61" spans="1:7" ht="20.100000000000001" customHeight="1" x14ac:dyDescent="0.2">
      <c r="A61" s="23" t="s">
        <v>74</v>
      </c>
      <c r="B61" s="17" t="s">
        <v>75</v>
      </c>
      <c r="C61" s="277">
        <v>74015.752909999996</v>
      </c>
      <c r="D61" s="277">
        <v>73592.286030000003</v>
      </c>
      <c r="E61" s="55">
        <f t="shared" si="4"/>
        <v>0.99427869253029266</v>
      </c>
      <c r="F61" s="21"/>
      <c r="G61" s="22"/>
    </row>
    <row r="62" spans="1:7" ht="20.100000000000001" customHeight="1" x14ac:dyDescent="0.2">
      <c r="A62" s="23" t="s">
        <v>76</v>
      </c>
      <c r="B62" s="17" t="s">
        <v>77</v>
      </c>
      <c r="C62" s="277">
        <v>1003849.98966</v>
      </c>
      <c r="D62" s="277">
        <v>1054019.96792</v>
      </c>
      <c r="E62" s="55">
        <f t="shared" si="4"/>
        <v>1.0499775651509369</v>
      </c>
      <c r="F62" s="21"/>
      <c r="G62" s="22"/>
    </row>
    <row r="63" spans="1:7" ht="20.100000000000001" customHeight="1" x14ac:dyDescent="0.2">
      <c r="A63" s="23" t="s">
        <v>78</v>
      </c>
      <c r="B63" s="17" t="s">
        <v>79</v>
      </c>
      <c r="C63" s="277">
        <v>696826.49436999997</v>
      </c>
      <c r="D63" s="277">
        <v>710212.08860999998</v>
      </c>
      <c r="E63" s="55">
        <f t="shared" si="4"/>
        <v>1.0192093646670279</v>
      </c>
      <c r="F63" s="21"/>
      <c r="G63" s="22"/>
    </row>
    <row r="64" spans="1:7" ht="20.100000000000001" customHeight="1" x14ac:dyDescent="0.2">
      <c r="A64" s="23" t="s">
        <v>80</v>
      </c>
      <c r="B64" s="17" t="s">
        <v>81</v>
      </c>
      <c r="C64" s="277">
        <v>6276974.0392000005</v>
      </c>
      <c r="D64" s="277">
        <v>7164563.3826200003</v>
      </c>
      <c r="E64" s="55">
        <f t="shared" si="4"/>
        <v>1.1414040169478099</v>
      </c>
      <c r="F64" s="21"/>
      <c r="G64" s="22"/>
    </row>
    <row r="65" spans="1:12" ht="20.100000000000001" customHeight="1" x14ac:dyDescent="0.2">
      <c r="A65" s="23" t="s">
        <v>82</v>
      </c>
      <c r="B65" s="17" t="s">
        <v>83</v>
      </c>
      <c r="C65" s="277">
        <v>15776958.961300001</v>
      </c>
      <c r="D65" s="277">
        <v>17889815.116280001</v>
      </c>
      <c r="E65" s="55">
        <f t="shared" si="4"/>
        <v>1.1339203683144969</v>
      </c>
      <c r="F65" s="21"/>
      <c r="G65" s="22"/>
    </row>
    <row r="66" spans="1:12" ht="20.100000000000001" customHeight="1" thickBot="1" x14ac:dyDescent="0.25">
      <c r="A66" s="23" t="s">
        <v>84</v>
      </c>
      <c r="B66" s="37" t="s">
        <v>85</v>
      </c>
      <c r="C66" s="277">
        <v>133176.73775</v>
      </c>
      <c r="D66" s="277">
        <v>148383.24799999999</v>
      </c>
      <c r="E66" s="55">
        <f t="shared" si="4"/>
        <v>1.1141829309450852</v>
      </c>
      <c r="F66" s="21"/>
      <c r="G66" s="22"/>
    </row>
    <row r="67" spans="1:12" ht="20.100000000000001" customHeight="1" thickBot="1" x14ac:dyDescent="0.25">
      <c r="A67" s="95"/>
      <c r="B67" s="41" t="s">
        <v>10</v>
      </c>
      <c r="C67" s="96">
        <f>SUM(C40:C66)</f>
        <v>93505780.296829984</v>
      </c>
      <c r="D67" s="96">
        <f>SUM(D40:D66)</f>
        <v>101771437.77317999</v>
      </c>
      <c r="E67" s="30">
        <f t="shared" si="4"/>
        <v>1.0883972889174449</v>
      </c>
      <c r="F67" s="21"/>
      <c r="G67" s="22"/>
    </row>
    <row r="68" spans="1:12" s="100" customFormat="1" x14ac:dyDescent="0.2">
      <c r="A68" s="117"/>
      <c r="B68" s="274"/>
      <c r="C68" s="43"/>
      <c r="D68" s="43"/>
      <c r="E68" s="22"/>
    </row>
    <row r="69" spans="1:12" x14ac:dyDescent="0.2">
      <c r="C69" s="22"/>
      <c r="D69" s="22"/>
    </row>
    <row r="70" spans="1:12" s="250" customFormat="1" x14ac:dyDescent="0.2">
      <c r="A70" s="278"/>
      <c r="B70" s="278"/>
      <c r="C70" s="278"/>
      <c r="D70" s="278"/>
    </row>
    <row r="71" spans="1:12" x14ac:dyDescent="0.2">
      <c r="A71" s="251"/>
      <c r="C71" s="266"/>
      <c r="E71" s="266"/>
      <c r="F71" s="266"/>
      <c r="G71" s="266"/>
      <c r="I71" s="268"/>
      <c r="J71" s="268"/>
      <c r="K71" s="268"/>
      <c r="L71" s="268"/>
    </row>
    <row r="72" spans="1:12" x14ac:dyDescent="0.2">
      <c r="C72" s="268"/>
      <c r="D72" s="250"/>
      <c r="E72" s="268"/>
      <c r="F72" s="279"/>
      <c r="G72" s="279"/>
    </row>
    <row r="73" spans="1:12" x14ac:dyDescent="0.2">
      <c r="C73" s="268"/>
      <c r="D73" s="250"/>
      <c r="E73" s="268"/>
      <c r="F73" s="279"/>
      <c r="G73" s="279"/>
    </row>
    <row r="74" spans="1:12" x14ac:dyDescent="0.2">
      <c r="C74" s="268"/>
      <c r="D74" s="250"/>
      <c r="E74" s="268"/>
      <c r="F74" s="279"/>
      <c r="G74" s="279"/>
    </row>
    <row r="75" spans="1:12" x14ac:dyDescent="0.2">
      <c r="C75" s="268"/>
      <c r="D75" s="250"/>
      <c r="E75" s="268"/>
      <c r="F75" s="279"/>
      <c r="G75" s="279"/>
    </row>
    <row r="76" spans="1:12" x14ac:dyDescent="0.2">
      <c r="C76" s="268"/>
      <c r="D76" s="250"/>
      <c r="E76" s="268"/>
      <c r="F76" s="279"/>
      <c r="G76" s="279"/>
    </row>
    <row r="77" spans="1:12" ht="12" customHeight="1" x14ac:dyDescent="0.2">
      <c r="C77" s="268"/>
      <c r="D77" s="250"/>
      <c r="E77" s="268"/>
      <c r="F77" s="279"/>
      <c r="G77" s="279"/>
    </row>
    <row r="78" spans="1:12" x14ac:dyDescent="0.2">
      <c r="C78" s="268"/>
      <c r="D78" s="268"/>
      <c r="E78" s="268"/>
      <c r="F78" s="279"/>
      <c r="G78" s="279"/>
    </row>
    <row r="79" spans="1:12" x14ac:dyDescent="0.2">
      <c r="C79" s="268"/>
      <c r="D79" s="268"/>
      <c r="E79" s="268"/>
      <c r="F79" s="279"/>
      <c r="G79" s="279"/>
    </row>
    <row r="80" spans="1:12" x14ac:dyDescent="0.2">
      <c r="A80" s="280"/>
      <c r="B80" s="278"/>
      <c r="C80" s="280"/>
      <c r="D80" s="280"/>
    </row>
    <row r="81" spans="1:7" x14ac:dyDescent="0.2">
      <c r="A81" s="251"/>
      <c r="C81" s="266"/>
      <c r="E81" s="266"/>
      <c r="F81" s="266"/>
      <c r="G81" s="266"/>
    </row>
    <row r="82" spans="1:7" x14ac:dyDescent="0.2">
      <c r="C82" s="268"/>
      <c r="D82" s="250"/>
      <c r="E82" s="268"/>
      <c r="F82" s="279"/>
      <c r="G82" s="279"/>
    </row>
    <row r="83" spans="1:7" x14ac:dyDescent="0.2">
      <c r="C83" s="268"/>
      <c r="D83" s="250"/>
      <c r="E83" s="268"/>
      <c r="F83" s="279"/>
      <c r="G83" s="279"/>
    </row>
    <row r="84" spans="1:7" x14ac:dyDescent="0.2">
      <c r="C84" s="268"/>
      <c r="D84" s="250"/>
      <c r="E84" s="268"/>
      <c r="F84" s="279"/>
      <c r="G84" s="279"/>
    </row>
    <row r="85" spans="1:7" x14ac:dyDescent="0.2">
      <c r="C85" s="268"/>
      <c r="D85" s="250"/>
      <c r="E85" s="268"/>
      <c r="F85" s="279"/>
      <c r="G85" s="279"/>
    </row>
    <row r="86" spans="1:7" x14ac:dyDescent="0.2">
      <c r="C86" s="268"/>
      <c r="D86" s="250"/>
      <c r="E86" s="268"/>
      <c r="F86" s="279"/>
      <c r="G86" s="279"/>
    </row>
    <row r="87" spans="1:7" x14ac:dyDescent="0.2">
      <c r="C87" s="268"/>
      <c r="D87" s="268"/>
      <c r="E87" s="268"/>
      <c r="F87" s="279"/>
      <c r="G87" s="279"/>
    </row>
    <row r="88" spans="1:7" x14ac:dyDescent="0.2">
      <c r="C88" s="268"/>
      <c r="D88" s="268"/>
      <c r="E88" s="268"/>
      <c r="F88" s="279"/>
      <c r="G88" s="279"/>
    </row>
    <row r="89" spans="1:7" x14ac:dyDescent="0.2">
      <c r="A89" s="280"/>
      <c r="B89" s="278"/>
      <c r="C89" s="280"/>
      <c r="E89" s="281"/>
      <c r="F89" s="279"/>
      <c r="G89" s="279"/>
    </row>
    <row r="90" spans="1:7" x14ac:dyDescent="0.2">
      <c r="A90" s="251"/>
      <c r="C90" s="266"/>
      <c r="E90" s="266"/>
      <c r="F90" s="266"/>
      <c r="G90" s="266"/>
    </row>
    <row r="91" spans="1:7" x14ac:dyDescent="0.2">
      <c r="C91" s="268"/>
      <c r="D91" s="250"/>
      <c r="E91" s="268"/>
      <c r="F91" s="279"/>
      <c r="G91" s="279"/>
    </row>
    <row r="92" spans="1:7" x14ac:dyDescent="0.2">
      <c r="C92" s="268"/>
      <c r="D92" s="250"/>
      <c r="E92" s="268"/>
      <c r="F92" s="279"/>
      <c r="G92" s="279"/>
    </row>
    <row r="93" spans="1:7" x14ac:dyDescent="0.2">
      <c r="C93" s="268"/>
      <c r="D93" s="250"/>
      <c r="E93" s="268"/>
      <c r="F93" s="279"/>
      <c r="G93" s="279"/>
    </row>
    <row r="94" spans="1:7" x14ac:dyDescent="0.2">
      <c r="C94" s="268"/>
      <c r="D94" s="250"/>
      <c r="E94" s="268"/>
      <c r="F94" s="279"/>
      <c r="G94" s="279"/>
    </row>
    <row r="95" spans="1:7" x14ac:dyDescent="0.2">
      <c r="C95" s="268"/>
      <c r="D95" s="268"/>
      <c r="E95" s="268"/>
      <c r="F95" s="279"/>
      <c r="G95" s="279"/>
    </row>
    <row r="96" spans="1:7" x14ac:dyDescent="0.2">
      <c r="C96" s="268"/>
      <c r="E96" s="268"/>
    </row>
    <row r="101" spans="2:5" x14ac:dyDescent="0.2">
      <c r="B101" s="278"/>
    </row>
    <row r="103" spans="2:5" x14ac:dyDescent="0.2">
      <c r="C103" s="279"/>
      <c r="D103" s="250"/>
      <c r="E103" s="279"/>
    </row>
    <row r="104" spans="2:5" x14ac:dyDescent="0.2">
      <c r="C104" s="279"/>
      <c r="D104" s="250"/>
      <c r="E104" s="279"/>
    </row>
    <row r="105" spans="2:5" x14ac:dyDescent="0.2">
      <c r="C105" s="279"/>
      <c r="D105" s="250"/>
      <c r="E105" s="279"/>
    </row>
    <row r="106" spans="2:5" x14ac:dyDescent="0.2">
      <c r="C106" s="279"/>
      <c r="D106" s="250"/>
      <c r="E106" s="279"/>
    </row>
    <row r="107" spans="2:5" x14ac:dyDescent="0.2">
      <c r="C107" s="279"/>
      <c r="D107" s="250"/>
      <c r="E107" s="279"/>
    </row>
    <row r="108" spans="2:5" x14ac:dyDescent="0.2">
      <c r="C108" s="279"/>
      <c r="D108" s="250"/>
      <c r="E108" s="279"/>
    </row>
    <row r="178" spans="2:6" x14ac:dyDescent="0.2">
      <c r="B178" s="280"/>
      <c r="C178" s="280"/>
      <c r="D178" s="280"/>
    </row>
    <row r="180" spans="2:6" x14ac:dyDescent="0.2">
      <c r="C180" s="279"/>
      <c r="D180" s="250"/>
      <c r="E180" s="279"/>
      <c r="F180" s="279"/>
    </row>
    <row r="181" spans="2:6" x14ac:dyDescent="0.2">
      <c r="C181" s="279"/>
      <c r="D181" s="250"/>
      <c r="E181" s="279"/>
    </row>
    <row r="182" spans="2:6" x14ac:dyDescent="0.2">
      <c r="C182" s="279"/>
      <c r="D182" s="250"/>
      <c r="E182" s="279"/>
    </row>
    <row r="183" spans="2:6" x14ac:dyDescent="0.2">
      <c r="C183" s="279"/>
      <c r="D183" s="250"/>
      <c r="E183" s="279"/>
    </row>
    <row r="184" spans="2:6" x14ac:dyDescent="0.2">
      <c r="C184" s="279"/>
      <c r="D184" s="250"/>
      <c r="E184" s="279"/>
    </row>
    <row r="253" spans="2:5" x14ac:dyDescent="0.2">
      <c r="B253" s="280"/>
    </row>
    <row r="255" spans="2:5" x14ac:dyDescent="0.2">
      <c r="C255" s="279"/>
      <c r="D255" s="250"/>
      <c r="E255" s="279"/>
    </row>
    <row r="256" spans="2:5" x14ac:dyDescent="0.2">
      <c r="C256" s="279"/>
      <c r="D256" s="250"/>
      <c r="E256" s="279"/>
    </row>
    <row r="257" spans="3:5" x14ac:dyDescent="0.2">
      <c r="C257" s="279"/>
      <c r="D257" s="250"/>
      <c r="E257" s="279"/>
    </row>
    <row r="258" spans="3:5" x14ac:dyDescent="0.2">
      <c r="C258" s="279"/>
      <c r="D258" s="250"/>
      <c r="E258" s="279"/>
    </row>
  </sheetData>
  <mergeCells count="3">
    <mergeCell ref="A2:E2"/>
    <mergeCell ref="A10:E10"/>
    <mergeCell ref="A36:E36"/>
  </mergeCells>
  <conditionalFormatting sqref="G6:G67 C69:D69">
    <cfRule type="cellIs" dxfId="7" priority="1" operator="notEqual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71" fitToHeight="5" orientation="portrait" r:id="rId1"/>
  <headerFooter alignWithMargins="0"/>
  <rowBreaks count="1" manualBreakCount="1">
    <brk id="35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135BF-B0C3-467A-87A9-4E4574B0BC4A}">
  <dimension ref="A1:M68"/>
  <sheetViews>
    <sheetView showGridLines="0" zoomScale="80" zoomScaleNormal="80" zoomScaleSheetLayoutView="130" workbookViewId="0">
      <selection activeCell="C35" sqref="C35:G35"/>
    </sheetView>
  </sheetViews>
  <sheetFormatPr defaultColWidth="9.140625" defaultRowHeight="14.25" x14ac:dyDescent="0.2"/>
  <cols>
    <col min="1" max="1" width="4.28515625" style="282" bestFit="1" customWidth="1"/>
    <col min="2" max="2" width="34.140625" style="45" bestFit="1" customWidth="1"/>
    <col min="3" max="4" width="13.5703125" style="45" bestFit="1" customWidth="1"/>
    <col min="5" max="5" width="12.140625" style="45" customWidth="1"/>
    <col min="6" max="6" width="11.7109375" style="45" customWidth="1"/>
    <col min="7" max="7" width="12" style="45" customWidth="1"/>
    <col min="8" max="8" width="11.5703125" style="45" customWidth="1"/>
    <col min="9" max="9" width="11.140625" style="45" customWidth="1"/>
    <col min="10" max="10" width="11.42578125" style="45" customWidth="1"/>
    <col min="11" max="11" width="3.140625" style="45" customWidth="1"/>
    <col min="12" max="16384" width="9.140625" style="45"/>
  </cols>
  <sheetData>
    <row r="1" spans="1:12" ht="20.100000000000001" customHeight="1" x14ac:dyDescent="0.2">
      <c r="C1" s="46"/>
      <c r="D1" s="46"/>
    </row>
    <row r="2" spans="1:12" s="283" customFormat="1" ht="20.100000000000001" customHeight="1" x14ac:dyDescent="0.2">
      <c r="A2" s="482" t="s">
        <v>158</v>
      </c>
      <c r="B2" s="482"/>
      <c r="C2" s="482"/>
      <c r="D2" s="482"/>
      <c r="E2" s="482"/>
      <c r="F2" s="482"/>
      <c r="G2" s="482"/>
      <c r="H2" s="482"/>
      <c r="I2" s="482"/>
      <c r="J2" s="482"/>
    </row>
    <row r="3" spans="1:12" s="283" customFormat="1" ht="20.100000000000001" customHeight="1" thickBot="1" x14ac:dyDescent="0.25">
      <c r="A3" s="194"/>
      <c r="B3" s="194"/>
      <c r="C3" s="194"/>
      <c r="D3" s="194"/>
      <c r="E3" s="194"/>
      <c r="F3" s="197"/>
      <c r="G3" s="197"/>
      <c r="H3" s="197"/>
      <c r="I3" s="197"/>
      <c r="J3" s="197"/>
    </row>
    <row r="4" spans="1:12" s="283" customFormat="1" ht="20.100000000000001" customHeight="1" thickBot="1" x14ac:dyDescent="0.25">
      <c r="A4" s="284" t="s">
        <v>1</v>
      </c>
      <c r="B4" s="284" t="s">
        <v>2</v>
      </c>
      <c r="C4" s="285" t="s">
        <v>159</v>
      </c>
      <c r="D4" s="286"/>
      <c r="E4" s="287" t="s">
        <v>4</v>
      </c>
      <c r="F4" s="285" t="s">
        <v>160</v>
      </c>
      <c r="G4" s="286"/>
      <c r="H4" s="287" t="s">
        <v>4</v>
      </c>
      <c r="I4" s="509" t="s">
        <v>161</v>
      </c>
      <c r="J4" s="510"/>
    </row>
    <row r="5" spans="1:12" s="283" customFormat="1" ht="34.5" customHeight="1" thickBot="1" x14ac:dyDescent="0.25">
      <c r="A5" s="288"/>
      <c r="B5" s="289"/>
      <c r="C5" s="290">
        <v>2023</v>
      </c>
      <c r="D5" s="290">
        <v>2024</v>
      </c>
      <c r="E5" s="290" t="s">
        <v>5</v>
      </c>
      <c r="F5" s="290">
        <f>+C5</f>
        <v>2023</v>
      </c>
      <c r="G5" s="290">
        <f t="shared" ref="G5:H5" si="0">+D5</f>
        <v>2024</v>
      </c>
      <c r="H5" s="290" t="str">
        <f t="shared" si="0"/>
        <v>24/23</v>
      </c>
      <c r="I5" s="291">
        <f>+F5</f>
        <v>2023</v>
      </c>
      <c r="J5" s="291">
        <f>+G5</f>
        <v>2024</v>
      </c>
    </row>
    <row r="6" spans="1:12" ht="20.100000000000001" customHeight="1" x14ac:dyDescent="0.2">
      <c r="A6" s="287" t="s">
        <v>6</v>
      </c>
      <c r="B6" s="292" t="s">
        <v>7</v>
      </c>
      <c r="C6" s="293">
        <f>+C34</f>
        <v>83912710.265030012</v>
      </c>
      <c r="D6" s="293">
        <f>+D34</f>
        <v>83722004.756220013</v>
      </c>
      <c r="E6" s="294">
        <f t="shared" ref="E6:E8" si="1">+IF(C6=0,"X",D6/C6)</f>
        <v>0.99772733465278773</v>
      </c>
      <c r="F6" s="293">
        <f>+F34</f>
        <v>8706639.4649899974</v>
      </c>
      <c r="G6" s="293">
        <f>+G34</f>
        <v>4337182.1959899999</v>
      </c>
      <c r="H6" s="295">
        <f t="shared" ref="H6" si="2">+IFERROR(IF(G6/F6&gt;0,G6/F6,"X"),"X")</f>
        <v>0.49814652523859648</v>
      </c>
      <c r="I6" s="296">
        <f>+I34</f>
        <v>0.10847183256955051</v>
      </c>
      <c r="J6" s="296">
        <f>+J34</f>
        <v>5.1745632704302352E-2</v>
      </c>
      <c r="K6" s="297"/>
      <c r="L6" s="76"/>
    </row>
    <row r="7" spans="1:12" ht="20.100000000000001" customHeight="1" thickBot="1" x14ac:dyDescent="0.25">
      <c r="A7" s="298" t="s">
        <v>8</v>
      </c>
      <c r="B7" s="299" t="s">
        <v>9</v>
      </c>
      <c r="C7" s="300">
        <f>+C67</f>
        <v>102290753.61119998</v>
      </c>
      <c r="D7" s="300">
        <f>+D67</f>
        <v>108781021.75468999</v>
      </c>
      <c r="E7" s="294">
        <f t="shared" si="1"/>
        <v>1.0634492162229938</v>
      </c>
      <c r="F7" s="300">
        <f>+F67</f>
        <v>5649966.7661100002</v>
      </c>
      <c r="G7" s="300">
        <f>+G67</f>
        <v>6412752.6408399986</v>
      </c>
      <c r="H7" s="294">
        <f t="shared" ref="H7:H8" si="3">+IF(F7=0,"X",G7/F7)</f>
        <v>1.1350071436358511</v>
      </c>
      <c r="I7" s="301">
        <f>+I67</f>
        <v>5.9194483694832524E-2</v>
      </c>
      <c r="J7" s="301">
        <f>+J67</f>
        <v>6.0763715373347113E-2</v>
      </c>
      <c r="K7" s="297"/>
      <c r="L7" s="76"/>
    </row>
    <row r="8" spans="1:12" ht="20.100000000000001" customHeight="1" thickBot="1" x14ac:dyDescent="0.25">
      <c r="A8" s="302"/>
      <c r="B8" s="303" t="s">
        <v>10</v>
      </c>
      <c r="C8" s="304">
        <f>SUM(C6:C7)</f>
        <v>186203463.87623</v>
      </c>
      <c r="D8" s="304">
        <f>SUM(D6:D7)</f>
        <v>192503026.51091</v>
      </c>
      <c r="E8" s="305">
        <f t="shared" si="1"/>
        <v>1.0338316081964369</v>
      </c>
      <c r="F8" s="304">
        <f>SUM(F6:F7)</f>
        <v>14356606.231099997</v>
      </c>
      <c r="G8" s="304">
        <f>SUM(G6:G7)</f>
        <v>10749934.836829998</v>
      </c>
      <c r="H8" s="305">
        <f t="shared" si="3"/>
        <v>0.74877966726864409</v>
      </c>
      <c r="I8" s="306" t="e">
        <f>+#REF!</f>
        <v>#REF!</v>
      </c>
      <c r="J8" s="306" t="e">
        <f>+#REF!</f>
        <v>#REF!</v>
      </c>
      <c r="K8" s="297"/>
      <c r="L8" s="76"/>
    </row>
    <row r="9" spans="1:12" ht="20.100000000000001" customHeight="1" x14ac:dyDescent="0.2">
      <c r="L9" s="76"/>
    </row>
    <row r="10" spans="1:12" s="283" customFormat="1" ht="20.100000000000001" customHeight="1" x14ac:dyDescent="0.2">
      <c r="A10" s="501" t="s">
        <v>162</v>
      </c>
      <c r="B10" s="501"/>
      <c r="C10" s="501"/>
      <c r="D10" s="501"/>
      <c r="E10" s="501"/>
      <c r="F10" s="501"/>
      <c r="G10" s="501"/>
      <c r="H10" s="501"/>
      <c r="I10" s="501"/>
      <c r="J10" s="501"/>
      <c r="L10" s="76"/>
    </row>
    <row r="11" spans="1:12" s="283" customFormat="1" ht="20.100000000000001" customHeight="1" thickBot="1" x14ac:dyDescent="0.25">
      <c r="A11" s="194"/>
      <c r="B11" s="194"/>
      <c r="C11" s="194"/>
      <c r="D11" s="194"/>
      <c r="E11" s="194"/>
      <c r="F11" s="197"/>
      <c r="G11" s="197"/>
      <c r="H11" s="197"/>
      <c r="I11" s="197"/>
      <c r="J11" s="197"/>
      <c r="L11" s="76"/>
    </row>
    <row r="12" spans="1:12" ht="20.100000000000001" customHeight="1" thickBot="1" x14ac:dyDescent="0.25">
      <c r="A12" s="287" t="s">
        <v>1</v>
      </c>
      <c r="B12" s="287" t="s">
        <v>12</v>
      </c>
      <c r="C12" s="285" t="s">
        <v>159</v>
      </c>
      <c r="D12" s="286"/>
      <c r="E12" s="287" t="s">
        <v>4</v>
      </c>
      <c r="F12" s="285" t="s">
        <v>160</v>
      </c>
      <c r="G12" s="286"/>
      <c r="H12" s="287" t="s">
        <v>4</v>
      </c>
      <c r="I12" s="509" t="s">
        <v>161</v>
      </c>
      <c r="J12" s="510"/>
      <c r="L12" s="76"/>
    </row>
    <row r="13" spans="1:12" s="282" customFormat="1" ht="20.100000000000001" customHeight="1" thickBot="1" x14ac:dyDescent="0.25">
      <c r="A13" s="307"/>
      <c r="B13" s="307"/>
      <c r="C13" s="290">
        <f>+C5</f>
        <v>2023</v>
      </c>
      <c r="D13" s="290">
        <f t="shared" ref="D13:H13" si="4">+D5</f>
        <v>2024</v>
      </c>
      <c r="E13" s="290" t="str">
        <f t="shared" si="4"/>
        <v>24/23</v>
      </c>
      <c r="F13" s="290">
        <f t="shared" si="4"/>
        <v>2023</v>
      </c>
      <c r="G13" s="290">
        <f t="shared" si="4"/>
        <v>2024</v>
      </c>
      <c r="H13" s="290" t="str">
        <f t="shared" si="4"/>
        <v>24/23</v>
      </c>
      <c r="I13" s="290">
        <v>2023</v>
      </c>
      <c r="J13" s="290">
        <v>2024</v>
      </c>
      <c r="L13" s="76"/>
    </row>
    <row r="14" spans="1:12" ht="20.100000000000001" customHeight="1" x14ac:dyDescent="0.2">
      <c r="A14" s="23" t="s">
        <v>6</v>
      </c>
      <c r="B14" s="37" t="s">
        <v>13</v>
      </c>
      <c r="C14" s="308">
        <v>17553567.695599999</v>
      </c>
      <c r="D14" s="308">
        <v>17411715.667169999</v>
      </c>
      <c r="E14" s="294">
        <f t="shared" ref="E14:E34" si="5">+IF(C14=0,"X",D14/C14)</f>
        <v>0.99191890612268196</v>
      </c>
      <c r="F14" s="308">
        <v>2824901.1153899999</v>
      </c>
      <c r="G14" s="308">
        <v>888523.30426000012</v>
      </c>
      <c r="H14" s="295">
        <f t="shared" ref="H14:H34" si="6">+IFERROR(IF(G14/F14&gt;0,G14/F14,"X"),"X")</f>
        <v>0.31453253334049269</v>
      </c>
      <c r="I14" s="295">
        <v>0.17048861313980648</v>
      </c>
      <c r="J14" s="295">
        <v>5.0823171946953162E-2</v>
      </c>
      <c r="K14" s="297"/>
      <c r="L14" s="76"/>
    </row>
    <row r="15" spans="1:12" ht="20.100000000000001" customHeight="1" x14ac:dyDescent="0.2">
      <c r="A15" s="23" t="s">
        <v>8</v>
      </c>
      <c r="B15" s="37" t="s">
        <v>14</v>
      </c>
      <c r="C15" s="308">
        <v>1215353.46762</v>
      </c>
      <c r="D15" s="308">
        <v>1478744.8529300001</v>
      </c>
      <c r="E15" s="294">
        <f t="shared" si="5"/>
        <v>1.2167199850310162</v>
      </c>
      <c r="F15" s="308">
        <v>93471.412100000001</v>
      </c>
      <c r="G15" s="308">
        <v>59971.57390000001</v>
      </c>
      <c r="H15" s="295">
        <f t="shared" si="6"/>
        <v>0.64160337960701475</v>
      </c>
      <c r="I15" s="295">
        <v>9.0106679030160855E-2</v>
      </c>
      <c r="J15" s="295">
        <v>4.4520701744661502E-2</v>
      </c>
      <c r="K15" s="297"/>
      <c r="L15" s="76"/>
    </row>
    <row r="16" spans="1:12" ht="20.100000000000001" customHeight="1" x14ac:dyDescent="0.2">
      <c r="A16" s="23" t="s">
        <v>15</v>
      </c>
      <c r="B16" s="37" t="s">
        <v>16</v>
      </c>
      <c r="C16" s="308">
        <v>292987.05719000002</v>
      </c>
      <c r="D16" s="308">
        <v>299946.60970000003</v>
      </c>
      <c r="E16" s="294">
        <f t="shared" si="5"/>
        <v>1.0237537882278764</v>
      </c>
      <c r="F16" s="308">
        <v>16505.915649999999</v>
      </c>
      <c r="G16" s="308">
        <v>12694.06421</v>
      </c>
      <c r="H16" s="295">
        <f t="shared" si="6"/>
        <v>0.76906149765765952</v>
      </c>
      <c r="I16" s="295">
        <v>5.6042019985139926E-2</v>
      </c>
      <c r="J16" s="295">
        <v>4.2817822359731111E-2</v>
      </c>
      <c r="K16" s="297"/>
      <c r="L16" s="76"/>
    </row>
    <row r="17" spans="1:12" ht="20.100000000000001" customHeight="1" x14ac:dyDescent="0.2">
      <c r="A17" s="23" t="s">
        <v>17</v>
      </c>
      <c r="B17" s="37" t="s">
        <v>18</v>
      </c>
      <c r="C17" s="308">
        <v>1325002.9517900001</v>
      </c>
      <c r="D17" s="308">
        <v>1382088.9374299999</v>
      </c>
      <c r="E17" s="294">
        <f t="shared" si="5"/>
        <v>1.0430836667668402</v>
      </c>
      <c r="F17" s="308">
        <v>115196.13176999999</v>
      </c>
      <c r="G17" s="308">
        <v>64745.895599999996</v>
      </c>
      <c r="H17" s="295">
        <f t="shared" si="6"/>
        <v>0.56204921645521322</v>
      </c>
      <c r="I17" s="295">
        <v>9.5251555861390627E-2</v>
      </c>
      <c r="J17" s="295">
        <v>4.7834279920697748E-2</v>
      </c>
      <c r="K17" s="297"/>
      <c r="L17" s="76"/>
    </row>
    <row r="18" spans="1:12" ht="20.100000000000001" customHeight="1" x14ac:dyDescent="0.2">
      <c r="A18" s="23" t="s">
        <v>19</v>
      </c>
      <c r="B18" s="37" t="s">
        <v>20</v>
      </c>
      <c r="C18" s="308">
        <v>1895239.5194600001</v>
      </c>
      <c r="D18" s="308">
        <v>1938290.4569899999</v>
      </c>
      <c r="E18" s="294">
        <f t="shared" si="5"/>
        <v>1.0227153017272803</v>
      </c>
      <c r="F18" s="308">
        <v>94327.58719000002</v>
      </c>
      <c r="G18" s="308">
        <v>78840.455130000002</v>
      </c>
      <c r="H18" s="295">
        <f t="shared" si="6"/>
        <v>0.83581545419151926</v>
      </c>
      <c r="I18" s="295">
        <v>5.2248162535141772E-2</v>
      </c>
      <c r="J18" s="295">
        <v>4.1132040502789742E-2</v>
      </c>
      <c r="K18" s="297"/>
      <c r="L18" s="76"/>
    </row>
    <row r="19" spans="1:12" ht="20.100000000000001" customHeight="1" x14ac:dyDescent="0.2">
      <c r="A19" s="23" t="s">
        <v>21</v>
      </c>
      <c r="B19" s="37" t="s">
        <v>22</v>
      </c>
      <c r="C19" s="308">
        <v>3266538.51669</v>
      </c>
      <c r="D19" s="308">
        <v>3094184.1651300001</v>
      </c>
      <c r="E19" s="294">
        <f t="shared" si="5"/>
        <v>0.94723639391380965</v>
      </c>
      <c r="F19" s="308">
        <v>440806.1201</v>
      </c>
      <c r="G19" s="308">
        <v>171045.10752000005</v>
      </c>
      <c r="H19" s="295">
        <f t="shared" si="6"/>
        <v>0.38802797810792022</v>
      </c>
      <c r="I19" s="295">
        <v>0.13965760452320888</v>
      </c>
      <c r="J19" s="295">
        <v>5.3781658492634915E-2</v>
      </c>
      <c r="K19" s="297"/>
      <c r="L19" s="76"/>
    </row>
    <row r="20" spans="1:12" ht="20.100000000000001" customHeight="1" x14ac:dyDescent="0.2">
      <c r="A20" s="23" t="s">
        <v>23</v>
      </c>
      <c r="B20" s="37" t="s">
        <v>24</v>
      </c>
      <c r="C20" s="308">
        <v>41046.028079999996</v>
      </c>
      <c r="D20" s="308">
        <v>45421.659460000003</v>
      </c>
      <c r="E20" s="294">
        <f t="shared" si="5"/>
        <v>1.1066030401643678</v>
      </c>
      <c r="F20" s="308">
        <v>1778.1383899999998</v>
      </c>
      <c r="G20" s="308">
        <v>1889.2011600000001</v>
      </c>
      <c r="H20" s="295">
        <f t="shared" si="6"/>
        <v>1.0624601384372565</v>
      </c>
      <c r="I20" s="295">
        <v>4.4107339127720586E-2</v>
      </c>
      <c r="J20" s="295">
        <v>4.3697274987863056E-2</v>
      </c>
      <c r="K20" s="297"/>
      <c r="L20" s="76"/>
    </row>
    <row r="21" spans="1:12" ht="20.100000000000001" customHeight="1" x14ac:dyDescent="0.2">
      <c r="A21" s="23" t="s">
        <v>25</v>
      </c>
      <c r="B21" s="37" t="s">
        <v>26</v>
      </c>
      <c r="C21" s="308">
        <v>12244811.484949999</v>
      </c>
      <c r="D21" s="308">
        <v>12103104.90281</v>
      </c>
      <c r="E21" s="294">
        <f t="shared" si="5"/>
        <v>0.98842721406416345</v>
      </c>
      <c r="F21" s="308">
        <v>1527366.4262100002</v>
      </c>
      <c r="G21" s="308">
        <v>654992.37407999998</v>
      </c>
      <c r="H21" s="295">
        <f t="shared" si="6"/>
        <v>0.42883774504936251</v>
      </c>
      <c r="I21" s="295">
        <v>0.1308040910705037</v>
      </c>
      <c r="J21" s="295">
        <v>5.3802745471006531E-2</v>
      </c>
      <c r="K21" s="297"/>
      <c r="L21" s="76"/>
    </row>
    <row r="22" spans="1:12" ht="20.100000000000001" customHeight="1" x14ac:dyDescent="0.2">
      <c r="A22" s="23" t="s">
        <v>27</v>
      </c>
      <c r="B22" s="37" t="s">
        <v>28</v>
      </c>
      <c r="C22" s="308">
        <v>2314862.5854000002</v>
      </c>
      <c r="D22" s="308">
        <v>1998687.93655</v>
      </c>
      <c r="E22" s="294">
        <f t="shared" si="5"/>
        <v>0.8634153703791595</v>
      </c>
      <c r="F22" s="308">
        <v>223290.82904999997</v>
      </c>
      <c r="G22" s="308">
        <v>133447.47182999999</v>
      </c>
      <c r="H22" s="295">
        <f t="shared" si="6"/>
        <v>0.5976397346803618</v>
      </c>
      <c r="I22" s="295">
        <v>8.8535575851392545E-2</v>
      </c>
      <c r="J22" s="295">
        <v>6.1873610220136349E-2</v>
      </c>
      <c r="K22" s="297"/>
      <c r="L22" s="76"/>
    </row>
    <row r="23" spans="1:12" ht="20.100000000000001" customHeight="1" x14ac:dyDescent="0.2">
      <c r="A23" s="23" t="s">
        <v>29</v>
      </c>
      <c r="B23" s="37" t="s">
        <v>30</v>
      </c>
      <c r="C23" s="308">
        <v>1786347.8946799999</v>
      </c>
      <c r="D23" s="308">
        <v>1654081.5510999998</v>
      </c>
      <c r="E23" s="294">
        <f t="shared" si="5"/>
        <v>0.92595711956561866</v>
      </c>
      <c r="F23" s="308">
        <v>167350.24546999997</v>
      </c>
      <c r="G23" s="308">
        <v>99832.007200000022</v>
      </c>
      <c r="H23" s="295">
        <f t="shared" si="6"/>
        <v>0.5965453287482414</v>
      </c>
      <c r="I23" s="295">
        <v>9.8501490559314925E-2</v>
      </c>
      <c r="J23" s="295">
        <v>5.8034619673688163E-2</v>
      </c>
      <c r="K23" s="297"/>
      <c r="L23" s="76"/>
    </row>
    <row r="24" spans="1:12" ht="20.100000000000001" customHeight="1" x14ac:dyDescent="0.2">
      <c r="A24" s="23" t="s">
        <v>31</v>
      </c>
      <c r="B24" s="37" t="s">
        <v>32</v>
      </c>
      <c r="C24" s="308">
        <v>56142.459000000003</v>
      </c>
      <c r="D24" s="308">
        <v>58530.281519999997</v>
      </c>
      <c r="E24" s="294">
        <f t="shared" si="5"/>
        <v>1.0425314915401194</v>
      </c>
      <c r="F24" s="308">
        <v>4002.5350399999998</v>
      </c>
      <c r="G24" s="308">
        <v>4450.5718500000003</v>
      </c>
      <c r="H24" s="295">
        <f t="shared" si="6"/>
        <v>1.1119382605080206</v>
      </c>
      <c r="I24" s="295">
        <v>7.513048132460301E-2</v>
      </c>
      <c r="J24" s="295">
        <v>7.7622141579912429E-2</v>
      </c>
      <c r="K24" s="297"/>
      <c r="L24" s="76"/>
    </row>
    <row r="25" spans="1:12" ht="20.100000000000001" customHeight="1" x14ac:dyDescent="0.2">
      <c r="A25" s="23" t="s">
        <v>33</v>
      </c>
      <c r="B25" s="37" t="s">
        <v>34</v>
      </c>
      <c r="C25" s="308">
        <v>28521396.150770001</v>
      </c>
      <c r="D25" s="308">
        <v>29389792.208900001</v>
      </c>
      <c r="E25" s="294">
        <f t="shared" si="5"/>
        <v>1.0304471791471734</v>
      </c>
      <c r="F25" s="308">
        <v>2038110.7717899999</v>
      </c>
      <c r="G25" s="308">
        <v>1478001.2224699999</v>
      </c>
      <c r="H25" s="295">
        <f t="shared" si="6"/>
        <v>0.72518198859815863</v>
      </c>
      <c r="I25" s="295">
        <v>7.4499969476701816E-2</v>
      </c>
      <c r="J25" s="295">
        <v>5.1043719334182981E-2</v>
      </c>
      <c r="K25" s="297"/>
      <c r="L25" s="76"/>
    </row>
    <row r="26" spans="1:12" ht="20.100000000000001" customHeight="1" x14ac:dyDescent="0.2">
      <c r="A26" s="23" t="s">
        <v>35</v>
      </c>
      <c r="B26" s="37" t="s">
        <v>36</v>
      </c>
      <c r="C26" s="308">
        <v>377456.13601999998</v>
      </c>
      <c r="D26" s="308">
        <v>396691.21299999999</v>
      </c>
      <c r="E26" s="294">
        <f t="shared" si="5"/>
        <v>1.0509597676244447</v>
      </c>
      <c r="F26" s="308">
        <v>14568.264569999999</v>
      </c>
      <c r="G26" s="308">
        <v>14792.478299999999</v>
      </c>
      <c r="H26" s="295">
        <f t="shared" si="6"/>
        <v>1.015390558629867</v>
      </c>
      <c r="I26" s="295">
        <v>3.953025706212656E-2</v>
      </c>
      <c r="J26" s="295">
        <v>3.8216182794466529E-2</v>
      </c>
      <c r="K26" s="297"/>
      <c r="L26" s="76"/>
    </row>
    <row r="27" spans="1:12" ht="20.100000000000001" customHeight="1" x14ac:dyDescent="0.2">
      <c r="A27" s="23" t="s">
        <v>37</v>
      </c>
      <c r="B27" s="37" t="s">
        <v>38</v>
      </c>
      <c r="C27" s="308">
        <v>169815.30082999999</v>
      </c>
      <c r="D27" s="308">
        <v>170197.39415000001</v>
      </c>
      <c r="E27" s="294">
        <f t="shared" si="5"/>
        <v>1.0022500523694418</v>
      </c>
      <c r="F27" s="308">
        <v>11433.233320000001</v>
      </c>
      <c r="G27" s="308">
        <v>7330.1944699999995</v>
      </c>
      <c r="H27" s="295">
        <f t="shared" si="6"/>
        <v>0.64113048906098935</v>
      </c>
      <c r="I27" s="295">
        <v>7.1204457228318196E-2</v>
      </c>
      <c r="J27" s="295">
        <v>4.3117181083083801E-2</v>
      </c>
      <c r="K27" s="297"/>
      <c r="L27" s="76"/>
    </row>
    <row r="28" spans="1:12" ht="19.5" customHeight="1" x14ac:dyDescent="0.2">
      <c r="A28" s="23" t="s">
        <v>39</v>
      </c>
      <c r="B28" s="37" t="s">
        <v>40</v>
      </c>
      <c r="C28" s="308">
        <v>1035405.5419299999</v>
      </c>
      <c r="D28" s="308">
        <v>1035041.85286</v>
      </c>
      <c r="E28" s="294">
        <f t="shared" si="5"/>
        <v>0.9996487472248583</v>
      </c>
      <c r="F28" s="308">
        <v>49775.784160000003</v>
      </c>
      <c r="G28" s="308">
        <v>45125.758890000005</v>
      </c>
      <c r="H28" s="295">
        <f t="shared" si="6"/>
        <v>0.90658057229087763</v>
      </c>
      <c r="I28" s="295">
        <v>5.2434476233210923E-2</v>
      </c>
      <c r="J28" s="295">
        <v>4.3590345742232195E-2</v>
      </c>
      <c r="K28" s="297"/>
      <c r="L28" s="76"/>
    </row>
    <row r="29" spans="1:12" ht="20.100000000000001" customHeight="1" x14ac:dyDescent="0.2">
      <c r="A29" s="23" t="s">
        <v>41</v>
      </c>
      <c r="B29" s="37" t="s">
        <v>42</v>
      </c>
      <c r="C29" s="308">
        <v>40363.620210000001</v>
      </c>
      <c r="D29" s="308">
        <v>38549.566789999997</v>
      </c>
      <c r="E29" s="294">
        <f t="shared" si="5"/>
        <v>0.95505721710386682</v>
      </c>
      <c r="F29" s="308">
        <v>1387.2637200000001</v>
      </c>
      <c r="G29" s="308">
        <v>1660.7002299999999</v>
      </c>
      <c r="H29" s="295">
        <f t="shared" si="6"/>
        <v>1.1971049239289555</v>
      </c>
      <c r="I29" s="295">
        <v>3.386439906276164E-2</v>
      </c>
      <c r="J29" s="295">
        <v>4.2089295671203848E-2</v>
      </c>
      <c r="K29" s="297"/>
      <c r="L29" s="76"/>
    </row>
    <row r="30" spans="1:12" ht="20.100000000000001" customHeight="1" x14ac:dyDescent="0.2">
      <c r="A30" s="23" t="s">
        <v>43</v>
      </c>
      <c r="B30" s="37" t="s">
        <v>44</v>
      </c>
      <c r="C30" s="308">
        <v>2475568.28627</v>
      </c>
      <c r="D30" s="308">
        <v>2348478.3453500001</v>
      </c>
      <c r="E30" s="294">
        <f t="shared" si="5"/>
        <v>0.94866231659822664</v>
      </c>
      <c r="F30" s="308">
        <v>270891.51121999999</v>
      </c>
      <c r="G30" s="308">
        <v>131173.24185999998</v>
      </c>
      <c r="H30" s="295">
        <f t="shared" si="6"/>
        <v>0.48422795261926771</v>
      </c>
      <c r="I30" s="295">
        <v>0.11217285684113293</v>
      </c>
      <c r="J30" s="295">
        <v>5.4383073745682131E-2</v>
      </c>
      <c r="K30" s="297"/>
      <c r="L30" s="76"/>
    </row>
    <row r="31" spans="1:12" ht="20.100000000000001" customHeight="1" x14ac:dyDescent="0.2">
      <c r="A31" s="23" t="s">
        <v>45</v>
      </c>
      <c r="B31" s="37" t="s">
        <v>46</v>
      </c>
      <c r="C31" s="308">
        <v>1133211.4492500001</v>
      </c>
      <c r="D31" s="308">
        <v>1151693.2390400001</v>
      </c>
      <c r="E31" s="294">
        <f t="shared" si="5"/>
        <v>1.0163092155504005</v>
      </c>
      <c r="F31" s="308">
        <v>61297.928079999998</v>
      </c>
      <c r="G31" s="308">
        <v>43300.376629999999</v>
      </c>
      <c r="H31" s="295">
        <f t="shared" si="6"/>
        <v>0.70639217321486991</v>
      </c>
      <c r="I31" s="295">
        <v>5.8858951820333974E-2</v>
      </c>
      <c r="J31" s="295">
        <v>3.7901254132753845E-2</v>
      </c>
      <c r="K31" s="297"/>
      <c r="L31" s="76"/>
    </row>
    <row r="32" spans="1:12" ht="20.100000000000001" customHeight="1" x14ac:dyDescent="0.2">
      <c r="A32" s="23" t="s">
        <v>47</v>
      </c>
      <c r="B32" s="37" t="s">
        <v>48</v>
      </c>
      <c r="C32" s="308">
        <v>6358081.5284299999</v>
      </c>
      <c r="D32" s="308">
        <v>5744652.1102</v>
      </c>
      <c r="E32" s="294">
        <f t="shared" si="5"/>
        <v>0.90351973067865421</v>
      </c>
      <c r="F32" s="308">
        <v>589838.95812000008</v>
      </c>
      <c r="G32" s="308">
        <v>355297.98593999987</v>
      </c>
      <c r="H32" s="295">
        <f t="shared" si="6"/>
        <v>0.6023643929394642</v>
      </c>
      <c r="I32" s="295">
        <v>9.5083870692430725E-2</v>
      </c>
      <c r="J32" s="295">
        <v>5.8713675199121171E-2</v>
      </c>
      <c r="K32" s="297"/>
      <c r="L32" s="76"/>
    </row>
    <row r="33" spans="1:12" s="283" customFormat="1" ht="20.100000000000001" customHeight="1" thickBot="1" x14ac:dyDescent="0.25">
      <c r="A33" s="23" t="s">
        <v>49</v>
      </c>
      <c r="B33" s="37" t="s">
        <v>50</v>
      </c>
      <c r="C33" s="308">
        <v>1809512.5908600001</v>
      </c>
      <c r="D33" s="308">
        <v>1982111.8051400001</v>
      </c>
      <c r="E33" s="294">
        <f t="shared" si="5"/>
        <v>1.0953843676754795</v>
      </c>
      <c r="F33" s="308">
        <v>160339.29365000001</v>
      </c>
      <c r="G33" s="308">
        <v>90068.210460000002</v>
      </c>
      <c r="H33" s="295">
        <f t="shared" si="6"/>
        <v>0.56173510815513061</v>
      </c>
      <c r="I33" s="295">
        <v>9.6224590535914742E-2</v>
      </c>
      <c r="J33" s="295">
        <v>4.7509036261618141E-2</v>
      </c>
      <c r="K33" s="297"/>
      <c r="L33" s="309"/>
    </row>
    <row r="34" spans="1:12" s="283" customFormat="1" ht="20.100000000000001" customHeight="1" thickBot="1" x14ac:dyDescent="0.25">
      <c r="A34" s="310"/>
      <c r="B34" s="303" t="s">
        <v>10</v>
      </c>
      <c r="C34" s="311">
        <f>SUM(C14:C33)</f>
        <v>83912710.265030012</v>
      </c>
      <c r="D34" s="311">
        <f>SUM(D14:D33)</f>
        <v>83722004.756220013</v>
      </c>
      <c r="E34" s="305">
        <f t="shared" si="5"/>
        <v>0.99772733465278773</v>
      </c>
      <c r="F34" s="311">
        <f>SUM(F14:F33)</f>
        <v>8706639.4649899974</v>
      </c>
      <c r="G34" s="311">
        <f>SUM(G14:G33)</f>
        <v>4337182.1959899999</v>
      </c>
      <c r="H34" s="312">
        <f t="shared" si="6"/>
        <v>0.49814652523859648</v>
      </c>
      <c r="I34" s="312">
        <v>0.10847183256955051</v>
      </c>
      <c r="J34" s="312">
        <v>5.1745632704302352E-2</v>
      </c>
      <c r="K34" s="297"/>
    </row>
    <row r="35" spans="1:12" s="283" customFormat="1" ht="20.100000000000001" customHeight="1" x14ac:dyDescent="0.2">
      <c r="A35" s="282"/>
      <c r="B35" s="45"/>
      <c r="C35" s="313"/>
      <c r="D35" s="313"/>
      <c r="E35" s="313"/>
      <c r="F35" s="313"/>
      <c r="G35" s="313"/>
      <c r="H35" s="313"/>
      <c r="I35" s="314"/>
      <c r="J35" s="314"/>
      <c r="K35" s="297"/>
      <c r="L35" s="309"/>
    </row>
    <row r="36" spans="1:12" ht="20.100000000000001" customHeight="1" x14ac:dyDescent="0.2">
      <c r="A36" s="501" t="s">
        <v>163</v>
      </c>
      <c r="B36" s="501"/>
      <c r="C36" s="501"/>
      <c r="D36" s="501"/>
      <c r="E36" s="501"/>
      <c r="F36" s="501"/>
      <c r="G36" s="501"/>
      <c r="H36" s="501"/>
      <c r="I36" s="501"/>
      <c r="J36" s="501"/>
      <c r="L36" s="76"/>
    </row>
    <row r="37" spans="1:12" s="283" customFormat="1" ht="20.100000000000001" customHeight="1" thickBot="1" x14ac:dyDescent="0.25">
      <c r="A37" s="194"/>
      <c r="B37" s="194"/>
      <c r="C37" s="194"/>
      <c r="D37" s="194"/>
      <c r="E37" s="194"/>
      <c r="F37" s="197"/>
      <c r="G37" s="197"/>
      <c r="H37" s="197"/>
      <c r="I37" s="197"/>
      <c r="J37" s="197"/>
      <c r="L37" s="76"/>
    </row>
    <row r="38" spans="1:12" s="283" customFormat="1" ht="20.100000000000001" customHeight="1" thickBot="1" x14ac:dyDescent="0.25">
      <c r="A38" s="287" t="s">
        <v>1</v>
      </c>
      <c r="B38" s="315" t="s">
        <v>12</v>
      </c>
      <c r="C38" s="285" t="s">
        <v>159</v>
      </c>
      <c r="D38" s="286"/>
      <c r="E38" s="287" t="s">
        <v>4</v>
      </c>
      <c r="F38" s="285" t="s">
        <v>160</v>
      </c>
      <c r="G38" s="286"/>
      <c r="H38" s="287" t="s">
        <v>4</v>
      </c>
      <c r="I38" s="511" t="s">
        <v>161</v>
      </c>
      <c r="J38" s="512"/>
      <c r="L38" s="76"/>
    </row>
    <row r="39" spans="1:12" ht="20.100000000000001" customHeight="1" thickBot="1" x14ac:dyDescent="0.25">
      <c r="A39" s="307"/>
      <c r="B39" s="307"/>
      <c r="C39" s="290">
        <f t="shared" ref="C39:H39" si="7">+C5</f>
        <v>2023</v>
      </c>
      <c r="D39" s="290">
        <f t="shared" si="7"/>
        <v>2024</v>
      </c>
      <c r="E39" s="290" t="str">
        <f t="shared" si="7"/>
        <v>24/23</v>
      </c>
      <c r="F39" s="290">
        <f t="shared" si="7"/>
        <v>2023</v>
      </c>
      <c r="G39" s="290">
        <f t="shared" si="7"/>
        <v>2024</v>
      </c>
      <c r="H39" s="290" t="str">
        <f t="shared" si="7"/>
        <v>24/23</v>
      </c>
      <c r="I39" s="290">
        <v>2023</v>
      </c>
      <c r="J39" s="290">
        <v>2024</v>
      </c>
      <c r="L39" s="76"/>
    </row>
    <row r="40" spans="1:12" s="282" customFormat="1" ht="20.100000000000001" customHeight="1" x14ac:dyDescent="0.2">
      <c r="A40" s="10" t="s">
        <v>6</v>
      </c>
      <c r="B40" s="17" t="s">
        <v>52</v>
      </c>
      <c r="C40" s="308">
        <v>363791.54725</v>
      </c>
      <c r="D40" s="308">
        <v>345701.09967000003</v>
      </c>
      <c r="E40" s="294">
        <f t="shared" ref="E40:E67" si="8">+IF(C40=0,"X",D40/C40)</f>
        <v>0.95027249061515962</v>
      </c>
      <c r="F40" s="308">
        <v>22999.74279</v>
      </c>
      <c r="G40" s="308">
        <v>22157.262459999998</v>
      </c>
      <c r="H40" s="295">
        <f t="shared" ref="H40:H66" si="9">+IFERROR(IF(G40/F40&gt;0,G40/F40,"X"),"X")</f>
        <v>0.96337001080002072</v>
      </c>
      <c r="I40" s="295">
        <v>6.6341657761113046E-2</v>
      </c>
      <c r="J40" s="295">
        <v>6.2459456221815861E-2</v>
      </c>
      <c r="L40" s="76"/>
    </row>
    <row r="41" spans="1:12" ht="20.100000000000001" customHeight="1" x14ac:dyDescent="0.2">
      <c r="A41" s="23" t="s">
        <v>8</v>
      </c>
      <c r="B41" s="17" t="s">
        <v>53</v>
      </c>
      <c r="C41" s="308">
        <v>4053409.3994900002</v>
      </c>
      <c r="D41" s="308">
        <v>4024278.9503899999</v>
      </c>
      <c r="E41" s="294">
        <f t="shared" si="8"/>
        <v>0.99281334643777519</v>
      </c>
      <c r="F41" s="308">
        <v>249336.61010000002</v>
      </c>
      <c r="G41" s="308">
        <v>226735.7844</v>
      </c>
      <c r="H41" s="295">
        <f t="shared" si="9"/>
        <v>0.90935616839045164</v>
      </c>
      <c r="I41" s="295">
        <v>6.37797928833886E-2</v>
      </c>
      <c r="J41" s="295">
        <v>5.6138779952650271E-2</v>
      </c>
      <c r="K41" s="297"/>
      <c r="L41" s="314"/>
    </row>
    <row r="42" spans="1:12" ht="20.100000000000001" customHeight="1" x14ac:dyDescent="0.2">
      <c r="A42" s="23" t="s">
        <v>15</v>
      </c>
      <c r="B42" s="17" t="s">
        <v>54</v>
      </c>
      <c r="C42" s="308">
        <v>4259864.3738200003</v>
      </c>
      <c r="D42" s="308">
        <v>4226076.8868000004</v>
      </c>
      <c r="E42" s="294">
        <f t="shared" si="8"/>
        <v>0.9920684124997855</v>
      </c>
      <c r="F42" s="308">
        <v>118715.55581000001</v>
      </c>
      <c r="G42" s="308">
        <v>194980.11720000001</v>
      </c>
      <c r="H42" s="295">
        <f t="shared" si="9"/>
        <v>1.6424142217053568</v>
      </c>
      <c r="I42" s="295">
        <v>2.8960673051685697E-2</v>
      </c>
      <c r="J42" s="295">
        <v>4.5953680614035812E-2</v>
      </c>
      <c r="K42" s="297"/>
      <c r="L42" s="76"/>
    </row>
    <row r="43" spans="1:12" ht="20.100000000000001" customHeight="1" x14ac:dyDescent="0.2">
      <c r="A43" s="23" t="s">
        <v>17</v>
      </c>
      <c r="B43" s="17" t="s">
        <v>55</v>
      </c>
      <c r="C43" s="308">
        <v>114021.92445999999</v>
      </c>
      <c r="D43" s="308">
        <v>137658.52175000001</v>
      </c>
      <c r="E43" s="294">
        <f t="shared" si="8"/>
        <v>1.2072987050687078</v>
      </c>
      <c r="F43" s="308">
        <v>4009.7849299999998</v>
      </c>
      <c r="G43" s="308">
        <v>5399.9231</v>
      </c>
      <c r="H43" s="295">
        <f t="shared" si="9"/>
        <v>1.3466864667976095</v>
      </c>
      <c r="I43" s="295">
        <v>4.0233484014953018E-2</v>
      </c>
      <c r="J43" s="295">
        <v>4.2910946649342398E-2</v>
      </c>
      <c r="K43" s="297"/>
      <c r="L43" s="76"/>
    </row>
    <row r="44" spans="1:12" ht="20.100000000000001" customHeight="1" x14ac:dyDescent="0.2">
      <c r="A44" s="23" t="s">
        <v>19</v>
      </c>
      <c r="B44" s="17" t="s">
        <v>56</v>
      </c>
      <c r="C44" s="308">
        <v>180161.14073000001</v>
      </c>
      <c r="D44" s="308">
        <v>191970.76334</v>
      </c>
      <c r="E44" s="294">
        <f t="shared" si="8"/>
        <v>1.0655503321201689</v>
      </c>
      <c r="F44" s="308">
        <v>9702.2044700000006</v>
      </c>
      <c r="G44" s="308">
        <v>9684.1837300000007</v>
      </c>
      <c r="H44" s="295">
        <f t="shared" si="9"/>
        <v>0.99814261387134007</v>
      </c>
      <c r="I44" s="295">
        <v>5.7291057185911091E-2</v>
      </c>
      <c r="J44" s="295">
        <v>5.2047049038710491E-2</v>
      </c>
      <c r="K44" s="297"/>
      <c r="L44" s="76"/>
    </row>
    <row r="45" spans="1:12" ht="20.100000000000001" customHeight="1" x14ac:dyDescent="0.2">
      <c r="A45" s="23" t="s">
        <v>21</v>
      </c>
      <c r="B45" s="17" t="s">
        <v>57</v>
      </c>
      <c r="C45" s="308">
        <v>10650888.114639999</v>
      </c>
      <c r="D45" s="308">
        <v>11433845.371750001</v>
      </c>
      <c r="E45" s="294">
        <f t="shared" si="8"/>
        <v>1.0735109831858811</v>
      </c>
      <c r="F45" s="308">
        <v>271328.14597000001</v>
      </c>
      <c r="G45" s="308">
        <v>401721.55985999998</v>
      </c>
      <c r="H45" s="295">
        <f t="shared" si="9"/>
        <v>1.4805745951045461</v>
      </c>
      <c r="I45" s="295">
        <v>2.679958748774694E-2</v>
      </c>
      <c r="J45" s="295">
        <v>3.6380023341243038E-2</v>
      </c>
      <c r="K45" s="297"/>
      <c r="L45" s="76"/>
    </row>
    <row r="46" spans="1:12" ht="20.100000000000001" customHeight="1" x14ac:dyDescent="0.2">
      <c r="A46" s="23" t="s">
        <v>23</v>
      </c>
      <c r="B46" s="17" t="s">
        <v>58</v>
      </c>
      <c r="C46" s="308">
        <v>340867.50274000003</v>
      </c>
      <c r="D46" s="308">
        <v>398654.30118000001</v>
      </c>
      <c r="E46" s="294">
        <f t="shared" si="8"/>
        <v>1.1695286232201414</v>
      </c>
      <c r="F46" s="308">
        <v>13094.35562</v>
      </c>
      <c r="G46" s="308">
        <v>16783.738100000002</v>
      </c>
      <c r="H46" s="295">
        <f t="shared" si="9"/>
        <v>1.2817536492108805</v>
      </c>
      <c r="I46" s="295">
        <v>4.1117041499653388E-2</v>
      </c>
      <c r="J46" s="295">
        <v>4.539078634607948E-2</v>
      </c>
      <c r="K46" s="297"/>
      <c r="L46" s="76"/>
    </row>
    <row r="47" spans="1:12" ht="20.100000000000001" customHeight="1" x14ac:dyDescent="0.2">
      <c r="A47" s="23" t="s">
        <v>25</v>
      </c>
      <c r="B47" s="17" t="s">
        <v>59</v>
      </c>
      <c r="C47" s="308">
        <v>1369820.71921</v>
      </c>
      <c r="D47" s="308">
        <v>1362453.62827</v>
      </c>
      <c r="E47" s="294">
        <f t="shared" si="8"/>
        <v>0.99462185756377752</v>
      </c>
      <c r="F47" s="308">
        <v>16887.55327</v>
      </c>
      <c r="G47" s="308">
        <v>80192.922680000018</v>
      </c>
      <c r="H47" s="295">
        <f t="shared" si="9"/>
        <v>4.7486406939991266</v>
      </c>
      <c r="I47" s="295">
        <v>1.377556505182061E-2</v>
      </c>
      <c r="J47" s="295">
        <v>5.8700490859538053E-2</v>
      </c>
      <c r="K47" s="297"/>
      <c r="L47" s="76"/>
    </row>
    <row r="48" spans="1:12" ht="20.100000000000001" customHeight="1" x14ac:dyDescent="0.2">
      <c r="A48" s="23" t="s">
        <v>27</v>
      </c>
      <c r="B48" s="17" t="s">
        <v>60</v>
      </c>
      <c r="C48" s="308">
        <v>4053007.4407000002</v>
      </c>
      <c r="D48" s="308">
        <v>4224857.3505999995</v>
      </c>
      <c r="E48" s="294">
        <f t="shared" si="8"/>
        <v>1.0424005907747158</v>
      </c>
      <c r="F48" s="308">
        <v>117614.38198000003</v>
      </c>
      <c r="G48" s="308">
        <v>145712.53724999999</v>
      </c>
      <c r="H48" s="295">
        <f t="shared" si="9"/>
        <v>1.2389006752148557</v>
      </c>
      <c r="I48" s="295">
        <v>3.0374236402883829E-2</v>
      </c>
      <c r="J48" s="295">
        <v>3.5205343629952313E-2</v>
      </c>
      <c r="K48" s="297"/>
      <c r="L48" s="76"/>
    </row>
    <row r="49" spans="1:12" ht="20.100000000000001" customHeight="1" x14ac:dyDescent="0.2">
      <c r="A49" s="23" t="s">
        <v>29</v>
      </c>
      <c r="B49" s="17" t="s">
        <v>61</v>
      </c>
      <c r="C49" s="308">
        <v>403056.69952000002</v>
      </c>
      <c r="D49" s="308">
        <v>443075.98420000001</v>
      </c>
      <c r="E49" s="294">
        <f t="shared" si="8"/>
        <v>1.0992894665382289</v>
      </c>
      <c r="F49" s="308">
        <v>17842.677370000001</v>
      </c>
      <c r="G49" s="308">
        <v>19690.900120000002</v>
      </c>
      <c r="H49" s="295">
        <f t="shared" si="9"/>
        <v>1.1035843843204569</v>
      </c>
      <c r="I49" s="295">
        <v>4.6360199945658577E-2</v>
      </c>
      <c r="J49" s="295">
        <v>4.6543291611026008E-2</v>
      </c>
      <c r="K49" s="297"/>
      <c r="L49" s="76"/>
    </row>
    <row r="50" spans="1:12" ht="20.100000000000001" customHeight="1" x14ac:dyDescent="0.2">
      <c r="A50" s="23" t="s">
        <v>31</v>
      </c>
      <c r="B50" s="17" t="s">
        <v>62</v>
      </c>
      <c r="C50" s="308">
        <v>1834876.6300600001</v>
      </c>
      <c r="D50" s="308">
        <v>1814137.7573200001</v>
      </c>
      <c r="E50" s="294">
        <f t="shared" si="8"/>
        <v>0.98869740210309298</v>
      </c>
      <c r="F50" s="308">
        <v>45531.262710000003</v>
      </c>
      <c r="G50" s="308">
        <v>57639.280280000006</v>
      </c>
      <c r="H50" s="295">
        <f t="shared" si="9"/>
        <v>1.2659275594248065</v>
      </c>
      <c r="I50" s="295">
        <v>2.5087144122049997E-2</v>
      </c>
      <c r="J50" s="295">
        <v>3.1591698009930363E-2</v>
      </c>
      <c r="K50" s="297"/>
      <c r="L50" s="76"/>
    </row>
    <row r="51" spans="1:12" ht="20.100000000000001" customHeight="1" x14ac:dyDescent="0.2">
      <c r="A51" s="23" t="s">
        <v>33</v>
      </c>
      <c r="B51" s="17" t="s">
        <v>63</v>
      </c>
      <c r="C51" s="308">
        <v>603820.88598000002</v>
      </c>
      <c r="D51" s="308">
        <v>668542.96672999999</v>
      </c>
      <c r="E51" s="294">
        <f t="shared" si="8"/>
        <v>1.1071875489118865</v>
      </c>
      <c r="F51" s="308">
        <v>38387.276489999997</v>
      </c>
      <c r="G51" s="308">
        <v>37746.52016</v>
      </c>
      <c r="H51" s="295">
        <f t="shared" si="9"/>
        <v>0.98330810652412615</v>
      </c>
      <c r="I51" s="295">
        <v>6.8437071800626512E-2</v>
      </c>
      <c r="J51" s="295">
        <v>5.9332902423475671E-2</v>
      </c>
      <c r="K51" s="297"/>
      <c r="L51" s="76"/>
    </row>
    <row r="52" spans="1:12" ht="20.100000000000001" customHeight="1" x14ac:dyDescent="0.2">
      <c r="A52" s="23" t="s">
        <v>35</v>
      </c>
      <c r="B52" s="17" t="s">
        <v>64</v>
      </c>
      <c r="C52" s="308">
        <v>691239.09947999998</v>
      </c>
      <c r="D52" s="308">
        <v>687861.87662999996</v>
      </c>
      <c r="E52" s="294">
        <f t="shared" si="8"/>
        <v>0.99511424794612946</v>
      </c>
      <c r="F52" s="308">
        <v>19011.895229999998</v>
      </c>
      <c r="G52" s="308">
        <v>21065.135110000003</v>
      </c>
      <c r="H52" s="295">
        <f t="shared" si="9"/>
        <v>1.1079976433259571</v>
      </c>
      <c r="I52" s="295">
        <v>2.7261139781774388E-2</v>
      </c>
      <c r="J52" s="295">
        <v>3.0549083025693986E-2</v>
      </c>
      <c r="K52" s="297"/>
      <c r="L52" s="76"/>
    </row>
    <row r="53" spans="1:12" ht="20.100000000000001" customHeight="1" x14ac:dyDescent="0.2">
      <c r="A53" s="23" t="s">
        <v>37</v>
      </c>
      <c r="B53" s="17" t="s">
        <v>65</v>
      </c>
      <c r="C53" s="308">
        <v>89862.020569999993</v>
      </c>
      <c r="D53" s="308">
        <v>102421.22405</v>
      </c>
      <c r="E53" s="294">
        <f t="shared" si="8"/>
        <v>1.1397609735496292</v>
      </c>
      <c r="F53" s="308">
        <v>4758.7382099999995</v>
      </c>
      <c r="G53" s="308">
        <v>4952.7764299999999</v>
      </c>
      <c r="H53" s="295">
        <f t="shared" si="9"/>
        <v>1.0407751406858754</v>
      </c>
      <c r="I53" s="295">
        <v>5.5104210955109326E-2</v>
      </c>
      <c r="J53" s="295">
        <v>5.1515423923576178E-2</v>
      </c>
      <c r="K53" s="297"/>
      <c r="L53" s="76"/>
    </row>
    <row r="54" spans="1:12" ht="20.100000000000001" customHeight="1" x14ac:dyDescent="0.2">
      <c r="A54" s="23" t="s">
        <v>39</v>
      </c>
      <c r="B54" s="17" t="s">
        <v>66</v>
      </c>
      <c r="C54" s="308">
        <v>37685.407030000002</v>
      </c>
      <c r="D54" s="308">
        <v>40208.000930000002</v>
      </c>
      <c r="E54" s="294">
        <f t="shared" si="8"/>
        <v>1.0669382155801543</v>
      </c>
      <c r="F54" s="308">
        <v>2267.5160799999999</v>
      </c>
      <c r="G54" s="308">
        <v>2116.4476399999999</v>
      </c>
      <c r="H54" s="295">
        <f t="shared" si="9"/>
        <v>0.93337712515802751</v>
      </c>
      <c r="I54" s="295">
        <v>6.4443427863249914E-2</v>
      </c>
      <c r="J54" s="295">
        <v>5.434215026480399E-2</v>
      </c>
      <c r="K54" s="297"/>
      <c r="L54" s="76"/>
    </row>
    <row r="55" spans="1:12" ht="20.100000000000001" customHeight="1" x14ac:dyDescent="0.2">
      <c r="A55" s="23" t="s">
        <v>41</v>
      </c>
      <c r="B55" s="17" t="s">
        <v>67</v>
      </c>
      <c r="C55" s="308">
        <v>1022084.61607</v>
      </c>
      <c r="D55" s="308">
        <v>1016520.9341599999</v>
      </c>
      <c r="E55" s="294">
        <f t="shared" si="8"/>
        <v>0.9945565349262443</v>
      </c>
      <c r="F55" s="308">
        <v>54333.801559999993</v>
      </c>
      <c r="G55" s="308">
        <v>61026.288310000004</v>
      </c>
      <c r="H55" s="295">
        <f t="shared" si="9"/>
        <v>1.1231735412919635</v>
      </c>
      <c r="I55" s="295">
        <v>6.0391656758414354E-2</v>
      </c>
      <c r="J55" s="295">
        <v>5.9870619211367188E-2</v>
      </c>
      <c r="K55" s="297"/>
      <c r="L55" s="76"/>
    </row>
    <row r="56" spans="1:12" ht="20.100000000000001" customHeight="1" x14ac:dyDescent="0.2">
      <c r="A56" s="23" t="s">
        <v>43</v>
      </c>
      <c r="B56" s="17" t="s">
        <v>68</v>
      </c>
      <c r="C56" s="308">
        <v>1120286.24911</v>
      </c>
      <c r="D56" s="308">
        <v>1199557.1090299999</v>
      </c>
      <c r="E56" s="294">
        <f t="shared" si="8"/>
        <v>1.0707594688259148</v>
      </c>
      <c r="F56" s="308">
        <v>34231.967809999995</v>
      </c>
      <c r="G56" s="308">
        <v>56078.954400000002</v>
      </c>
      <c r="H56" s="295">
        <f t="shared" si="9"/>
        <v>1.6382042280262361</v>
      </c>
      <c r="I56" s="295">
        <v>3.4967926388449991E-2</v>
      </c>
      <c r="J56" s="295">
        <v>4.8347190514589647E-2</v>
      </c>
      <c r="K56" s="297"/>
      <c r="L56" s="76"/>
    </row>
    <row r="57" spans="1:12" ht="20.100000000000001" customHeight="1" x14ac:dyDescent="0.2">
      <c r="A57" s="23" t="s">
        <v>45</v>
      </c>
      <c r="B57" s="17" t="s">
        <v>69</v>
      </c>
      <c r="C57" s="308">
        <v>46628178.321199998</v>
      </c>
      <c r="D57" s="308">
        <v>49332515.595069997</v>
      </c>
      <c r="E57" s="294">
        <f t="shared" si="8"/>
        <v>1.0579979182382178</v>
      </c>
      <c r="F57" s="308">
        <v>3604170.06727</v>
      </c>
      <c r="G57" s="308">
        <v>3789023.3869999992</v>
      </c>
      <c r="H57" s="295">
        <f t="shared" si="9"/>
        <v>1.0512887339608858</v>
      </c>
      <c r="I57" s="295">
        <v>8.305212487788477E-2</v>
      </c>
      <c r="J57" s="295">
        <v>7.8970320708728767E-2</v>
      </c>
      <c r="K57" s="297"/>
      <c r="L57" s="76"/>
    </row>
    <row r="58" spans="1:12" ht="20.100000000000001" customHeight="1" x14ac:dyDescent="0.2">
      <c r="A58" s="23" t="s">
        <v>47</v>
      </c>
      <c r="B58" s="17" t="s">
        <v>70</v>
      </c>
      <c r="C58" s="308">
        <v>843967.99571000005</v>
      </c>
      <c r="D58" s="308">
        <v>810849.29468000005</v>
      </c>
      <c r="E58" s="294">
        <f t="shared" si="8"/>
        <v>0.96075834486811507</v>
      </c>
      <c r="F58" s="308">
        <v>18053.338929999998</v>
      </c>
      <c r="G58" s="308">
        <v>33650.326529999998</v>
      </c>
      <c r="H58" s="295">
        <f t="shared" si="9"/>
        <v>1.8639392225712788</v>
      </c>
      <c r="I58" s="295">
        <v>2.5983043803238584E-2</v>
      </c>
      <c r="J58" s="295">
        <v>4.0669537024319385E-2</v>
      </c>
      <c r="K58" s="297"/>
      <c r="L58" s="76"/>
    </row>
    <row r="59" spans="1:12" ht="20.100000000000001" customHeight="1" x14ac:dyDescent="0.2">
      <c r="A59" s="23" t="s">
        <v>49</v>
      </c>
      <c r="B59" s="17" t="s">
        <v>71</v>
      </c>
      <c r="C59" s="308">
        <v>790718.21495000005</v>
      </c>
      <c r="D59" s="308">
        <v>828827.15147000004</v>
      </c>
      <c r="E59" s="294">
        <f t="shared" si="8"/>
        <v>1.0481953441813778</v>
      </c>
      <c r="F59" s="308">
        <v>16892.180530000005</v>
      </c>
      <c r="G59" s="308">
        <v>16424.211889999999</v>
      </c>
      <c r="H59" s="295">
        <f t="shared" si="9"/>
        <v>0.97229672988819249</v>
      </c>
      <c r="I59" s="295">
        <v>2.2211763697108849E-2</v>
      </c>
      <c r="J59" s="295">
        <v>2.0282496842068298E-2</v>
      </c>
      <c r="K59" s="297"/>
      <c r="L59" s="76"/>
    </row>
    <row r="60" spans="1:12" ht="20.100000000000001" customHeight="1" x14ac:dyDescent="0.2">
      <c r="A60" s="23" t="s">
        <v>72</v>
      </c>
      <c r="B60" s="17" t="s">
        <v>73</v>
      </c>
      <c r="C60" s="308">
        <v>276229.96613000002</v>
      </c>
      <c r="D60" s="308">
        <v>234901.14598</v>
      </c>
      <c r="E60" s="294">
        <f t="shared" si="8"/>
        <v>0.8503825608458796</v>
      </c>
      <c r="F60" s="308">
        <v>10716.120360000001</v>
      </c>
      <c r="G60" s="308">
        <v>8046.7967500000004</v>
      </c>
      <c r="H60" s="295">
        <f t="shared" si="9"/>
        <v>0.75090578303284383</v>
      </c>
      <c r="I60" s="295">
        <v>3.9572971957788312E-2</v>
      </c>
      <c r="J60" s="295">
        <v>3.1486233411940137E-2</v>
      </c>
      <c r="K60" s="297"/>
      <c r="L60" s="76"/>
    </row>
    <row r="61" spans="1:12" ht="20.100000000000001" customHeight="1" x14ac:dyDescent="0.2">
      <c r="A61" s="23" t="s">
        <v>74</v>
      </c>
      <c r="B61" s="17" t="s">
        <v>75</v>
      </c>
      <c r="C61" s="308">
        <v>74345.761320000005</v>
      </c>
      <c r="D61" s="308">
        <v>84650.012499999997</v>
      </c>
      <c r="E61" s="294">
        <f t="shared" si="8"/>
        <v>1.1385990404435875</v>
      </c>
      <c r="F61" s="308">
        <v>2519.4714399999998</v>
      </c>
      <c r="G61" s="308">
        <v>3115.8373299999998</v>
      </c>
      <c r="H61" s="295">
        <f t="shared" si="9"/>
        <v>1.236702778420858</v>
      </c>
      <c r="I61" s="295">
        <v>3.700045755553226E-2</v>
      </c>
      <c r="J61" s="295">
        <v>3.9193964155644245E-2</v>
      </c>
      <c r="K61" s="297"/>
      <c r="L61" s="76"/>
    </row>
    <row r="62" spans="1:12" ht="20.100000000000001" customHeight="1" x14ac:dyDescent="0.2">
      <c r="A62" s="23" t="s">
        <v>76</v>
      </c>
      <c r="B62" s="17" t="s">
        <v>77</v>
      </c>
      <c r="C62" s="308">
        <v>679286.31272000005</v>
      </c>
      <c r="D62" s="308">
        <v>626206.06322000001</v>
      </c>
      <c r="E62" s="294">
        <f t="shared" si="8"/>
        <v>0.92185879723167696</v>
      </c>
      <c r="F62" s="308">
        <v>34932.756650000003</v>
      </c>
      <c r="G62" s="308">
        <v>27059.7592</v>
      </c>
      <c r="H62" s="295">
        <f t="shared" si="9"/>
        <v>0.77462421506319912</v>
      </c>
      <c r="I62" s="295">
        <v>5.4767984839759365E-2</v>
      </c>
      <c r="J62" s="295">
        <v>4.1455254276021376E-2</v>
      </c>
      <c r="K62" s="297"/>
      <c r="L62" s="76"/>
    </row>
    <row r="63" spans="1:12" ht="20.100000000000001" customHeight="1" x14ac:dyDescent="0.2">
      <c r="A63" s="23" t="s">
        <v>78</v>
      </c>
      <c r="B63" s="17" t="s">
        <v>79</v>
      </c>
      <c r="C63" s="308">
        <v>358688.52733999997</v>
      </c>
      <c r="D63" s="308">
        <v>396938.53479000001</v>
      </c>
      <c r="E63" s="294">
        <f t="shared" si="8"/>
        <v>1.1066385025851215</v>
      </c>
      <c r="F63" s="308">
        <v>29810.765139999996</v>
      </c>
      <c r="G63" s="308">
        <v>21047.564620000001</v>
      </c>
      <c r="H63" s="295">
        <f t="shared" si="9"/>
        <v>0.70603906076058554</v>
      </c>
      <c r="I63" s="295">
        <v>9.2345292305852214E-2</v>
      </c>
      <c r="J63" s="295">
        <v>5.5708869295046308E-2</v>
      </c>
      <c r="K63" s="297"/>
      <c r="L63" s="76"/>
    </row>
    <row r="64" spans="1:12" ht="20.100000000000001" customHeight="1" x14ac:dyDescent="0.2">
      <c r="A64" s="23" t="s">
        <v>80</v>
      </c>
      <c r="B64" s="17" t="s">
        <v>81</v>
      </c>
      <c r="C64" s="308">
        <v>4953289.0628000004</v>
      </c>
      <c r="D64" s="308">
        <v>5547849.8753300002</v>
      </c>
      <c r="E64" s="294">
        <f t="shared" si="8"/>
        <v>1.1200335383200726</v>
      </c>
      <c r="F64" s="308">
        <v>153283.67074999999</v>
      </c>
      <c r="G64" s="308">
        <v>174066.84793000002</v>
      </c>
      <c r="H64" s="295">
        <f t="shared" si="9"/>
        <v>1.1355863744540449</v>
      </c>
      <c r="I64" s="295">
        <v>3.3946334939492645E-2</v>
      </c>
      <c r="J64" s="295">
        <v>3.3151994075224969E-2</v>
      </c>
      <c r="K64" s="297"/>
      <c r="L64" s="76"/>
    </row>
    <row r="65" spans="1:13" ht="20.100000000000001" customHeight="1" x14ac:dyDescent="0.2">
      <c r="A65" s="23" t="s">
        <v>82</v>
      </c>
      <c r="B65" s="17" t="s">
        <v>83</v>
      </c>
      <c r="C65" s="308">
        <v>16417449.53253</v>
      </c>
      <c r="D65" s="308">
        <v>18501904.197779998</v>
      </c>
      <c r="E65" s="294">
        <f t="shared" si="8"/>
        <v>1.1269658031303704</v>
      </c>
      <c r="F65" s="308">
        <v>736762.94167000009</v>
      </c>
      <c r="G65" s="308">
        <v>973439.3105599999</v>
      </c>
      <c r="H65" s="295">
        <f t="shared" si="9"/>
        <v>1.3212381561340911</v>
      </c>
      <c r="I65" s="295">
        <v>4.8857951622012417E-2</v>
      </c>
      <c r="J65" s="295">
        <v>5.5753569672456711E-2</v>
      </c>
      <c r="K65" s="297"/>
      <c r="L65" s="76"/>
    </row>
    <row r="66" spans="1:13" ht="20.100000000000001" customHeight="1" thickBot="1" x14ac:dyDescent="0.25">
      <c r="A66" s="23" t="s">
        <v>84</v>
      </c>
      <c r="B66" s="17" t="s">
        <v>85</v>
      </c>
      <c r="C66" s="308">
        <v>79856.145640000002</v>
      </c>
      <c r="D66" s="308">
        <v>98557.157070000001</v>
      </c>
      <c r="E66" s="294">
        <f>+IF(C66=0,"X",D66/C66)</f>
        <v>1.2341837472886075</v>
      </c>
      <c r="F66" s="308">
        <v>2771.98297</v>
      </c>
      <c r="G66" s="308">
        <v>3194.2677999999996</v>
      </c>
      <c r="H66" s="295">
        <f t="shared" si="9"/>
        <v>1.152340340676768</v>
      </c>
      <c r="I66" s="295">
        <v>3.572008335791664E-2</v>
      </c>
      <c r="J66" s="295">
        <v>3.5807507080254972E-2</v>
      </c>
      <c r="K66" s="297"/>
      <c r="L66" s="76"/>
    </row>
    <row r="67" spans="1:13" ht="20.100000000000001" customHeight="1" thickBot="1" x14ac:dyDescent="0.3">
      <c r="A67" s="291"/>
      <c r="B67" s="316" t="s">
        <v>10</v>
      </c>
      <c r="C67" s="311">
        <f>SUM(C40:C66)</f>
        <v>102290753.61119998</v>
      </c>
      <c r="D67" s="311">
        <f>SUM(D40:D66)</f>
        <v>108781021.75468999</v>
      </c>
      <c r="E67" s="305">
        <f t="shared" si="8"/>
        <v>1.0634492162229938</v>
      </c>
      <c r="F67" s="311">
        <f>SUM(F40:F66)</f>
        <v>5649966.7661100002</v>
      </c>
      <c r="G67" s="311">
        <f>SUM(G40:G66)</f>
        <v>6412752.6408399986</v>
      </c>
      <c r="H67" s="305">
        <f t="shared" ref="H67" si="10">+IF(F67=0,"X",G67/F67)</f>
        <v>1.1350071436358511</v>
      </c>
      <c r="I67" s="306">
        <v>5.9194483694832524E-2</v>
      </c>
      <c r="J67" s="312">
        <v>6.0763715373347113E-2</v>
      </c>
      <c r="K67" s="297"/>
      <c r="L67" s="76"/>
      <c r="M67" s="317"/>
    </row>
    <row r="68" spans="1:13" x14ac:dyDescent="0.2">
      <c r="M68" s="45" t="s">
        <v>164</v>
      </c>
    </row>
  </sheetData>
  <mergeCells count="6">
    <mergeCell ref="A36:J36"/>
    <mergeCell ref="I38:J38"/>
    <mergeCell ref="A2:J2"/>
    <mergeCell ref="I4:J4"/>
    <mergeCell ref="A10:J10"/>
    <mergeCell ref="I12:J12"/>
  </mergeCells>
  <conditionalFormatting sqref="L6:L33 L35:L67">
    <cfRule type="cellIs" dxfId="6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4" fitToHeight="5" orientation="landscape" r:id="rId1"/>
  <headerFooter alignWithMargins="0">
    <oddHeader>&amp;A</oddHeader>
  </headerFooter>
  <rowBreaks count="1" manualBreakCount="1">
    <brk id="35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BAD0A-58C4-49E0-B24C-49CC1BC07FC0}">
  <dimension ref="A2:X2150"/>
  <sheetViews>
    <sheetView showGridLines="0" topLeftCell="A7" zoomScale="115" zoomScaleNormal="115" zoomScaleSheetLayoutView="100" workbookViewId="0">
      <selection activeCell="G70" sqref="G70"/>
    </sheetView>
  </sheetViews>
  <sheetFormatPr defaultColWidth="9.140625" defaultRowHeight="12.75" x14ac:dyDescent="0.2"/>
  <cols>
    <col min="1" max="1" width="3.85546875" style="17" bestFit="1" customWidth="1"/>
    <col min="2" max="2" width="35.7109375" style="17" bestFit="1" customWidth="1"/>
    <col min="3" max="3" width="11.5703125" style="17" customWidth="1"/>
    <col min="4" max="4" width="11.85546875" style="17" customWidth="1"/>
    <col min="5" max="5" width="11.5703125" style="17" customWidth="1"/>
    <col min="6" max="6" width="11.7109375" style="17" customWidth="1"/>
    <col min="7" max="7" width="11.85546875" style="17" customWidth="1"/>
    <col min="8" max="8" width="10.85546875" style="17" customWidth="1"/>
    <col min="9" max="10" width="2.140625" style="17" customWidth="1"/>
    <col min="11" max="12" width="7" style="322" customWidth="1"/>
    <col min="13" max="13" width="10.5703125" style="113" bestFit="1" customWidth="1"/>
    <col min="14" max="14" width="9" style="113" customWidth="1"/>
    <col min="15" max="15" width="9.140625" style="113"/>
    <col min="16" max="16" width="11.5703125" style="323" bestFit="1" customWidth="1"/>
    <col min="17" max="19" width="9.140625" style="113"/>
    <col min="20" max="20" width="11.7109375" style="17" customWidth="1"/>
    <col min="21" max="16384" width="9.140625" style="17"/>
  </cols>
  <sheetData>
    <row r="2" spans="1:22" s="100" customFormat="1" ht="20.100000000000001" customHeight="1" x14ac:dyDescent="0.2">
      <c r="A2" s="482" t="s">
        <v>165</v>
      </c>
      <c r="B2" s="482"/>
      <c r="C2" s="482"/>
      <c r="D2" s="482"/>
      <c r="E2" s="482"/>
      <c r="F2" s="482"/>
      <c r="G2" s="482"/>
      <c r="H2" s="482"/>
      <c r="K2" s="318"/>
      <c r="L2" s="318"/>
      <c r="M2" s="117"/>
      <c r="N2" s="117"/>
      <c r="O2" s="117"/>
      <c r="P2" s="319"/>
      <c r="Q2" s="117"/>
      <c r="R2" s="117"/>
      <c r="S2" s="117"/>
    </row>
    <row r="3" spans="1:22" s="100" customFormat="1" ht="20.100000000000001" customHeight="1" thickBot="1" x14ac:dyDescent="0.25">
      <c r="A3" s="117"/>
      <c r="B3" s="117"/>
      <c r="C3" s="117"/>
      <c r="D3" s="117"/>
      <c r="E3" s="117"/>
      <c r="F3" s="117"/>
      <c r="G3" s="117"/>
      <c r="H3" s="117"/>
      <c r="K3" s="318"/>
      <c r="L3" s="318"/>
      <c r="M3" s="117"/>
      <c r="N3" s="117"/>
      <c r="O3" s="117"/>
      <c r="P3" s="319"/>
      <c r="Q3" s="117"/>
      <c r="R3" s="117"/>
      <c r="S3" s="117"/>
    </row>
    <row r="4" spans="1:22" ht="20.100000000000001" customHeight="1" thickBot="1" x14ac:dyDescent="0.25">
      <c r="A4" s="102" t="s">
        <v>1</v>
      </c>
      <c r="B4" s="122" t="s">
        <v>2</v>
      </c>
      <c r="C4" s="320" t="s">
        <v>166</v>
      </c>
      <c r="D4" s="321"/>
      <c r="E4" s="106" t="s">
        <v>4</v>
      </c>
      <c r="F4" s="320" t="s">
        <v>167</v>
      </c>
      <c r="G4" s="321"/>
      <c r="H4" s="102" t="s">
        <v>4</v>
      </c>
    </row>
    <row r="5" spans="1:22" ht="20.100000000000001" customHeight="1" thickBot="1" x14ac:dyDescent="0.25">
      <c r="A5" s="107"/>
      <c r="B5" s="324"/>
      <c r="C5" s="36">
        <v>2023</v>
      </c>
      <c r="D5" s="36">
        <v>2024</v>
      </c>
      <c r="E5" s="36" t="s">
        <v>5</v>
      </c>
      <c r="F5" s="36">
        <v>2023</v>
      </c>
      <c r="G5" s="36">
        <v>2024</v>
      </c>
      <c r="H5" s="36" t="s">
        <v>5</v>
      </c>
    </row>
    <row r="6" spans="1:22" ht="20.100000000000001" customHeight="1" x14ac:dyDescent="0.2">
      <c r="A6" s="102" t="s">
        <v>6</v>
      </c>
      <c r="B6" s="108" t="s">
        <v>7</v>
      </c>
      <c r="C6" s="325">
        <f>+C34</f>
        <v>4150955.6073500006</v>
      </c>
      <c r="D6" s="325">
        <f t="shared" ref="D6" si="0">+D34</f>
        <v>4637059.2793900007</v>
      </c>
      <c r="E6" s="55">
        <f t="shared" ref="E6:E8" si="1">+IF(C6=0,"X",D6/C6)</f>
        <v>1.1171064492184084</v>
      </c>
      <c r="F6" s="325">
        <f>+F34</f>
        <v>3306025.7541199997</v>
      </c>
      <c r="G6" s="325">
        <f t="shared" ref="G6" si="2">+G34</f>
        <v>3861077.5369600006</v>
      </c>
      <c r="H6" s="55">
        <f t="shared" ref="H6:H8" si="3">+IF(F6=0,"X",G6/F6)</f>
        <v>1.1678909434230178</v>
      </c>
      <c r="I6" s="21"/>
      <c r="J6" s="22"/>
      <c r="K6" s="326"/>
      <c r="L6" s="326"/>
      <c r="M6" s="327"/>
    </row>
    <row r="7" spans="1:22" ht="20.100000000000001" customHeight="1" thickBot="1" x14ac:dyDescent="0.25">
      <c r="A7" s="109" t="s">
        <v>8</v>
      </c>
      <c r="B7" s="57" t="s">
        <v>9</v>
      </c>
      <c r="C7" s="328">
        <f>+C67</f>
        <v>7071621.6390800001</v>
      </c>
      <c r="D7" s="328">
        <f t="shared" ref="D7" si="4">+D67</f>
        <v>7092389.9216199983</v>
      </c>
      <c r="E7" s="55">
        <f t="shared" si="1"/>
        <v>1.0029368486607408</v>
      </c>
      <c r="F7" s="328">
        <f>+F67</f>
        <v>6068079.8935900005</v>
      </c>
      <c r="G7" s="328">
        <f t="shared" ref="G7" si="5">+G67</f>
        <v>6181775.3467299994</v>
      </c>
      <c r="H7" s="55">
        <f t="shared" si="3"/>
        <v>1.0187366440676071</v>
      </c>
      <c r="I7" s="21"/>
      <c r="J7" s="22"/>
      <c r="K7" s="326"/>
      <c r="L7" s="326"/>
      <c r="M7" s="327"/>
    </row>
    <row r="8" spans="1:22" s="100" customFormat="1" ht="20.100000000000001" customHeight="1" thickBot="1" x14ac:dyDescent="0.25">
      <c r="A8" s="110"/>
      <c r="B8" s="111" t="s">
        <v>10</v>
      </c>
      <c r="C8" s="96">
        <f>SUM(C6:C7)</f>
        <v>11222577.24643</v>
      </c>
      <c r="D8" s="96">
        <f>SUM(D6:D7)</f>
        <v>11729449.20101</v>
      </c>
      <c r="E8" s="30">
        <f t="shared" si="1"/>
        <v>1.045165378990039</v>
      </c>
      <c r="F8" s="96">
        <f t="shared" ref="F8:G8" si="6">SUM(F6:F7)</f>
        <v>9374105.6477099992</v>
      </c>
      <c r="G8" s="96">
        <f t="shared" si="6"/>
        <v>10042852.88369</v>
      </c>
      <c r="H8" s="30">
        <f t="shared" si="3"/>
        <v>1.0713398441528519</v>
      </c>
      <c r="I8" s="21"/>
      <c r="J8" s="22"/>
      <c r="K8" s="326"/>
      <c r="L8" s="326"/>
      <c r="M8" s="117"/>
      <c r="N8" s="117"/>
      <c r="O8" s="117"/>
      <c r="P8" s="319"/>
      <c r="Q8" s="117"/>
      <c r="R8" s="117"/>
      <c r="S8" s="117"/>
    </row>
    <row r="9" spans="1:22" ht="20.100000000000001" customHeight="1" x14ac:dyDescent="0.2">
      <c r="A9" s="113"/>
      <c r="J9" s="22"/>
    </row>
    <row r="10" spans="1:22" s="100" customFormat="1" ht="20.100000000000001" customHeight="1" x14ac:dyDescent="0.2">
      <c r="A10" s="501" t="s">
        <v>168</v>
      </c>
      <c r="B10" s="501"/>
      <c r="C10" s="501"/>
      <c r="D10" s="501"/>
      <c r="E10" s="501"/>
      <c r="F10" s="501"/>
      <c r="G10" s="501"/>
      <c r="H10" s="501"/>
      <c r="J10" s="22"/>
      <c r="K10" s="318"/>
      <c r="L10" s="318"/>
      <c r="M10" s="117"/>
      <c r="N10" s="117"/>
      <c r="O10" s="117"/>
      <c r="P10" s="319"/>
      <c r="Q10" s="117"/>
      <c r="R10" s="117"/>
      <c r="S10" s="117"/>
    </row>
    <row r="11" spans="1:22" s="100" customFormat="1" ht="20.100000000000001" customHeight="1" thickBot="1" x14ac:dyDescent="0.25">
      <c r="A11" s="117"/>
      <c r="B11" s="117"/>
      <c r="C11" s="117"/>
      <c r="D11" s="117"/>
      <c r="E11" s="117"/>
      <c r="F11" s="117"/>
      <c r="G11" s="117"/>
      <c r="H11" s="117"/>
      <c r="J11" s="22"/>
      <c r="K11" s="318"/>
      <c r="L11" s="318"/>
      <c r="M11" s="117"/>
      <c r="N11" s="117"/>
      <c r="O11" s="117"/>
      <c r="P11" s="329"/>
      <c r="Q11" s="329"/>
      <c r="R11" s="329"/>
      <c r="S11" s="329"/>
    </row>
    <row r="12" spans="1:22" ht="20.100000000000001" customHeight="1" thickBot="1" x14ac:dyDescent="0.25">
      <c r="A12" s="103" t="s">
        <v>1</v>
      </c>
      <c r="B12" s="102" t="s">
        <v>12</v>
      </c>
      <c r="C12" s="320" t="s">
        <v>166</v>
      </c>
      <c r="D12" s="330"/>
      <c r="E12" s="331" t="s">
        <v>4</v>
      </c>
      <c r="F12" s="320" t="s">
        <v>167</v>
      </c>
      <c r="G12" s="321"/>
      <c r="H12" s="332" t="s">
        <v>4</v>
      </c>
      <c r="J12" s="22"/>
    </row>
    <row r="13" spans="1:22" ht="20.100000000000001" customHeight="1" thickBot="1" x14ac:dyDescent="0.25">
      <c r="A13" s="133"/>
      <c r="B13" s="107"/>
      <c r="C13" s="36">
        <f>+C5</f>
        <v>2023</v>
      </c>
      <c r="D13" s="333">
        <f t="shared" ref="D13:H13" si="7">+D5</f>
        <v>2024</v>
      </c>
      <c r="E13" s="36" t="str">
        <f t="shared" si="7"/>
        <v>24/23</v>
      </c>
      <c r="F13" s="36">
        <f t="shared" si="7"/>
        <v>2023</v>
      </c>
      <c r="G13" s="36">
        <f t="shared" si="7"/>
        <v>2024</v>
      </c>
      <c r="H13" s="36" t="str">
        <f t="shared" si="7"/>
        <v>24/23</v>
      </c>
      <c r="J13" s="22"/>
      <c r="P13" s="334"/>
      <c r="Q13" s="334"/>
      <c r="R13" s="334"/>
      <c r="S13" s="334"/>
      <c r="U13" s="250"/>
      <c r="V13" s="250"/>
    </row>
    <row r="14" spans="1:22" ht="20.100000000000001" customHeight="1" x14ac:dyDescent="0.2">
      <c r="A14" s="23" t="s">
        <v>6</v>
      </c>
      <c r="B14" s="37" t="s">
        <v>13</v>
      </c>
      <c r="C14" s="277">
        <v>921725.13071000006</v>
      </c>
      <c r="D14" s="277">
        <v>939433.29509000003</v>
      </c>
      <c r="E14" s="55">
        <f t="shared" ref="E14:E33" si="8">+IFERROR(IF(D14/C14&gt;0,D14/C14,"X"),"X")</f>
        <v>1.0192119795696137</v>
      </c>
      <c r="F14" s="277">
        <v>772476.21328999999</v>
      </c>
      <c r="G14" s="277">
        <v>784110.05009000003</v>
      </c>
      <c r="H14" s="55">
        <f t="shared" ref="H14:H33" si="9">+IFERROR(IF(G14/F14&gt;0,G14/F14,"X"),"X")</f>
        <v>1.0150604466517501</v>
      </c>
      <c r="I14" s="21"/>
      <c r="J14" s="22"/>
      <c r="K14" s="335"/>
      <c r="L14" s="335"/>
      <c r="P14" s="334"/>
      <c r="Q14" s="334"/>
      <c r="R14" s="334"/>
      <c r="S14" s="334"/>
      <c r="U14" s="251"/>
      <c r="V14" s="251"/>
    </row>
    <row r="15" spans="1:22" ht="20.100000000000001" customHeight="1" x14ac:dyDescent="0.2">
      <c r="A15" s="23" t="s">
        <v>8</v>
      </c>
      <c r="B15" s="37" t="s">
        <v>14</v>
      </c>
      <c r="C15" s="277">
        <v>34343.513760000002</v>
      </c>
      <c r="D15" s="277">
        <v>15503.89242</v>
      </c>
      <c r="E15" s="55">
        <f t="shared" si="8"/>
        <v>0.45143582361270884</v>
      </c>
      <c r="F15" s="277">
        <v>27761.260760000001</v>
      </c>
      <c r="G15" s="277">
        <v>12079.726559999999</v>
      </c>
      <c r="H15" s="55">
        <f t="shared" si="9"/>
        <v>0.43512888929760546</v>
      </c>
      <c r="I15" s="21"/>
      <c r="J15" s="22"/>
      <c r="K15" s="335"/>
      <c r="L15" s="335"/>
      <c r="P15" s="334"/>
      <c r="Q15" s="334"/>
      <c r="R15" s="334"/>
      <c r="S15" s="334"/>
      <c r="U15" s="251"/>
      <c r="V15" s="251"/>
    </row>
    <row r="16" spans="1:22" ht="20.100000000000001" customHeight="1" x14ac:dyDescent="0.2">
      <c r="A16" s="23" t="s">
        <v>15</v>
      </c>
      <c r="B16" s="37" t="s">
        <v>16</v>
      </c>
      <c r="C16" s="277">
        <v>17622.456129999999</v>
      </c>
      <c r="D16" s="277">
        <v>10907.09238</v>
      </c>
      <c r="E16" s="55">
        <f t="shared" si="8"/>
        <v>0.61893145311521347</v>
      </c>
      <c r="F16" s="277">
        <v>13345.29513</v>
      </c>
      <c r="G16" s="277">
        <v>7732.27538</v>
      </c>
      <c r="H16" s="55">
        <f t="shared" si="9"/>
        <v>0.57940085286071896</v>
      </c>
      <c r="I16" s="21"/>
      <c r="J16" s="22"/>
      <c r="K16" s="335"/>
      <c r="L16" s="335"/>
      <c r="P16" s="334"/>
      <c r="Q16" s="334"/>
      <c r="R16" s="334"/>
      <c r="S16" s="334"/>
      <c r="U16" s="251"/>
      <c r="V16" s="251"/>
    </row>
    <row r="17" spans="1:24" ht="20.100000000000001" customHeight="1" x14ac:dyDescent="0.2">
      <c r="A17" s="23" t="s">
        <v>17</v>
      </c>
      <c r="B17" s="37" t="s">
        <v>18</v>
      </c>
      <c r="C17" s="277">
        <v>59842.50374</v>
      </c>
      <c r="D17" s="277">
        <v>82892.268909999999</v>
      </c>
      <c r="E17" s="55">
        <f t="shared" si="8"/>
        <v>1.3851738100756144</v>
      </c>
      <c r="F17" s="277">
        <v>49337.775379999999</v>
      </c>
      <c r="G17" s="277">
        <v>70025.086569999999</v>
      </c>
      <c r="H17" s="55">
        <f t="shared" si="9"/>
        <v>1.4192996346241018</v>
      </c>
      <c r="I17" s="21"/>
      <c r="J17" s="22"/>
      <c r="K17" s="335"/>
      <c r="L17" s="335"/>
      <c r="P17" s="334"/>
      <c r="Q17" s="334"/>
      <c r="R17" s="334"/>
      <c r="S17" s="334"/>
      <c r="U17" s="251"/>
      <c r="V17" s="251"/>
    </row>
    <row r="18" spans="1:24" ht="20.100000000000001" customHeight="1" x14ac:dyDescent="0.2">
      <c r="A18" s="23" t="s">
        <v>19</v>
      </c>
      <c r="B18" s="37" t="s">
        <v>20</v>
      </c>
      <c r="C18" s="277">
        <v>39723.941650000001</v>
      </c>
      <c r="D18" s="277">
        <v>76126.798460000005</v>
      </c>
      <c r="E18" s="55">
        <f t="shared" si="8"/>
        <v>1.9163958886743557</v>
      </c>
      <c r="F18" s="277">
        <v>34135.749559999997</v>
      </c>
      <c r="G18" s="277">
        <v>64033.917150000001</v>
      </c>
      <c r="H18" s="55">
        <f t="shared" si="9"/>
        <v>1.8758608782692279</v>
      </c>
      <c r="I18" s="21"/>
      <c r="J18" s="22"/>
      <c r="K18" s="335"/>
      <c r="L18" s="335"/>
      <c r="P18" s="334"/>
      <c r="Q18" s="334"/>
      <c r="R18" s="334"/>
      <c r="S18" s="334"/>
      <c r="U18" s="251"/>
      <c r="V18" s="251"/>
    </row>
    <row r="19" spans="1:24" ht="20.100000000000001" customHeight="1" x14ac:dyDescent="0.2">
      <c r="A19" s="23" t="s">
        <v>21</v>
      </c>
      <c r="B19" s="37" t="s">
        <v>22</v>
      </c>
      <c r="C19" s="277">
        <v>110817.01446999999</v>
      </c>
      <c r="D19" s="277">
        <v>69230.865969999999</v>
      </c>
      <c r="E19" s="55">
        <f t="shared" si="8"/>
        <v>0.62473137632436349</v>
      </c>
      <c r="F19" s="277">
        <v>86510.61</v>
      </c>
      <c r="G19" s="277">
        <v>51015.578150000001</v>
      </c>
      <c r="H19" s="55">
        <f t="shared" si="9"/>
        <v>0.58970313756890624</v>
      </c>
      <c r="I19" s="21"/>
      <c r="J19" s="22"/>
      <c r="K19" s="335"/>
      <c r="L19" s="335"/>
      <c r="P19" s="334"/>
      <c r="Q19" s="334"/>
      <c r="R19" s="334"/>
      <c r="S19" s="334"/>
      <c r="U19" s="251"/>
      <c r="V19" s="251"/>
    </row>
    <row r="20" spans="1:24" ht="20.100000000000001" customHeight="1" x14ac:dyDescent="0.2">
      <c r="A20" s="23" t="s">
        <v>23</v>
      </c>
      <c r="B20" s="37" t="s">
        <v>24</v>
      </c>
      <c r="C20" s="277">
        <v>2765.2982299999999</v>
      </c>
      <c r="D20" s="277">
        <v>3146.7887700000001</v>
      </c>
      <c r="E20" s="55">
        <f t="shared" si="8"/>
        <v>1.1379563823754375</v>
      </c>
      <c r="F20" s="277">
        <v>2525.5343800000001</v>
      </c>
      <c r="G20" s="277">
        <v>2670.7171600000001</v>
      </c>
      <c r="H20" s="55">
        <f t="shared" si="9"/>
        <v>1.0574859646139523</v>
      </c>
      <c r="I20" s="21"/>
      <c r="J20" s="22"/>
      <c r="K20" s="335"/>
      <c r="L20" s="335"/>
      <c r="P20" s="334"/>
      <c r="Q20" s="334"/>
      <c r="R20" s="334"/>
      <c r="S20" s="334"/>
      <c r="U20" s="251"/>
      <c r="V20" s="251"/>
    </row>
    <row r="21" spans="1:24" ht="20.100000000000001" customHeight="1" x14ac:dyDescent="0.2">
      <c r="A21" s="23" t="s">
        <v>25</v>
      </c>
      <c r="B21" s="37" t="s">
        <v>26</v>
      </c>
      <c r="C21" s="277">
        <v>302602.86729999998</v>
      </c>
      <c r="D21" s="277">
        <v>330732.65808999998</v>
      </c>
      <c r="E21" s="55">
        <f t="shared" si="8"/>
        <v>1.0929594324105072</v>
      </c>
      <c r="F21" s="277">
        <v>243837.94368</v>
      </c>
      <c r="G21" s="277">
        <v>289542.00221000001</v>
      </c>
      <c r="H21" s="55">
        <f t="shared" si="9"/>
        <v>1.1874362038993389</v>
      </c>
      <c r="I21" s="21"/>
      <c r="J21" s="22"/>
      <c r="K21" s="335"/>
      <c r="L21" s="335"/>
      <c r="P21" s="334"/>
      <c r="Q21" s="334"/>
      <c r="R21" s="334"/>
      <c r="S21" s="334"/>
      <c r="U21" s="251"/>
      <c r="V21" s="251"/>
    </row>
    <row r="22" spans="1:24" ht="20.100000000000001" customHeight="1" x14ac:dyDescent="0.2">
      <c r="A22" s="23" t="s">
        <v>27</v>
      </c>
      <c r="B22" s="37" t="s">
        <v>28</v>
      </c>
      <c r="C22" s="277">
        <v>14514.227370000001</v>
      </c>
      <c r="D22" s="277">
        <v>19981.343229999999</v>
      </c>
      <c r="E22" s="55">
        <f t="shared" si="8"/>
        <v>1.3766728824505108</v>
      </c>
      <c r="F22" s="277">
        <v>10900.39745</v>
      </c>
      <c r="G22" s="277">
        <v>16010.954470000001</v>
      </c>
      <c r="H22" s="55">
        <f t="shared" si="9"/>
        <v>1.4688413466978674</v>
      </c>
      <c r="I22" s="21"/>
      <c r="J22" s="22"/>
      <c r="K22" s="335"/>
      <c r="L22" s="335"/>
      <c r="P22" s="334"/>
      <c r="Q22" s="334"/>
      <c r="R22" s="334"/>
      <c r="S22" s="334"/>
      <c r="U22" s="251"/>
      <c r="V22" s="251"/>
    </row>
    <row r="23" spans="1:24" ht="20.100000000000001" customHeight="1" x14ac:dyDescent="0.2">
      <c r="A23" s="23" t="s">
        <v>29</v>
      </c>
      <c r="B23" s="37" t="s">
        <v>30</v>
      </c>
      <c r="C23" s="277">
        <v>102909.52323999999</v>
      </c>
      <c r="D23" s="277">
        <v>144177.34693</v>
      </c>
      <c r="E23" s="55">
        <f t="shared" si="8"/>
        <v>1.4010107363315387</v>
      </c>
      <c r="F23" s="277">
        <v>82875.166129999998</v>
      </c>
      <c r="G23" s="277">
        <v>116391.38903999999</v>
      </c>
      <c r="H23" s="55">
        <f t="shared" si="9"/>
        <v>1.4044181686155011</v>
      </c>
      <c r="I23" s="21"/>
      <c r="J23" s="22"/>
      <c r="K23" s="335"/>
      <c r="L23" s="335"/>
      <c r="P23" s="334"/>
      <c r="Q23" s="334"/>
      <c r="R23" s="334"/>
      <c r="S23" s="334"/>
      <c r="U23" s="251"/>
      <c r="V23" s="251"/>
    </row>
    <row r="24" spans="1:24" ht="20.100000000000001" customHeight="1" x14ac:dyDescent="0.2">
      <c r="A24" s="23" t="s">
        <v>31</v>
      </c>
      <c r="B24" s="37" t="s">
        <v>32</v>
      </c>
      <c r="C24" s="277">
        <v>3956.7524899999999</v>
      </c>
      <c r="D24" s="277">
        <v>3988.05062</v>
      </c>
      <c r="E24" s="55">
        <f t="shared" si="8"/>
        <v>1.0079100550461775</v>
      </c>
      <c r="F24" s="277">
        <v>3053.64228</v>
      </c>
      <c r="G24" s="277">
        <v>3147.23857</v>
      </c>
      <c r="H24" s="55">
        <f t="shared" si="9"/>
        <v>1.0306507054257841</v>
      </c>
      <c r="I24" s="21"/>
      <c r="J24" s="22"/>
      <c r="K24" s="335"/>
      <c r="L24" s="335"/>
      <c r="P24" s="334"/>
      <c r="Q24" s="334"/>
      <c r="R24" s="334"/>
      <c r="S24" s="334"/>
      <c r="U24" s="336"/>
      <c r="V24" s="336"/>
    </row>
    <row r="25" spans="1:24" ht="20.100000000000001" customHeight="1" x14ac:dyDescent="0.2">
      <c r="A25" s="23" t="s">
        <v>33</v>
      </c>
      <c r="B25" s="37" t="s">
        <v>34</v>
      </c>
      <c r="C25" s="277">
        <v>2107285.0171400001</v>
      </c>
      <c r="D25" s="277">
        <v>2369919.6487400001</v>
      </c>
      <c r="E25" s="55">
        <f t="shared" si="8"/>
        <v>1.1246317557728602</v>
      </c>
      <c r="F25" s="277">
        <v>1685855.8821399999</v>
      </c>
      <c r="G25" s="277">
        <v>1897391.8977000001</v>
      </c>
      <c r="H25" s="55">
        <f t="shared" si="9"/>
        <v>1.1254769270618077</v>
      </c>
      <c r="I25" s="21"/>
      <c r="J25" s="22"/>
      <c r="K25" s="335"/>
      <c r="L25" s="335"/>
      <c r="P25" s="334"/>
      <c r="Q25" s="334"/>
      <c r="R25" s="334"/>
      <c r="S25" s="334"/>
      <c r="U25" s="251"/>
      <c r="V25" s="251"/>
    </row>
    <row r="26" spans="1:24" ht="20.100000000000001" customHeight="1" x14ac:dyDescent="0.2">
      <c r="A26" s="23" t="s">
        <v>35</v>
      </c>
      <c r="B26" s="37" t="s">
        <v>36</v>
      </c>
      <c r="C26" s="277">
        <v>1876.0454199999999</v>
      </c>
      <c r="D26" s="277">
        <v>1306.8875</v>
      </c>
      <c r="E26" s="55">
        <f t="shared" si="8"/>
        <v>0.69661826204612898</v>
      </c>
      <c r="F26" s="277">
        <v>1472.48442</v>
      </c>
      <c r="G26" s="277">
        <v>1017.1315</v>
      </c>
      <c r="H26" s="55">
        <f t="shared" si="9"/>
        <v>0.69075875179718371</v>
      </c>
      <c r="I26" s="21"/>
      <c r="J26" s="22"/>
      <c r="K26" s="335"/>
      <c r="L26" s="335"/>
      <c r="P26" s="334"/>
      <c r="Q26" s="334"/>
      <c r="R26" s="334"/>
      <c r="S26" s="334"/>
      <c r="U26" s="251"/>
      <c r="V26" s="251"/>
    </row>
    <row r="27" spans="1:24" ht="20.100000000000001" customHeight="1" x14ac:dyDescent="0.2">
      <c r="A27" s="23" t="s">
        <v>37</v>
      </c>
      <c r="B27" s="37" t="s">
        <v>38</v>
      </c>
      <c r="C27" s="277">
        <v>2589.2353800000001</v>
      </c>
      <c r="D27" s="277">
        <v>5153.3124699999998</v>
      </c>
      <c r="E27" s="55">
        <f t="shared" si="8"/>
        <v>1.9902835060132693</v>
      </c>
      <c r="F27" s="277">
        <v>1827.6863800000001</v>
      </c>
      <c r="G27" s="277">
        <v>4159.2384700000002</v>
      </c>
      <c r="H27" s="55">
        <f t="shared" si="9"/>
        <v>2.2756849947089939</v>
      </c>
      <c r="I27" s="21"/>
      <c r="J27" s="22"/>
      <c r="K27" s="335"/>
      <c r="L27" s="335"/>
      <c r="P27" s="334"/>
      <c r="Q27" s="334"/>
      <c r="R27" s="334"/>
      <c r="S27" s="334"/>
      <c r="U27" s="336"/>
      <c r="V27" s="336"/>
    </row>
    <row r="28" spans="1:24" ht="20.100000000000001" customHeight="1" x14ac:dyDescent="0.2">
      <c r="A28" s="23" t="s">
        <v>39</v>
      </c>
      <c r="B28" s="37" t="s">
        <v>40</v>
      </c>
      <c r="C28" s="277">
        <v>188939.61997999999</v>
      </c>
      <c r="D28" s="277">
        <v>208591.07566999999</v>
      </c>
      <c r="E28" s="55">
        <f t="shared" si="8"/>
        <v>1.1040091839503021</v>
      </c>
      <c r="F28" s="277">
        <v>153456.39559999999</v>
      </c>
      <c r="G28" s="277">
        <v>169233.46695999999</v>
      </c>
      <c r="H28" s="55">
        <f t="shared" si="9"/>
        <v>1.1028114292552822</v>
      </c>
      <c r="I28" s="21"/>
      <c r="J28" s="22"/>
      <c r="K28" s="335"/>
      <c r="L28" s="335"/>
      <c r="P28" s="334"/>
      <c r="Q28" s="334"/>
      <c r="R28" s="334"/>
      <c r="S28" s="334"/>
      <c r="U28" s="336"/>
      <c r="V28" s="336"/>
    </row>
    <row r="29" spans="1:24" ht="20.100000000000001" customHeight="1" x14ac:dyDescent="0.2">
      <c r="A29" s="23" t="s">
        <v>41</v>
      </c>
      <c r="B29" s="37" t="s">
        <v>42</v>
      </c>
      <c r="C29" s="277">
        <v>-4413.4102300000004</v>
      </c>
      <c r="D29" s="277">
        <v>443.96816999999999</v>
      </c>
      <c r="E29" s="55" t="str">
        <f t="shared" si="8"/>
        <v>X</v>
      </c>
      <c r="F29" s="277">
        <v>-4413.4102300000004</v>
      </c>
      <c r="G29" s="277">
        <v>443.96816999999999</v>
      </c>
      <c r="H29" s="55" t="str">
        <f t="shared" si="9"/>
        <v>X</v>
      </c>
      <c r="I29" s="21"/>
      <c r="J29" s="22"/>
      <c r="K29" s="335"/>
      <c r="L29" s="335"/>
      <c r="P29" s="334"/>
      <c r="Q29" s="334"/>
      <c r="R29" s="334"/>
      <c r="S29" s="334"/>
      <c r="U29" s="336"/>
      <c r="V29" s="336"/>
      <c r="X29" s="336"/>
    </row>
    <row r="30" spans="1:24" ht="20.100000000000001" customHeight="1" x14ac:dyDescent="0.2">
      <c r="A30" s="23" t="s">
        <v>43</v>
      </c>
      <c r="B30" s="37" t="s">
        <v>44</v>
      </c>
      <c r="C30" s="277">
        <v>67486.387059999994</v>
      </c>
      <c r="D30" s="277">
        <v>40204.268170000003</v>
      </c>
      <c r="E30" s="55">
        <f t="shared" si="8"/>
        <v>0.59573893227171382</v>
      </c>
      <c r="F30" s="277">
        <v>23376.239519999999</v>
      </c>
      <c r="G30" s="277">
        <v>100153.26406</v>
      </c>
      <c r="H30" s="55">
        <f t="shared" si="9"/>
        <v>4.2844044258834666</v>
      </c>
      <c r="I30" s="21"/>
      <c r="J30" s="22"/>
      <c r="K30" s="335"/>
      <c r="L30" s="335"/>
      <c r="P30" s="334"/>
      <c r="Q30" s="334"/>
      <c r="R30" s="334"/>
      <c r="S30" s="334"/>
      <c r="U30" s="336"/>
      <c r="V30" s="336"/>
    </row>
    <row r="31" spans="1:24" ht="20.100000000000001" customHeight="1" x14ac:dyDescent="0.2">
      <c r="A31" s="23" t="s">
        <v>45</v>
      </c>
      <c r="B31" s="37" t="s">
        <v>46</v>
      </c>
      <c r="C31" s="277">
        <v>19171.929390000001</v>
      </c>
      <c r="D31" s="277">
        <v>32303.329280000002</v>
      </c>
      <c r="E31" s="55">
        <f t="shared" si="8"/>
        <v>1.6849284504901882</v>
      </c>
      <c r="F31" s="277">
        <v>14883.268389999999</v>
      </c>
      <c r="G31" s="277">
        <v>25512.295279999998</v>
      </c>
      <c r="H31" s="55">
        <f t="shared" si="9"/>
        <v>1.7141594582236785</v>
      </c>
      <c r="I31" s="21"/>
      <c r="J31" s="22"/>
      <c r="K31" s="335"/>
      <c r="L31" s="335"/>
      <c r="P31" s="334"/>
      <c r="Q31" s="334"/>
      <c r="R31" s="334"/>
      <c r="S31" s="334"/>
      <c r="U31" s="336"/>
      <c r="V31" s="336"/>
    </row>
    <row r="32" spans="1:24" ht="20.100000000000001" customHeight="1" x14ac:dyDescent="0.2">
      <c r="A32" s="23" t="s">
        <v>47</v>
      </c>
      <c r="B32" s="37" t="s">
        <v>48</v>
      </c>
      <c r="C32" s="277">
        <v>14399.586300000001</v>
      </c>
      <c r="D32" s="277">
        <v>53177.338669999997</v>
      </c>
      <c r="E32" s="55">
        <f t="shared" si="8"/>
        <v>3.6929768371192715</v>
      </c>
      <c r="F32" s="277">
        <v>-10198.27771</v>
      </c>
      <c r="G32" s="277">
        <v>53894.666129999998</v>
      </c>
      <c r="H32" s="55" t="str">
        <f t="shared" si="9"/>
        <v>X</v>
      </c>
      <c r="I32" s="21"/>
      <c r="J32" s="22"/>
      <c r="K32" s="335"/>
      <c r="L32" s="335"/>
      <c r="P32" s="334"/>
      <c r="Q32" s="334"/>
      <c r="R32" s="334"/>
      <c r="S32" s="334"/>
      <c r="U32" s="336"/>
      <c r="V32" s="336"/>
    </row>
    <row r="33" spans="1:22" s="100" customFormat="1" ht="20.100000000000001" customHeight="1" thickBot="1" x14ac:dyDescent="0.25">
      <c r="A33" s="23" t="s">
        <v>49</v>
      </c>
      <c r="B33" s="37" t="s">
        <v>50</v>
      </c>
      <c r="C33" s="277">
        <v>142797.96781999999</v>
      </c>
      <c r="D33" s="277">
        <v>229839.04985000001</v>
      </c>
      <c r="E33" s="55">
        <f t="shared" si="8"/>
        <v>1.6095400611002899</v>
      </c>
      <c r="F33" s="277">
        <v>113005.89757</v>
      </c>
      <c r="G33" s="277">
        <v>192512.67334000001</v>
      </c>
      <c r="H33" s="55">
        <f t="shared" si="9"/>
        <v>1.7035630659961847</v>
      </c>
      <c r="I33" s="21"/>
      <c r="J33" s="22"/>
      <c r="K33" s="335"/>
      <c r="L33" s="335"/>
      <c r="M33" s="113"/>
      <c r="N33" s="113"/>
      <c r="O33" s="113"/>
      <c r="P33" s="334"/>
      <c r="Q33" s="334"/>
      <c r="R33" s="334"/>
      <c r="S33" s="334"/>
      <c r="T33" s="17"/>
      <c r="U33" s="336"/>
      <c r="V33" s="336"/>
    </row>
    <row r="34" spans="1:22" s="100" customFormat="1" ht="20.100000000000001" customHeight="1" thickBot="1" x14ac:dyDescent="0.25">
      <c r="A34" s="134"/>
      <c r="B34" s="135" t="s">
        <v>10</v>
      </c>
      <c r="C34" s="218">
        <f>SUM(C14:C33)</f>
        <v>4150955.6073500006</v>
      </c>
      <c r="D34" s="218">
        <f>SUM(D14:D33)</f>
        <v>4637059.2793900007</v>
      </c>
      <c r="E34" s="30">
        <f t="shared" ref="E34" si="10">+IF(C34=0,"X",D34/C34)</f>
        <v>1.1171064492184084</v>
      </c>
      <c r="F34" s="218">
        <f>SUM(F14:F33)</f>
        <v>3306025.7541199997</v>
      </c>
      <c r="G34" s="218">
        <f>SUM(G14:G33)</f>
        <v>3861077.5369600006</v>
      </c>
      <c r="H34" s="30">
        <f t="shared" ref="H34" si="11">+IF(F34=0,"X",G34/F34)</f>
        <v>1.1678909434230178</v>
      </c>
      <c r="I34" s="21"/>
      <c r="J34" s="22"/>
      <c r="K34" s="326"/>
      <c r="L34" s="326"/>
      <c r="M34" s="117"/>
      <c r="N34" s="117"/>
      <c r="O34" s="117"/>
      <c r="P34" s="319"/>
      <c r="Q34" s="117"/>
      <c r="R34" s="117"/>
      <c r="S34" s="117"/>
    </row>
    <row r="35" spans="1:22" ht="20.100000000000001" customHeight="1" x14ac:dyDescent="0.2">
      <c r="C35" s="119"/>
      <c r="D35" s="119"/>
      <c r="E35" s="119"/>
      <c r="F35" s="119"/>
      <c r="G35" s="119"/>
      <c r="H35" s="119"/>
      <c r="J35" s="22"/>
    </row>
    <row r="36" spans="1:22" s="100" customFormat="1" ht="20.100000000000001" customHeight="1" x14ac:dyDescent="0.2">
      <c r="A36" s="501" t="s">
        <v>169</v>
      </c>
      <c r="B36" s="501"/>
      <c r="C36" s="501"/>
      <c r="D36" s="501"/>
      <c r="E36" s="501"/>
      <c r="F36" s="501"/>
      <c r="G36" s="501"/>
      <c r="H36" s="501"/>
      <c r="J36" s="22"/>
      <c r="K36" s="318"/>
      <c r="L36" s="318"/>
      <c r="M36" s="117"/>
      <c r="N36" s="113"/>
      <c r="O36" s="117"/>
      <c r="P36" s="323"/>
      <c r="Q36" s="117"/>
      <c r="R36" s="117"/>
      <c r="S36" s="117"/>
    </row>
    <row r="37" spans="1:22" s="100" customFormat="1" ht="20.100000000000001" customHeight="1" thickBot="1" x14ac:dyDescent="0.25">
      <c r="A37" s="117"/>
      <c r="B37" s="117"/>
      <c r="C37" s="117"/>
      <c r="D37" s="117"/>
      <c r="E37" s="117"/>
      <c r="F37" s="117"/>
      <c r="G37" s="117"/>
      <c r="H37" s="117"/>
      <c r="J37" s="22"/>
      <c r="K37" s="318"/>
      <c r="L37" s="318"/>
      <c r="M37" s="117"/>
      <c r="N37" s="117"/>
      <c r="O37" s="117"/>
      <c r="P37" s="323"/>
      <c r="Q37" s="117"/>
      <c r="R37" s="117"/>
      <c r="S37" s="117"/>
    </row>
    <row r="38" spans="1:22" ht="20.100000000000001" customHeight="1" thickBot="1" x14ac:dyDescent="0.25">
      <c r="A38" s="102" t="s">
        <v>1</v>
      </c>
      <c r="B38" s="122" t="s">
        <v>12</v>
      </c>
      <c r="C38" s="320" t="s">
        <v>166</v>
      </c>
      <c r="D38" s="321"/>
      <c r="E38" s="331" t="s">
        <v>4</v>
      </c>
      <c r="F38" s="330" t="s">
        <v>167</v>
      </c>
      <c r="G38" s="330"/>
      <c r="H38" s="331" t="s">
        <v>4</v>
      </c>
      <c r="J38" s="22"/>
      <c r="P38" s="329"/>
      <c r="Q38" s="329"/>
      <c r="R38" s="329"/>
      <c r="S38" s="329"/>
    </row>
    <row r="39" spans="1:22" ht="20.100000000000001" customHeight="1" thickBot="1" x14ac:dyDescent="0.25">
      <c r="A39" s="107"/>
      <c r="B39" s="324"/>
      <c r="C39" s="36">
        <f t="shared" ref="C39:H39" si="12">+C13</f>
        <v>2023</v>
      </c>
      <c r="D39" s="36">
        <f t="shared" si="12"/>
        <v>2024</v>
      </c>
      <c r="E39" s="36" t="str">
        <f t="shared" si="12"/>
        <v>24/23</v>
      </c>
      <c r="F39" s="36">
        <f t="shared" si="12"/>
        <v>2023</v>
      </c>
      <c r="G39" s="36">
        <f t="shared" si="12"/>
        <v>2024</v>
      </c>
      <c r="H39" s="36" t="str">
        <f t="shared" si="12"/>
        <v>24/23</v>
      </c>
      <c r="J39" s="22"/>
      <c r="U39" s="250"/>
      <c r="V39" s="250"/>
    </row>
    <row r="40" spans="1:22" ht="20.100000000000001" customHeight="1" x14ac:dyDescent="0.2">
      <c r="A40" s="10" t="s">
        <v>6</v>
      </c>
      <c r="B40" s="17" t="s">
        <v>52</v>
      </c>
      <c r="C40" s="337">
        <v>20025.145250000001</v>
      </c>
      <c r="D40" s="337">
        <v>-28853.633099999999</v>
      </c>
      <c r="E40" s="55" t="str">
        <f t="shared" ref="E40:E66" si="13">+IFERROR(IF(D40/C40&gt;0,D40/C40,"X"),"X")</f>
        <v>X</v>
      </c>
      <c r="F40" s="337">
        <v>15943.514590000001</v>
      </c>
      <c r="G40" s="337">
        <v>-23930.06395</v>
      </c>
      <c r="H40" s="26" t="str">
        <f t="shared" ref="H40:H65" si="14">+IFERROR(IF(G40/F40&gt;0,G40/F40,"X"),"X")</f>
        <v>X</v>
      </c>
      <c r="I40" s="21"/>
      <c r="J40" s="22"/>
      <c r="K40" s="335"/>
      <c r="L40" s="335"/>
      <c r="P40" s="334"/>
      <c r="Q40" s="334"/>
      <c r="R40" s="334"/>
      <c r="S40" s="334"/>
      <c r="U40" s="251"/>
      <c r="V40" s="250"/>
    </row>
    <row r="41" spans="1:22" ht="20.100000000000001" customHeight="1" x14ac:dyDescent="0.2">
      <c r="A41" s="23" t="s">
        <v>8</v>
      </c>
      <c r="B41" s="17" t="s">
        <v>53</v>
      </c>
      <c r="C41" s="337">
        <v>289077.73476999998</v>
      </c>
      <c r="D41" s="337">
        <v>226025.26594000001</v>
      </c>
      <c r="E41" s="55">
        <f t="shared" si="13"/>
        <v>0.78188403586264899</v>
      </c>
      <c r="F41" s="337">
        <v>240885.22511</v>
      </c>
      <c r="G41" s="337">
        <v>181459.59067999999</v>
      </c>
      <c r="H41" s="26">
        <f t="shared" si="14"/>
        <v>0.75330311602605204</v>
      </c>
      <c r="I41" s="21"/>
      <c r="J41" s="22"/>
      <c r="K41" s="335"/>
      <c r="L41" s="335"/>
      <c r="P41" s="334"/>
      <c r="Q41" s="334"/>
      <c r="R41" s="334"/>
      <c r="S41" s="334"/>
      <c r="U41" s="251"/>
      <c r="V41" s="251"/>
    </row>
    <row r="42" spans="1:22" ht="20.100000000000001" customHeight="1" x14ac:dyDescent="0.2">
      <c r="A42" s="23" t="s">
        <v>15</v>
      </c>
      <c r="B42" s="17" t="s">
        <v>54</v>
      </c>
      <c r="C42" s="337">
        <v>-62073.47666</v>
      </c>
      <c r="D42" s="337">
        <v>93121.884539999999</v>
      </c>
      <c r="E42" s="55" t="str">
        <f t="shared" si="13"/>
        <v>X</v>
      </c>
      <c r="F42" s="337">
        <v>-58616.917520000003</v>
      </c>
      <c r="G42" s="337">
        <v>72605.033190000002</v>
      </c>
      <c r="H42" s="26" t="str">
        <f t="shared" si="14"/>
        <v>X</v>
      </c>
      <c r="I42" s="21"/>
      <c r="J42" s="22"/>
      <c r="K42" s="335"/>
      <c r="L42" s="335"/>
      <c r="P42" s="334"/>
      <c r="Q42" s="334"/>
      <c r="R42" s="334"/>
      <c r="S42" s="334"/>
      <c r="U42" s="251"/>
      <c r="V42" s="251"/>
    </row>
    <row r="43" spans="1:22" ht="20.100000000000001" customHeight="1" x14ac:dyDescent="0.2">
      <c r="A43" s="23" t="s">
        <v>17</v>
      </c>
      <c r="B43" s="17" t="s">
        <v>55</v>
      </c>
      <c r="C43" s="337">
        <v>6825.5871999999999</v>
      </c>
      <c r="D43" s="337">
        <v>699.00264000000004</v>
      </c>
      <c r="E43" s="55">
        <f t="shared" si="13"/>
        <v>0.10240915829190492</v>
      </c>
      <c r="F43" s="337">
        <v>5834.3513400000002</v>
      </c>
      <c r="G43" s="337">
        <v>-704.41867000000002</v>
      </c>
      <c r="H43" s="26" t="str">
        <f t="shared" si="14"/>
        <v>X</v>
      </c>
      <c r="I43" s="21"/>
      <c r="J43" s="22"/>
      <c r="K43" s="335"/>
      <c r="L43" s="335"/>
      <c r="P43" s="334"/>
      <c r="Q43" s="334"/>
      <c r="R43" s="334"/>
      <c r="S43" s="334"/>
      <c r="U43" s="251"/>
      <c r="V43" s="250"/>
    </row>
    <row r="44" spans="1:22" ht="20.100000000000001" customHeight="1" x14ac:dyDescent="0.2">
      <c r="A44" s="23" t="s">
        <v>19</v>
      </c>
      <c r="B44" s="17" t="s">
        <v>56</v>
      </c>
      <c r="C44" s="337">
        <v>16216.620199999999</v>
      </c>
      <c r="D44" s="337">
        <v>12782.56306</v>
      </c>
      <c r="E44" s="55">
        <f t="shared" si="13"/>
        <v>0.78823841850843868</v>
      </c>
      <c r="F44" s="337">
        <v>13107.3712</v>
      </c>
      <c r="G44" s="337">
        <v>10235.69706</v>
      </c>
      <c r="H44" s="26">
        <f t="shared" si="14"/>
        <v>0.78091151183694263</v>
      </c>
      <c r="I44" s="21"/>
      <c r="J44" s="22"/>
      <c r="K44" s="335"/>
      <c r="L44" s="335"/>
      <c r="P44" s="334"/>
      <c r="Q44" s="334"/>
      <c r="R44" s="334"/>
      <c r="S44" s="334"/>
      <c r="U44" s="251"/>
      <c r="V44" s="251"/>
    </row>
    <row r="45" spans="1:22" ht="20.100000000000001" customHeight="1" x14ac:dyDescent="0.2">
      <c r="A45" s="23" t="s">
        <v>21</v>
      </c>
      <c r="B45" s="17" t="s">
        <v>57</v>
      </c>
      <c r="C45" s="337">
        <v>447298.51783999999</v>
      </c>
      <c r="D45" s="337">
        <v>525438.30585</v>
      </c>
      <c r="E45" s="55">
        <f t="shared" si="13"/>
        <v>1.1746927049687896</v>
      </c>
      <c r="F45" s="337">
        <v>338325.09636000003</v>
      </c>
      <c r="G45" s="337">
        <v>424715.62841</v>
      </c>
      <c r="H45" s="26">
        <f t="shared" si="14"/>
        <v>1.2553476906663608</v>
      </c>
      <c r="I45" s="21"/>
      <c r="J45" s="22"/>
      <c r="K45" s="335"/>
      <c r="L45" s="335"/>
      <c r="P45" s="334"/>
      <c r="Q45" s="334"/>
      <c r="R45" s="334"/>
      <c r="S45" s="334"/>
      <c r="U45" s="251"/>
      <c r="V45" s="251"/>
    </row>
    <row r="46" spans="1:22" ht="20.100000000000001" customHeight="1" x14ac:dyDescent="0.2">
      <c r="A46" s="23" t="s">
        <v>23</v>
      </c>
      <c r="B46" s="17" t="s">
        <v>58</v>
      </c>
      <c r="C46" s="337">
        <v>16703.181639999999</v>
      </c>
      <c r="D46" s="337">
        <v>32345.91821</v>
      </c>
      <c r="E46" s="55">
        <f t="shared" si="13"/>
        <v>1.9365123907016317</v>
      </c>
      <c r="F46" s="337">
        <v>13358.66059</v>
      </c>
      <c r="G46" s="337">
        <v>26429.0386</v>
      </c>
      <c r="H46" s="26">
        <f t="shared" si="14"/>
        <v>1.9784197990466348</v>
      </c>
      <c r="I46" s="21"/>
      <c r="J46" s="22"/>
      <c r="K46" s="335"/>
      <c r="L46" s="335"/>
      <c r="P46" s="334"/>
      <c r="Q46" s="334"/>
      <c r="R46" s="334"/>
      <c r="S46" s="334"/>
      <c r="U46" s="251"/>
      <c r="V46" s="251"/>
    </row>
    <row r="47" spans="1:22" ht="20.100000000000001" customHeight="1" x14ac:dyDescent="0.2">
      <c r="A47" s="23" t="s">
        <v>25</v>
      </c>
      <c r="B47" s="17" t="s">
        <v>59</v>
      </c>
      <c r="C47" s="337">
        <v>82777.272410000005</v>
      </c>
      <c r="D47" s="337">
        <v>92991.287079999995</v>
      </c>
      <c r="E47" s="55">
        <f t="shared" si="13"/>
        <v>1.1233915345677188</v>
      </c>
      <c r="F47" s="337">
        <v>71868.060540000006</v>
      </c>
      <c r="G47" s="337">
        <v>84014.2448</v>
      </c>
      <c r="H47" s="26">
        <f t="shared" si="14"/>
        <v>1.1690067071343844</v>
      </c>
      <c r="I47" s="21"/>
      <c r="J47" s="22"/>
      <c r="K47" s="335"/>
      <c r="L47" s="335"/>
      <c r="P47" s="334"/>
      <c r="Q47" s="334"/>
      <c r="R47" s="334"/>
      <c r="S47" s="334"/>
      <c r="U47" s="251"/>
      <c r="V47" s="251"/>
    </row>
    <row r="48" spans="1:22" ht="20.100000000000001" customHeight="1" x14ac:dyDescent="0.2">
      <c r="A48" s="23" t="s">
        <v>27</v>
      </c>
      <c r="B48" s="17" t="s">
        <v>60</v>
      </c>
      <c r="C48" s="337">
        <v>128690.75405</v>
      </c>
      <c r="D48" s="337">
        <v>119290.84102000001</v>
      </c>
      <c r="E48" s="55">
        <f t="shared" si="13"/>
        <v>0.92695735525531331</v>
      </c>
      <c r="F48" s="337">
        <v>92114.171300000002</v>
      </c>
      <c r="G48" s="337">
        <v>90764.936560000002</v>
      </c>
      <c r="H48" s="26">
        <f t="shared" si="14"/>
        <v>0.9853525823338759</v>
      </c>
      <c r="I48" s="21"/>
      <c r="J48" s="22"/>
      <c r="K48" s="335"/>
      <c r="L48" s="335"/>
      <c r="P48" s="334"/>
      <c r="Q48" s="334"/>
      <c r="R48" s="334"/>
      <c r="S48" s="334"/>
      <c r="U48" s="251"/>
      <c r="V48" s="251"/>
    </row>
    <row r="49" spans="1:24" ht="20.100000000000001" customHeight="1" x14ac:dyDescent="0.2">
      <c r="A49" s="23" t="s">
        <v>29</v>
      </c>
      <c r="B49" s="17" t="s">
        <v>61</v>
      </c>
      <c r="C49" s="337">
        <v>15551.848830000001</v>
      </c>
      <c r="D49" s="337">
        <v>16436.708449999998</v>
      </c>
      <c r="E49" s="55">
        <f t="shared" si="13"/>
        <v>1.0568973907650823</v>
      </c>
      <c r="F49" s="337">
        <v>12247.24374</v>
      </c>
      <c r="G49" s="337">
        <v>13188.41433</v>
      </c>
      <c r="H49" s="26">
        <f t="shared" si="14"/>
        <v>1.0768475430048068</v>
      </c>
      <c r="I49" s="21"/>
      <c r="J49" s="22"/>
      <c r="K49" s="335"/>
      <c r="L49" s="335"/>
      <c r="P49" s="334"/>
      <c r="Q49" s="334"/>
      <c r="R49" s="334"/>
      <c r="S49" s="334"/>
      <c r="U49" s="251"/>
      <c r="V49" s="251"/>
    </row>
    <row r="50" spans="1:24" ht="20.100000000000001" customHeight="1" x14ac:dyDescent="0.2">
      <c r="A50" s="23" t="s">
        <v>31</v>
      </c>
      <c r="B50" s="17" t="s">
        <v>62</v>
      </c>
      <c r="C50" s="337">
        <v>55373.28026</v>
      </c>
      <c r="D50" s="337">
        <v>90173.463820000004</v>
      </c>
      <c r="E50" s="55">
        <f t="shared" si="13"/>
        <v>1.6284652705528557</v>
      </c>
      <c r="F50" s="337">
        <v>42396.172259999999</v>
      </c>
      <c r="G50" s="337">
        <v>71617.702820000006</v>
      </c>
      <c r="H50" s="26">
        <f t="shared" si="14"/>
        <v>1.6892492647872832</v>
      </c>
      <c r="I50" s="21"/>
      <c r="J50" s="22"/>
      <c r="K50" s="335"/>
      <c r="L50" s="335"/>
      <c r="P50" s="334"/>
      <c r="Q50" s="334"/>
      <c r="R50" s="334"/>
      <c r="S50" s="334"/>
      <c r="U50" s="336"/>
      <c r="V50" s="336"/>
    </row>
    <row r="51" spans="1:24" ht="20.100000000000001" customHeight="1" x14ac:dyDescent="0.2">
      <c r="A51" s="23" t="s">
        <v>33</v>
      </c>
      <c r="B51" s="17" t="s">
        <v>63</v>
      </c>
      <c r="C51" s="337">
        <v>72200.423989999996</v>
      </c>
      <c r="D51" s="337">
        <v>83687.706550000003</v>
      </c>
      <c r="E51" s="55">
        <f t="shared" si="13"/>
        <v>1.1591027022443945</v>
      </c>
      <c r="F51" s="337">
        <v>57519.954989999998</v>
      </c>
      <c r="G51" s="337">
        <v>68785.180550000005</v>
      </c>
      <c r="H51" s="26">
        <f t="shared" si="14"/>
        <v>1.195848998177389</v>
      </c>
      <c r="I51" s="21"/>
      <c r="J51" s="22"/>
      <c r="K51" s="335"/>
      <c r="L51" s="335"/>
      <c r="P51" s="334"/>
      <c r="Q51" s="334"/>
      <c r="R51" s="334"/>
      <c r="S51" s="334"/>
      <c r="U51" s="336"/>
      <c r="V51" s="336"/>
    </row>
    <row r="52" spans="1:24" ht="20.100000000000001" customHeight="1" x14ac:dyDescent="0.2">
      <c r="A52" s="23" t="s">
        <v>35</v>
      </c>
      <c r="B52" s="17" t="s">
        <v>64</v>
      </c>
      <c r="C52" s="337">
        <v>-37020.871290000003</v>
      </c>
      <c r="D52" s="337">
        <v>-102446.10653999999</v>
      </c>
      <c r="E52" s="55">
        <f t="shared" si="13"/>
        <v>2.7672527136786353</v>
      </c>
      <c r="F52" s="337">
        <v>-34154.695879999999</v>
      </c>
      <c r="G52" s="337">
        <v>-89011.106929999994</v>
      </c>
      <c r="H52" s="26">
        <f t="shared" si="14"/>
        <v>2.6061162202331984</v>
      </c>
      <c r="I52" s="21"/>
      <c r="J52" s="22"/>
      <c r="K52" s="335"/>
      <c r="L52" s="335"/>
      <c r="P52" s="334"/>
      <c r="Q52" s="334"/>
      <c r="R52" s="334"/>
      <c r="S52" s="334"/>
      <c r="U52" s="251"/>
      <c r="V52" s="251"/>
    </row>
    <row r="53" spans="1:24" ht="20.100000000000001" customHeight="1" x14ac:dyDescent="0.2">
      <c r="A53" s="23" t="s">
        <v>37</v>
      </c>
      <c r="B53" s="17" t="s">
        <v>65</v>
      </c>
      <c r="C53" s="337">
        <v>-918.03623000000005</v>
      </c>
      <c r="D53" s="337">
        <v>-525.66625999999997</v>
      </c>
      <c r="E53" s="55">
        <f t="shared" si="13"/>
        <v>0.57259859994850093</v>
      </c>
      <c r="F53" s="337">
        <v>-924.36000999999999</v>
      </c>
      <c r="G53" s="337">
        <v>104.54017</v>
      </c>
      <c r="H53" s="26" t="str">
        <f t="shared" si="14"/>
        <v>X</v>
      </c>
      <c r="I53" s="21"/>
      <c r="J53" s="22"/>
      <c r="K53" s="335"/>
      <c r="L53" s="335"/>
      <c r="P53" s="334"/>
      <c r="Q53" s="334"/>
      <c r="R53" s="334"/>
      <c r="S53" s="334"/>
      <c r="U53" s="336"/>
      <c r="V53" s="336"/>
    </row>
    <row r="54" spans="1:24" ht="20.100000000000001" customHeight="1" x14ac:dyDescent="0.2">
      <c r="A54" s="23" t="s">
        <v>39</v>
      </c>
      <c r="B54" s="17" t="s">
        <v>66</v>
      </c>
      <c r="C54" s="337">
        <v>4538.2971100000004</v>
      </c>
      <c r="D54" s="337">
        <v>4400.03665</v>
      </c>
      <c r="E54" s="55">
        <f t="shared" si="13"/>
        <v>0.96953472709062005</v>
      </c>
      <c r="F54" s="337">
        <v>3792.91741</v>
      </c>
      <c r="G54" s="337">
        <v>3634.6920500000001</v>
      </c>
      <c r="H54" s="26">
        <f t="shared" si="14"/>
        <v>0.9582839954324236</v>
      </c>
      <c r="I54" s="21"/>
      <c r="J54" s="22"/>
      <c r="K54" s="335"/>
      <c r="L54" s="335"/>
      <c r="P54" s="334"/>
      <c r="Q54" s="334"/>
      <c r="R54" s="334"/>
      <c r="S54" s="334"/>
      <c r="U54" s="336"/>
      <c r="V54" s="336"/>
    </row>
    <row r="55" spans="1:24" ht="20.100000000000001" customHeight="1" x14ac:dyDescent="0.2">
      <c r="A55" s="23" t="s">
        <v>41</v>
      </c>
      <c r="B55" s="17" t="s">
        <v>67</v>
      </c>
      <c r="C55" s="337">
        <v>133403.57402999999</v>
      </c>
      <c r="D55" s="337">
        <v>136212.65179999999</v>
      </c>
      <c r="E55" s="55">
        <f t="shared" si="13"/>
        <v>1.0210569903424649</v>
      </c>
      <c r="F55" s="337">
        <v>107011.09806</v>
      </c>
      <c r="G55" s="337">
        <v>109129.04991</v>
      </c>
      <c r="H55" s="26">
        <f t="shared" si="14"/>
        <v>1.0197918897048648</v>
      </c>
      <c r="I55" s="21"/>
      <c r="J55" s="22"/>
      <c r="K55" s="335"/>
      <c r="L55" s="335"/>
      <c r="P55" s="334"/>
      <c r="Q55" s="334"/>
      <c r="R55" s="334"/>
      <c r="S55" s="334"/>
      <c r="U55" s="336"/>
      <c r="V55" s="336"/>
    </row>
    <row r="56" spans="1:24" ht="20.100000000000001" customHeight="1" x14ac:dyDescent="0.2">
      <c r="A56" s="23" t="s">
        <v>43</v>
      </c>
      <c r="B56" s="17" t="s">
        <v>68</v>
      </c>
      <c r="C56" s="337">
        <v>74844.522819999998</v>
      </c>
      <c r="D56" s="337">
        <v>71073.0527</v>
      </c>
      <c r="E56" s="55">
        <f t="shared" si="13"/>
        <v>0.94960927028594555</v>
      </c>
      <c r="F56" s="337">
        <v>60224.251020000003</v>
      </c>
      <c r="G56" s="337">
        <v>56806.535080000001</v>
      </c>
      <c r="H56" s="26">
        <f t="shared" si="14"/>
        <v>0.94325017111686449</v>
      </c>
      <c r="I56" s="21"/>
      <c r="J56" s="22"/>
      <c r="K56" s="335"/>
      <c r="L56" s="335"/>
      <c r="P56" s="334"/>
      <c r="Q56" s="334"/>
      <c r="R56" s="334"/>
      <c r="S56" s="334"/>
      <c r="U56" s="336"/>
      <c r="V56" s="336"/>
    </row>
    <row r="57" spans="1:24" ht="20.100000000000001" customHeight="1" x14ac:dyDescent="0.2">
      <c r="A57" s="23" t="s">
        <v>45</v>
      </c>
      <c r="B57" s="17" t="s">
        <v>69</v>
      </c>
      <c r="C57" s="337">
        <v>4392323.2824400002</v>
      </c>
      <c r="D57" s="337">
        <v>4215419.0346999997</v>
      </c>
      <c r="E57" s="55">
        <f t="shared" si="13"/>
        <v>0.95972421965221844</v>
      </c>
      <c r="F57" s="337">
        <v>3983186.70206</v>
      </c>
      <c r="G57" s="337">
        <v>3905914.9863</v>
      </c>
      <c r="H57" s="26">
        <f t="shared" si="14"/>
        <v>0.98060052878765713</v>
      </c>
      <c r="I57" s="21"/>
      <c r="J57" s="22"/>
      <c r="K57" s="335"/>
      <c r="L57" s="335"/>
      <c r="P57" s="334"/>
      <c r="Q57" s="334"/>
      <c r="R57" s="334"/>
      <c r="S57" s="334"/>
      <c r="U57" s="336"/>
      <c r="V57" s="336"/>
    </row>
    <row r="58" spans="1:24" ht="20.100000000000001" customHeight="1" x14ac:dyDescent="0.2">
      <c r="A58" s="23" t="s">
        <v>47</v>
      </c>
      <c r="B58" s="17" t="s">
        <v>70</v>
      </c>
      <c r="C58" s="337">
        <v>48082.156190000002</v>
      </c>
      <c r="D58" s="337">
        <v>72215.859389999998</v>
      </c>
      <c r="E58" s="55">
        <f t="shared" si="13"/>
        <v>1.5019263924985806</v>
      </c>
      <c r="F58" s="337">
        <v>37562.833550000003</v>
      </c>
      <c r="G58" s="337">
        <v>56804.491090000003</v>
      </c>
      <c r="H58" s="26">
        <f t="shared" si="14"/>
        <v>1.5122525571556622</v>
      </c>
      <c r="I58" s="21"/>
      <c r="J58" s="22"/>
      <c r="K58" s="335"/>
      <c r="L58" s="335"/>
      <c r="P58" s="334"/>
      <c r="Q58" s="334"/>
      <c r="R58" s="334"/>
      <c r="S58" s="334"/>
      <c r="U58" s="336"/>
      <c r="V58" s="336"/>
    </row>
    <row r="59" spans="1:24" ht="20.100000000000001" customHeight="1" x14ac:dyDescent="0.2">
      <c r="A59" s="23" t="s">
        <v>49</v>
      </c>
      <c r="B59" s="17" t="s">
        <v>71</v>
      </c>
      <c r="C59" s="337">
        <v>13017.49733</v>
      </c>
      <c r="D59" s="337">
        <v>29423.745749999998</v>
      </c>
      <c r="E59" s="55">
        <f t="shared" si="13"/>
        <v>2.260322779724357</v>
      </c>
      <c r="F59" s="337">
        <v>5924.9583300000004</v>
      </c>
      <c r="G59" s="337">
        <v>18405.52075</v>
      </c>
      <c r="H59" s="26">
        <f t="shared" si="14"/>
        <v>3.1064388515285977</v>
      </c>
      <c r="I59" s="21"/>
      <c r="J59" s="22"/>
      <c r="K59" s="335"/>
      <c r="L59" s="335"/>
      <c r="P59" s="334"/>
      <c r="Q59" s="334"/>
      <c r="R59" s="334"/>
      <c r="S59" s="334"/>
      <c r="U59" s="336"/>
      <c r="V59" s="336"/>
      <c r="X59" s="336"/>
    </row>
    <row r="60" spans="1:24" ht="20.100000000000001" customHeight="1" x14ac:dyDescent="0.2">
      <c r="A60" s="23" t="s">
        <v>72</v>
      </c>
      <c r="B60" s="17" t="s">
        <v>73</v>
      </c>
      <c r="C60" s="337">
        <v>54097.1558</v>
      </c>
      <c r="D60" s="337">
        <v>38134.114959999999</v>
      </c>
      <c r="E60" s="55">
        <f t="shared" si="13"/>
        <v>0.70491903679712486</v>
      </c>
      <c r="F60" s="337">
        <v>44229.064619999997</v>
      </c>
      <c r="G60" s="337">
        <v>31004.252059999999</v>
      </c>
      <c r="H60" s="26">
        <f t="shared" si="14"/>
        <v>0.70099271432433019</v>
      </c>
      <c r="I60" s="21"/>
      <c r="J60" s="22"/>
      <c r="K60" s="335"/>
      <c r="L60" s="335"/>
      <c r="P60" s="334"/>
      <c r="Q60" s="334"/>
      <c r="R60" s="334"/>
      <c r="S60" s="334"/>
      <c r="U60" s="336"/>
      <c r="V60" s="336"/>
    </row>
    <row r="61" spans="1:24" ht="20.100000000000001" customHeight="1" x14ac:dyDescent="0.2">
      <c r="A61" s="23" t="s">
        <v>74</v>
      </c>
      <c r="B61" s="17" t="s">
        <v>75</v>
      </c>
      <c r="C61" s="337">
        <v>3452.4007299999998</v>
      </c>
      <c r="D61" s="337">
        <v>2264.7643800000001</v>
      </c>
      <c r="E61" s="55">
        <f t="shared" si="13"/>
        <v>0.65599695896252463</v>
      </c>
      <c r="F61" s="337">
        <v>3452.4007299999998</v>
      </c>
      <c r="G61" s="337">
        <v>2057.7935400000001</v>
      </c>
      <c r="H61" s="26">
        <f t="shared" si="14"/>
        <v>0.59604712805167326</v>
      </c>
      <c r="I61" s="21"/>
      <c r="J61" s="22"/>
      <c r="K61" s="335"/>
      <c r="L61" s="335"/>
      <c r="P61" s="334"/>
      <c r="Q61" s="334"/>
      <c r="R61" s="334"/>
      <c r="S61" s="334"/>
      <c r="U61" s="336"/>
      <c r="V61" s="336"/>
    </row>
    <row r="62" spans="1:24" ht="20.100000000000001" customHeight="1" x14ac:dyDescent="0.2">
      <c r="A62" s="23" t="s">
        <v>76</v>
      </c>
      <c r="B62" s="17" t="s">
        <v>77</v>
      </c>
      <c r="C62" s="337">
        <v>27860.211429999999</v>
      </c>
      <c r="D62" s="337">
        <v>-68819.744810000004</v>
      </c>
      <c r="E62" s="55" t="str">
        <f t="shared" si="13"/>
        <v>X</v>
      </c>
      <c r="F62" s="337">
        <v>21144.774430000001</v>
      </c>
      <c r="G62" s="337">
        <v>-70013.005810000002</v>
      </c>
      <c r="H62" s="26" t="str">
        <f t="shared" si="14"/>
        <v>X</v>
      </c>
      <c r="I62" s="21"/>
      <c r="J62" s="22"/>
      <c r="K62" s="335"/>
      <c r="L62" s="335"/>
      <c r="P62" s="334"/>
      <c r="Q62" s="334"/>
      <c r="R62" s="334"/>
      <c r="S62" s="334"/>
      <c r="U62" s="336"/>
      <c r="V62" s="336"/>
    </row>
    <row r="63" spans="1:24" ht="20.100000000000001" customHeight="1" x14ac:dyDescent="0.2">
      <c r="A63" s="23" t="s">
        <v>78</v>
      </c>
      <c r="B63" s="17" t="s">
        <v>79</v>
      </c>
      <c r="C63" s="337">
        <v>-3330.6514299999999</v>
      </c>
      <c r="D63" s="337">
        <v>6518.7207099999996</v>
      </c>
      <c r="E63" s="55" t="str">
        <f t="shared" si="13"/>
        <v>X</v>
      </c>
      <c r="F63" s="337">
        <v>-2183.2664599999998</v>
      </c>
      <c r="G63" s="337">
        <v>6654.8507799999998</v>
      </c>
      <c r="H63" s="26" t="str">
        <f t="shared" si="14"/>
        <v>X</v>
      </c>
      <c r="I63" s="21"/>
      <c r="J63" s="22"/>
      <c r="K63" s="335"/>
      <c r="L63" s="335"/>
      <c r="P63" s="334"/>
      <c r="Q63" s="334"/>
      <c r="R63" s="334"/>
      <c r="S63" s="334"/>
      <c r="U63" s="336"/>
      <c r="V63" s="336"/>
    </row>
    <row r="64" spans="1:24" ht="20.100000000000001" customHeight="1" x14ac:dyDescent="0.2">
      <c r="A64" s="23" t="s">
        <v>80</v>
      </c>
      <c r="B64" s="17" t="s">
        <v>81</v>
      </c>
      <c r="C64" s="337">
        <v>256205.08298000001</v>
      </c>
      <c r="D64" s="337">
        <v>232124.20702</v>
      </c>
      <c r="E64" s="55">
        <f t="shared" si="13"/>
        <v>0.9060093746778638</v>
      </c>
      <c r="F64" s="337">
        <v>193107.22928</v>
      </c>
      <c r="G64" s="337">
        <v>173543.95152999999</v>
      </c>
      <c r="H64" s="26">
        <f t="shared" si="14"/>
        <v>0.89869215242255995</v>
      </c>
      <c r="I64" s="21"/>
      <c r="J64" s="22"/>
      <c r="K64" s="335"/>
      <c r="L64" s="335"/>
      <c r="P64" s="334"/>
      <c r="Q64" s="334"/>
      <c r="R64" s="334"/>
      <c r="S64" s="334"/>
      <c r="U64" s="336"/>
      <c r="V64" s="336"/>
    </row>
    <row r="65" spans="1:22" ht="20.100000000000001" customHeight="1" x14ac:dyDescent="0.2">
      <c r="A65" s="23" t="s">
        <v>82</v>
      </c>
      <c r="B65" s="17" t="s">
        <v>83</v>
      </c>
      <c r="C65" s="337">
        <v>1006693.66947</v>
      </c>
      <c r="D65" s="337">
        <v>1170507.4720999999</v>
      </c>
      <c r="E65" s="55">
        <f t="shared" si="13"/>
        <v>1.1627245780896227</v>
      </c>
      <c r="F65" s="337">
        <v>792919.58302999998</v>
      </c>
      <c r="G65" s="337">
        <v>940097.49782000005</v>
      </c>
      <c r="H65" s="26">
        <f t="shared" si="14"/>
        <v>1.1856151846163088</v>
      </c>
      <c r="I65" s="21"/>
      <c r="J65" s="22"/>
      <c r="K65" s="335"/>
      <c r="L65" s="335"/>
      <c r="P65" s="334"/>
      <c r="Q65" s="334"/>
      <c r="R65" s="334"/>
      <c r="S65" s="334"/>
      <c r="U65" s="336"/>
      <c r="V65" s="336"/>
    </row>
    <row r="66" spans="1:22" ht="20.100000000000001" customHeight="1" thickBot="1" x14ac:dyDescent="0.25">
      <c r="A66" s="23" t="s">
        <v>84</v>
      </c>
      <c r="B66" s="17" t="s">
        <v>85</v>
      </c>
      <c r="C66" s="337">
        <v>9706.4579200000007</v>
      </c>
      <c r="D66" s="337">
        <v>21748.46501</v>
      </c>
      <c r="E66" s="55">
        <f t="shared" si="13"/>
        <v>2.2406180698715685</v>
      </c>
      <c r="F66" s="337">
        <v>7803.49892</v>
      </c>
      <c r="G66" s="337">
        <v>17460.314009999998</v>
      </c>
      <c r="H66" s="55">
        <f t="shared" ref="H66:H67" si="15">+IF(F66=0,"X",G66/F66)</f>
        <v>2.237498100403402</v>
      </c>
      <c r="I66" s="21"/>
      <c r="J66" s="22"/>
      <c r="K66" s="335"/>
      <c r="L66" s="335"/>
      <c r="P66" s="334"/>
      <c r="Q66" s="334"/>
      <c r="R66" s="334"/>
      <c r="S66" s="334"/>
      <c r="U66" s="336"/>
      <c r="V66" s="336"/>
    </row>
    <row r="67" spans="1:22" s="100" customFormat="1" ht="20.100000000000001" customHeight="1" thickBot="1" x14ac:dyDescent="0.25">
      <c r="A67" s="27"/>
      <c r="B67" s="135" t="s">
        <v>10</v>
      </c>
      <c r="C67" s="338">
        <f>SUM(C40:C66)</f>
        <v>7071621.6390800001</v>
      </c>
      <c r="D67" s="338">
        <v>7092389.9216199983</v>
      </c>
      <c r="E67" s="30">
        <f t="shared" ref="E67" si="16">+IF(C67=0,"X",D67/C67)</f>
        <v>1.0029368486607408</v>
      </c>
      <c r="F67" s="338">
        <f>SUM(F40:F66)</f>
        <v>6068079.8935900005</v>
      </c>
      <c r="G67" s="338">
        <f>SUM(G40:G66)</f>
        <v>6181775.3467299994</v>
      </c>
      <c r="H67" s="30">
        <f t="shared" si="15"/>
        <v>1.0187366440676071</v>
      </c>
      <c r="I67" s="21"/>
      <c r="J67" s="22"/>
      <c r="K67" s="326"/>
      <c r="L67" s="326"/>
      <c r="M67" s="117"/>
      <c r="N67" s="117"/>
      <c r="O67" s="117"/>
      <c r="P67" s="319"/>
      <c r="Q67" s="117"/>
      <c r="R67" s="117"/>
      <c r="S67" s="117"/>
    </row>
    <row r="68" spans="1:22" ht="20.100000000000001" customHeight="1" x14ac:dyDescent="0.2">
      <c r="B68" s="247"/>
      <c r="C68" s="247"/>
      <c r="D68" s="247"/>
      <c r="E68" s="247"/>
      <c r="F68" s="247"/>
      <c r="G68" s="247"/>
      <c r="H68" s="247"/>
    </row>
    <row r="69" spans="1:22" ht="20.100000000000001" customHeight="1" x14ac:dyDescent="0.2">
      <c r="B69" s="247"/>
      <c r="C69" s="247"/>
      <c r="D69" s="247"/>
      <c r="E69" s="247"/>
      <c r="F69" s="247"/>
      <c r="G69" s="247"/>
      <c r="H69" s="247"/>
    </row>
    <row r="70" spans="1:22" ht="20.100000000000001" customHeight="1" x14ac:dyDescent="0.2">
      <c r="O70" s="117"/>
    </row>
    <row r="71" spans="1:22" ht="20.100000000000001" customHeight="1" x14ac:dyDescent="0.2">
      <c r="B71" s="113"/>
      <c r="C71" s="32"/>
      <c r="D71" s="32"/>
      <c r="E71" s="113"/>
    </row>
    <row r="72" spans="1:22" ht="20.100000000000001" customHeight="1" x14ac:dyDescent="0.2">
      <c r="B72" s="57"/>
      <c r="C72" s="40"/>
      <c r="D72" s="40"/>
    </row>
    <row r="73" spans="1:22" ht="20.100000000000001" customHeight="1" x14ac:dyDescent="0.2">
      <c r="B73" s="57"/>
      <c r="C73" s="40"/>
      <c r="D73" s="40"/>
    </row>
    <row r="74" spans="1:22" ht="20.100000000000001" customHeight="1" x14ac:dyDescent="0.2">
      <c r="B74" s="100"/>
      <c r="C74" s="40"/>
      <c r="D74" s="40"/>
      <c r="O74" s="117"/>
      <c r="P74" s="319"/>
    </row>
    <row r="75" spans="1:22" ht="20.100000000000001" customHeight="1" x14ac:dyDescent="0.2"/>
    <row r="76" spans="1:22" ht="20.100000000000001" customHeight="1" x14ac:dyDescent="0.2"/>
    <row r="77" spans="1:22" ht="20.100000000000001" customHeight="1" x14ac:dyDescent="0.2"/>
    <row r="78" spans="1:22" ht="20.100000000000001" customHeight="1" x14ac:dyDescent="0.2"/>
    <row r="79" spans="1:22" ht="20.100000000000001" customHeight="1" x14ac:dyDescent="0.2"/>
    <row r="80" spans="1:22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  <row r="97" spans="2:4" ht="20.100000000000001" customHeight="1" x14ac:dyDescent="0.2"/>
    <row r="98" spans="2:4" ht="20.100000000000001" customHeight="1" x14ac:dyDescent="0.2"/>
    <row r="99" spans="2:4" ht="20.100000000000001" customHeight="1" x14ac:dyDescent="0.2"/>
    <row r="100" spans="2:4" ht="20.100000000000001" customHeight="1" x14ac:dyDescent="0.2"/>
    <row r="101" spans="2:4" ht="20.100000000000001" customHeight="1" x14ac:dyDescent="0.2"/>
    <row r="102" spans="2:4" ht="20.100000000000001" customHeight="1" x14ac:dyDescent="0.2"/>
    <row r="103" spans="2:4" ht="20.100000000000001" customHeight="1" x14ac:dyDescent="0.2"/>
    <row r="104" spans="2:4" ht="20.100000000000001" customHeight="1" x14ac:dyDescent="0.2"/>
    <row r="105" spans="2:4" ht="20.100000000000001" customHeight="1" x14ac:dyDescent="0.2"/>
    <row r="106" spans="2:4" ht="20.100000000000001" customHeight="1" x14ac:dyDescent="0.2"/>
    <row r="107" spans="2:4" ht="20.100000000000001" customHeight="1" x14ac:dyDescent="0.2"/>
    <row r="108" spans="2:4" ht="20.100000000000001" customHeight="1" x14ac:dyDescent="0.2"/>
    <row r="109" spans="2:4" ht="20.100000000000001" customHeight="1" x14ac:dyDescent="0.2"/>
    <row r="110" spans="2:4" ht="20.100000000000001" customHeight="1" x14ac:dyDescent="0.2">
      <c r="B110" s="113"/>
      <c r="C110" s="32"/>
      <c r="D110" s="32"/>
    </row>
    <row r="111" spans="2:4" ht="20.100000000000001" customHeight="1" x14ac:dyDescent="0.2">
      <c r="B111" s="57"/>
      <c r="C111" s="40"/>
      <c r="D111" s="40"/>
    </row>
    <row r="112" spans="2:4" ht="20.100000000000001" customHeight="1" x14ac:dyDescent="0.2">
      <c r="B112" s="57"/>
      <c r="C112" s="40"/>
      <c r="D112" s="40"/>
    </row>
    <row r="113" spans="2:4" ht="20.100000000000001" customHeight="1" x14ac:dyDescent="0.2">
      <c r="B113" s="100"/>
      <c r="C113" s="40"/>
      <c r="D113" s="40"/>
    </row>
    <row r="114" spans="2:4" ht="20.100000000000001" customHeight="1" x14ac:dyDescent="0.2"/>
    <row r="115" spans="2:4" ht="20.100000000000001" customHeight="1" x14ac:dyDescent="0.2"/>
    <row r="116" spans="2:4" ht="20.100000000000001" customHeight="1" x14ac:dyDescent="0.2"/>
    <row r="117" spans="2:4" ht="20.100000000000001" customHeight="1" x14ac:dyDescent="0.2"/>
    <row r="118" spans="2:4" ht="20.100000000000001" customHeight="1" x14ac:dyDescent="0.2"/>
    <row r="119" spans="2:4" ht="20.100000000000001" customHeight="1" x14ac:dyDescent="0.2"/>
    <row r="120" spans="2:4" ht="20.100000000000001" customHeight="1" x14ac:dyDescent="0.2"/>
    <row r="121" spans="2:4" ht="20.100000000000001" customHeight="1" x14ac:dyDescent="0.2"/>
    <row r="122" spans="2:4" ht="20.100000000000001" customHeight="1" x14ac:dyDescent="0.2"/>
    <row r="123" spans="2:4" ht="20.100000000000001" customHeight="1" x14ac:dyDescent="0.2"/>
    <row r="124" spans="2:4" ht="20.100000000000001" customHeight="1" x14ac:dyDescent="0.2"/>
    <row r="125" spans="2:4" ht="20.100000000000001" customHeight="1" x14ac:dyDescent="0.2"/>
    <row r="126" spans="2:4" ht="20.100000000000001" customHeight="1" x14ac:dyDescent="0.2"/>
    <row r="127" spans="2:4" ht="20.100000000000001" customHeight="1" x14ac:dyDescent="0.2"/>
    <row r="128" spans="2:4" ht="20.100000000000001" customHeight="1" x14ac:dyDescent="0.2"/>
    <row r="129" ht="20.100000000000001" customHeight="1" x14ac:dyDescent="0.2"/>
    <row r="130" ht="20.100000000000001" customHeight="1" x14ac:dyDescent="0.2"/>
    <row r="131" ht="20.100000000000001" customHeight="1" x14ac:dyDescent="0.2"/>
    <row r="132" ht="20.100000000000001" customHeight="1" x14ac:dyDescent="0.2"/>
    <row r="133" ht="20.100000000000001" customHeight="1" x14ac:dyDescent="0.2"/>
    <row r="134" ht="20.100000000000001" customHeight="1" x14ac:dyDescent="0.2"/>
    <row r="135" ht="20.100000000000001" customHeight="1" x14ac:dyDescent="0.2"/>
    <row r="136" ht="20.100000000000001" customHeight="1" x14ac:dyDescent="0.2"/>
    <row r="137" ht="20.100000000000001" customHeight="1" x14ac:dyDescent="0.2"/>
    <row r="138" ht="20.100000000000001" customHeight="1" x14ac:dyDescent="0.2"/>
    <row r="139" ht="20.100000000000001" customHeight="1" x14ac:dyDescent="0.2"/>
    <row r="140" ht="20.100000000000001" customHeight="1" x14ac:dyDescent="0.2"/>
    <row r="141" ht="20.100000000000001" customHeight="1" x14ac:dyDescent="0.2"/>
    <row r="142" ht="20.100000000000001" customHeight="1" x14ac:dyDescent="0.2"/>
    <row r="143" ht="20.100000000000001" customHeight="1" x14ac:dyDescent="0.2"/>
    <row r="144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20.100000000000001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20.100000000000001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20.100000000000001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20.100000000000001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  <row r="196" ht="20.100000000000001" customHeight="1" x14ac:dyDescent="0.2"/>
    <row r="197" ht="20.100000000000001" customHeight="1" x14ac:dyDescent="0.2"/>
    <row r="198" ht="20.100000000000001" customHeight="1" x14ac:dyDescent="0.2"/>
    <row r="199" ht="20.100000000000001" customHeight="1" x14ac:dyDescent="0.2"/>
    <row r="200" ht="20.100000000000001" customHeight="1" x14ac:dyDescent="0.2"/>
    <row r="201" ht="20.100000000000001" customHeight="1" x14ac:dyDescent="0.2"/>
    <row r="202" ht="20.100000000000001" customHeight="1" x14ac:dyDescent="0.2"/>
    <row r="203" ht="20.100000000000001" customHeight="1" x14ac:dyDescent="0.2"/>
    <row r="204" ht="20.100000000000001" customHeight="1" x14ac:dyDescent="0.2"/>
    <row r="205" ht="20.100000000000001" customHeight="1" x14ac:dyDescent="0.2"/>
    <row r="206" ht="20.100000000000001" customHeight="1" x14ac:dyDescent="0.2"/>
    <row r="207" ht="20.100000000000001" customHeight="1" x14ac:dyDescent="0.2"/>
    <row r="208" ht="20.100000000000001" customHeight="1" x14ac:dyDescent="0.2"/>
    <row r="209" ht="20.100000000000001" customHeight="1" x14ac:dyDescent="0.2"/>
    <row r="210" ht="20.100000000000001" customHeight="1" x14ac:dyDescent="0.2"/>
    <row r="211" ht="20.100000000000001" customHeight="1" x14ac:dyDescent="0.2"/>
    <row r="212" ht="20.100000000000001" customHeight="1" x14ac:dyDescent="0.2"/>
    <row r="213" ht="20.100000000000001" customHeight="1" x14ac:dyDescent="0.2"/>
    <row r="214" ht="20.100000000000001" customHeight="1" x14ac:dyDescent="0.2"/>
    <row r="215" ht="20.100000000000001" customHeight="1" x14ac:dyDescent="0.2"/>
    <row r="216" ht="20.100000000000001" customHeight="1" x14ac:dyDescent="0.2"/>
    <row r="217" ht="20.100000000000001" customHeight="1" x14ac:dyDescent="0.2"/>
    <row r="218" ht="20.100000000000001" customHeight="1" x14ac:dyDescent="0.2"/>
    <row r="219" ht="20.100000000000001" customHeight="1" x14ac:dyDescent="0.2"/>
    <row r="220" ht="20.100000000000001" customHeight="1" x14ac:dyDescent="0.2"/>
    <row r="221" ht="20.100000000000001" customHeight="1" x14ac:dyDescent="0.2"/>
    <row r="222" ht="20.100000000000001" customHeight="1" x14ac:dyDescent="0.2"/>
    <row r="223" ht="20.100000000000001" customHeight="1" x14ac:dyDescent="0.2"/>
    <row r="224" ht="20.100000000000001" customHeight="1" x14ac:dyDescent="0.2"/>
    <row r="225" ht="20.100000000000001" customHeight="1" x14ac:dyDescent="0.2"/>
    <row r="226" ht="20.100000000000001" customHeight="1" x14ac:dyDescent="0.2"/>
    <row r="227" ht="20.100000000000001" customHeight="1" x14ac:dyDescent="0.2"/>
    <row r="228" ht="20.100000000000001" customHeight="1" x14ac:dyDescent="0.2"/>
    <row r="229" ht="20.100000000000001" customHeight="1" x14ac:dyDescent="0.2"/>
    <row r="230" ht="20.100000000000001" customHeight="1" x14ac:dyDescent="0.2"/>
    <row r="231" ht="20.100000000000001" customHeight="1" x14ac:dyDescent="0.2"/>
    <row r="232" ht="20.100000000000001" customHeight="1" x14ac:dyDescent="0.2"/>
    <row r="233" ht="20.100000000000001" customHeight="1" x14ac:dyDescent="0.2"/>
    <row r="234" ht="20.100000000000001" customHeight="1" x14ac:dyDescent="0.2"/>
    <row r="235" ht="20.100000000000001" customHeight="1" x14ac:dyDescent="0.2"/>
    <row r="236" ht="20.100000000000001" customHeight="1" x14ac:dyDescent="0.2"/>
    <row r="237" ht="20.100000000000001" customHeight="1" x14ac:dyDescent="0.2"/>
    <row r="238" ht="20.100000000000001" customHeight="1" x14ac:dyDescent="0.2"/>
    <row r="239" ht="20.100000000000001" customHeight="1" x14ac:dyDescent="0.2"/>
    <row r="240" ht="20.100000000000001" customHeight="1" x14ac:dyDescent="0.2"/>
    <row r="241" ht="20.100000000000001" customHeight="1" x14ac:dyDescent="0.2"/>
    <row r="242" ht="20.100000000000001" customHeight="1" x14ac:dyDescent="0.2"/>
    <row r="243" ht="20.100000000000001" customHeight="1" x14ac:dyDescent="0.2"/>
    <row r="244" ht="20.100000000000001" customHeight="1" x14ac:dyDescent="0.2"/>
    <row r="245" ht="20.100000000000001" customHeight="1" x14ac:dyDescent="0.2"/>
    <row r="246" ht="20.100000000000001" customHeight="1" x14ac:dyDescent="0.2"/>
    <row r="247" ht="20.100000000000001" customHeight="1" x14ac:dyDescent="0.2"/>
    <row r="248" ht="20.100000000000001" customHeight="1" x14ac:dyDescent="0.2"/>
    <row r="249" ht="20.100000000000001" customHeight="1" x14ac:dyDescent="0.2"/>
    <row r="250" ht="20.100000000000001" customHeight="1" x14ac:dyDescent="0.2"/>
    <row r="251" ht="20.100000000000001" customHeight="1" x14ac:dyDescent="0.2"/>
    <row r="252" ht="20.100000000000001" customHeight="1" x14ac:dyDescent="0.2"/>
    <row r="253" ht="20.100000000000001" customHeight="1" x14ac:dyDescent="0.2"/>
    <row r="254" ht="20.100000000000001" customHeight="1" x14ac:dyDescent="0.2"/>
    <row r="255" ht="20.100000000000001" customHeight="1" x14ac:dyDescent="0.2"/>
    <row r="25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  <row r="264" ht="20.100000000000001" customHeight="1" x14ac:dyDescent="0.2"/>
    <row r="265" ht="20.100000000000001" customHeight="1" x14ac:dyDescent="0.2"/>
    <row r="266" ht="20.100000000000001" customHeight="1" x14ac:dyDescent="0.2"/>
    <row r="267" ht="20.100000000000001" customHeight="1" x14ac:dyDescent="0.2"/>
    <row r="268" ht="20.100000000000001" customHeight="1" x14ac:dyDescent="0.2"/>
    <row r="269" ht="20.100000000000001" customHeight="1" x14ac:dyDescent="0.2"/>
    <row r="270" ht="20.100000000000001" customHeight="1" x14ac:dyDescent="0.2"/>
    <row r="271" ht="20.100000000000001" customHeight="1" x14ac:dyDescent="0.2"/>
    <row r="272" ht="20.100000000000001" customHeight="1" x14ac:dyDescent="0.2"/>
    <row r="273" ht="20.100000000000001" customHeight="1" x14ac:dyDescent="0.2"/>
    <row r="274" ht="20.100000000000001" customHeight="1" x14ac:dyDescent="0.2"/>
    <row r="275" ht="20.100000000000001" customHeight="1" x14ac:dyDescent="0.2"/>
    <row r="276" ht="20.100000000000001" customHeight="1" x14ac:dyDescent="0.2"/>
    <row r="277" ht="20.100000000000001" customHeight="1" x14ac:dyDescent="0.2"/>
    <row r="278" ht="20.100000000000001" customHeight="1" x14ac:dyDescent="0.2"/>
    <row r="279" ht="20.100000000000001" customHeight="1" x14ac:dyDescent="0.2"/>
    <row r="280" ht="20.100000000000001" customHeight="1" x14ac:dyDescent="0.2"/>
    <row r="281" ht="20.100000000000001" customHeight="1" x14ac:dyDescent="0.2"/>
    <row r="282" ht="20.100000000000001" customHeight="1" x14ac:dyDescent="0.2"/>
    <row r="283" ht="20.100000000000001" customHeight="1" x14ac:dyDescent="0.2"/>
    <row r="284" ht="20.100000000000001" customHeight="1" x14ac:dyDescent="0.2"/>
    <row r="285" ht="20.100000000000001" customHeight="1" x14ac:dyDescent="0.2"/>
    <row r="286" ht="20.100000000000001" customHeight="1" x14ac:dyDescent="0.2"/>
    <row r="287" ht="20.100000000000001" customHeight="1" x14ac:dyDescent="0.2"/>
    <row r="288" ht="20.100000000000001" customHeight="1" x14ac:dyDescent="0.2"/>
    <row r="289" ht="20.100000000000001" customHeight="1" x14ac:dyDescent="0.2"/>
    <row r="290" ht="20.100000000000001" customHeight="1" x14ac:dyDescent="0.2"/>
    <row r="291" ht="20.100000000000001" customHeight="1" x14ac:dyDescent="0.2"/>
    <row r="292" ht="20.100000000000001" customHeight="1" x14ac:dyDescent="0.2"/>
    <row r="293" ht="20.100000000000001" customHeight="1" x14ac:dyDescent="0.2"/>
    <row r="294" ht="20.100000000000001" customHeight="1" x14ac:dyDescent="0.2"/>
    <row r="295" ht="20.100000000000001" customHeight="1" x14ac:dyDescent="0.2"/>
    <row r="296" ht="20.100000000000001" customHeight="1" x14ac:dyDescent="0.2"/>
    <row r="297" ht="20.100000000000001" customHeight="1" x14ac:dyDescent="0.2"/>
    <row r="298" ht="20.100000000000001" customHeight="1" x14ac:dyDescent="0.2"/>
    <row r="299" ht="20.100000000000001" customHeight="1" x14ac:dyDescent="0.2"/>
    <row r="300" ht="20.100000000000001" customHeight="1" x14ac:dyDescent="0.2"/>
    <row r="301" ht="20.100000000000001" customHeight="1" x14ac:dyDescent="0.2"/>
    <row r="302" ht="20.100000000000001" customHeight="1" x14ac:dyDescent="0.2"/>
    <row r="303" ht="20.100000000000001" customHeight="1" x14ac:dyDescent="0.2"/>
    <row r="304" ht="20.100000000000001" customHeight="1" x14ac:dyDescent="0.2"/>
    <row r="305" ht="20.100000000000001" customHeight="1" x14ac:dyDescent="0.2"/>
    <row r="306" ht="20.100000000000001" customHeight="1" x14ac:dyDescent="0.2"/>
    <row r="307" ht="20.100000000000001" customHeight="1" x14ac:dyDescent="0.2"/>
    <row r="308" ht="20.100000000000001" customHeight="1" x14ac:dyDescent="0.2"/>
    <row r="309" ht="20.100000000000001" customHeight="1" x14ac:dyDescent="0.2"/>
    <row r="310" ht="20.100000000000001" customHeight="1" x14ac:dyDescent="0.2"/>
    <row r="311" ht="20.100000000000001" customHeight="1" x14ac:dyDescent="0.2"/>
    <row r="312" ht="20.100000000000001" customHeight="1" x14ac:dyDescent="0.2"/>
    <row r="313" ht="20.100000000000001" customHeight="1" x14ac:dyDescent="0.2"/>
    <row r="314" ht="20.100000000000001" customHeight="1" x14ac:dyDescent="0.2"/>
    <row r="315" ht="20.100000000000001" customHeight="1" x14ac:dyDescent="0.2"/>
    <row r="316" ht="20.100000000000001" customHeight="1" x14ac:dyDescent="0.2"/>
    <row r="317" ht="20.100000000000001" customHeight="1" x14ac:dyDescent="0.2"/>
    <row r="318" ht="20.100000000000001" customHeight="1" x14ac:dyDescent="0.2"/>
    <row r="319" ht="20.100000000000001" customHeight="1" x14ac:dyDescent="0.2"/>
    <row r="320" ht="20.100000000000001" customHeight="1" x14ac:dyDescent="0.2"/>
    <row r="321" ht="20.100000000000001" customHeight="1" x14ac:dyDescent="0.2"/>
    <row r="322" ht="20.100000000000001" customHeight="1" x14ac:dyDescent="0.2"/>
    <row r="323" ht="20.100000000000001" customHeight="1" x14ac:dyDescent="0.2"/>
    <row r="324" ht="20.100000000000001" customHeight="1" x14ac:dyDescent="0.2"/>
    <row r="325" ht="20.100000000000001" customHeight="1" x14ac:dyDescent="0.2"/>
    <row r="326" ht="20.100000000000001" customHeight="1" x14ac:dyDescent="0.2"/>
    <row r="327" ht="20.100000000000001" customHeight="1" x14ac:dyDescent="0.2"/>
    <row r="328" ht="20.100000000000001" customHeight="1" x14ac:dyDescent="0.2"/>
    <row r="329" ht="20.100000000000001" customHeight="1" x14ac:dyDescent="0.2"/>
    <row r="330" ht="20.100000000000001" customHeight="1" x14ac:dyDescent="0.2"/>
    <row r="331" ht="20.100000000000001" customHeight="1" x14ac:dyDescent="0.2"/>
    <row r="332" ht="20.100000000000001" customHeight="1" x14ac:dyDescent="0.2"/>
    <row r="333" ht="20.100000000000001" customHeight="1" x14ac:dyDescent="0.2"/>
    <row r="334" ht="20.100000000000001" customHeight="1" x14ac:dyDescent="0.2"/>
    <row r="335" ht="20.100000000000001" customHeight="1" x14ac:dyDescent="0.2"/>
    <row r="336" ht="20.100000000000001" customHeight="1" x14ac:dyDescent="0.2"/>
    <row r="337" ht="20.100000000000001" customHeight="1" x14ac:dyDescent="0.2"/>
    <row r="338" ht="20.100000000000001" customHeight="1" x14ac:dyDescent="0.2"/>
    <row r="339" ht="20.100000000000001" customHeight="1" x14ac:dyDescent="0.2"/>
    <row r="340" ht="20.100000000000001" customHeight="1" x14ac:dyDescent="0.2"/>
    <row r="341" ht="20.100000000000001" customHeight="1" x14ac:dyDescent="0.2"/>
    <row r="342" ht="20.100000000000001" customHeight="1" x14ac:dyDescent="0.2"/>
    <row r="343" ht="20.100000000000001" customHeight="1" x14ac:dyDescent="0.2"/>
    <row r="344" ht="20.100000000000001" customHeight="1" x14ac:dyDescent="0.2"/>
    <row r="345" ht="20.100000000000001" customHeight="1" x14ac:dyDescent="0.2"/>
    <row r="346" ht="20.100000000000001" customHeight="1" x14ac:dyDescent="0.2"/>
    <row r="347" ht="20.100000000000001" customHeight="1" x14ac:dyDescent="0.2"/>
    <row r="348" ht="20.100000000000001" customHeight="1" x14ac:dyDescent="0.2"/>
    <row r="349" ht="20.100000000000001" customHeight="1" x14ac:dyDescent="0.2"/>
    <row r="350" ht="20.100000000000001" customHeight="1" x14ac:dyDescent="0.2"/>
    <row r="351" ht="20.100000000000001" customHeight="1" x14ac:dyDescent="0.2"/>
    <row r="352" ht="20.100000000000001" customHeight="1" x14ac:dyDescent="0.2"/>
    <row r="353" ht="20.100000000000001" customHeight="1" x14ac:dyDescent="0.2"/>
    <row r="354" ht="20.100000000000001" customHeight="1" x14ac:dyDescent="0.2"/>
    <row r="355" ht="20.100000000000001" customHeight="1" x14ac:dyDescent="0.2"/>
    <row r="356" ht="20.100000000000001" customHeight="1" x14ac:dyDescent="0.2"/>
    <row r="357" ht="20.100000000000001" customHeight="1" x14ac:dyDescent="0.2"/>
    <row r="358" ht="20.100000000000001" customHeight="1" x14ac:dyDescent="0.2"/>
    <row r="359" ht="20.100000000000001" customHeight="1" x14ac:dyDescent="0.2"/>
    <row r="360" ht="20.100000000000001" customHeight="1" x14ac:dyDescent="0.2"/>
    <row r="361" ht="20.100000000000001" customHeight="1" x14ac:dyDescent="0.2"/>
    <row r="362" ht="20.100000000000001" customHeight="1" x14ac:dyDescent="0.2"/>
    <row r="363" ht="20.100000000000001" customHeight="1" x14ac:dyDescent="0.2"/>
    <row r="364" ht="20.100000000000001" customHeight="1" x14ac:dyDescent="0.2"/>
    <row r="365" ht="20.100000000000001" customHeight="1" x14ac:dyDescent="0.2"/>
    <row r="366" ht="20.100000000000001" customHeight="1" x14ac:dyDescent="0.2"/>
    <row r="367" ht="20.100000000000001" customHeight="1" x14ac:dyDescent="0.2"/>
    <row r="368" ht="20.100000000000001" customHeight="1" x14ac:dyDescent="0.2"/>
    <row r="369" ht="20.100000000000001" customHeight="1" x14ac:dyDescent="0.2"/>
    <row r="370" ht="20.100000000000001" customHeight="1" x14ac:dyDescent="0.2"/>
    <row r="371" ht="20.100000000000001" customHeight="1" x14ac:dyDescent="0.2"/>
    <row r="372" ht="20.100000000000001" customHeight="1" x14ac:dyDescent="0.2"/>
    <row r="373" ht="20.100000000000001" customHeight="1" x14ac:dyDescent="0.2"/>
    <row r="374" ht="20.100000000000001" customHeight="1" x14ac:dyDescent="0.2"/>
    <row r="375" ht="20.100000000000001" customHeight="1" x14ac:dyDescent="0.2"/>
    <row r="376" ht="20.100000000000001" customHeight="1" x14ac:dyDescent="0.2"/>
    <row r="377" ht="20.100000000000001" customHeight="1" x14ac:dyDescent="0.2"/>
    <row r="378" ht="20.100000000000001" customHeight="1" x14ac:dyDescent="0.2"/>
    <row r="379" ht="20.100000000000001" customHeight="1" x14ac:dyDescent="0.2"/>
    <row r="380" ht="20.100000000000001" customHeight="1" x14ac:dyDescent="0.2"/>
    <row r="381" ht="20.100000000000001" customHeight="1" x14ac:dyDescent="0.2"/>
    <row r="382" ht="20.100000000000001" customHeight="1" x14ac:dyDescent="0.2"/>
    <row r="383" ht="20.100000000000001" customHeight="1" x14ac:dyDescent="0.2"/>
    <row r="384" ht="20.100000000000001" customHeight="1" x14ac:dyDescent="0.2"/>
    <row r="385" ht="20.100000000000001" customHeight="1" x14ac:dyDescent="0.2"/>
    <row r="386" ht="20.100000000000001" customHeight="1" x14ac:dyDescent="0.2"/>
    <row r="387" ht="20.100000000000001" customHeight="1" x14ac:dyDescent="0.2"/>
    <row r="388" ht="20.100000000000001" customHeight="1" x14ac:dyDescent="0.2"/>
    <row r="389" ht="20.100000000000001" customHeight="1" x14ac:dyDescent="0.2"/>
    <row r="390" ht="20.100000000000001" customHeight="1" x14ac:dyDescent="0.2"/>
    <row r="391" ht="20.100000000000001" customHeight="1" x14ac:dyDescent="0.2"/>
    <row r="392" ht="20.100000000000001" customHeight="1" x14ac:dyDescent="0.2"/>
    <row r="393" ht="20.100000000000001" customHeight="1" x14ac:dyDescent="0.2"/>
    <row r="394" ht="20.100000000000001" customHeight="1" x14ac:dyDescent="0.2"/>
    <row r="395" ht="20.100000000000001" customHeight="1" x14ac:dyDescent="0.2"/>
    <row r="396" ht="20.100000000000001" customHeight="1" x14ac:dyDescent="0.2"/>
    <row r="397" ht="20.100000000000001" customHeight="1" x14ac:dyDescent="0.2"/>
    <row r="398" ht="20.100000000000001" customHeight="1" x14ac:dyDescent="0.2"/>
    <row r="399" ht="20.100000000000001" customHeight="1" x14ac:dyDescent="0.2"/>
    <row r="400" ht="20.100000000000001" customHeight="1" x14ac:dyDescent="0.2"/>
    <row r="401" ht="20.100000000000001" customHeight="1" x14ac:dyDescent="0.2"/>
    <row r="402" ht="20.100000000000001" customHeight="1" x14ac:dyDescent="0.2"/>
    <row r="403" ht="20.100000000000001" customHeight="1" x14ac:dyDescent="0.2"/>
    <row r="404" ht="20.100000000000001" customHeight="1" x14ac:dyDescent="0.2"/>
    <row r="405" ht="20.100000000000001" customHeight="1" x14ac:dyDescent="0.2"/>
    <row r="406" ht="20.100000000000001" customHeight="1" x14ac:dyDescent="0.2"/>
    <row r="407" ht="20.100000000000001" customHeight="1" x14ac:dyDescent="0.2"/>
    <row r="408" ht="20.100000000000001" customHeight="1" x14ac:dyDescent="0.2"/>
    <row r="409" ht="20.100000000000001" customHeight="1" x14ac:dyDescent="0.2"/>
    <row r="410" ht="20.100000000000001" customHeight="1" x14ac:dyDescent="0.2"/>
    <row r="411" ht="20.100000000000001" customHeight="1" x14ac:dyDescent="0.2"/>
    <row r="412" ht="20.100000000000001" customHeight="1" x14ac:dyDescent="0.2"/>
    <row r="413" ht="20.100000000000001" customHeight="1" x14ac:dyDescent="0.2"/>
    <row r="414" ht="20.100000000000001" customHeight="1" x14ac:dyDescent="0.2"/>
    <row r="415" ht="20.100000000000001" customHeight="1" x14ac:dyDescent="0.2"/>
    <row r="416" ht="20.100000000000001" customHeight="1" x14ac:dyDescent="0.2"/>
    <row r="417" ht="20.100000000000001" customHeight="1" x14ac:dyDescent="0.2"/>
    <row r="418" ht="20.100000000000001" customHeight="1" x14ac:dyDescent="0.2"/>
    <row r="419" ht="20.100000000000001" customHeight="1" x14ac:dyDescent="0.2"/>
    <row r="420" ht="20.100000000000001" customHeight="1" x14ac:dyDescent="0.2"/>
    <row r="421" ht="20.100000000000001" customHeight="1" x14ac:dyDescent="0.2"/>
    <row r="422" ht="20.100000000000001" customHeight="1" x14ac:dyDescent="0.2"/>
    <row r="423" ht="20.100000000000001" customHeight="1" x14ac:dyDescent="0.2"/>
    <row r="424" ht="20.100000000000001" customHeight="1" x14ac:dyDescent="0.2"/>
    <row r="425" ht="20.100000000000001" customHeight="1" x14ac:dyDescent="0.2"/>
    <row r="426" ht="20.100000000000001" customHeight="1" x14ac:dyDescent="0.2"/>
    <row r="427" ht="20.100000000000001" customHeight="1" x14ac:dyDescent="0.2"/>
    <row r="428" ht="20.100000000000001" customHeight="1" x14ac:dyDescent="0.2"/>
    <row r="429" ht="20.100000000000001" customHeight="1" x14ac:dyDescent="0.2"/>
    <row r="430" ht="20.100000000000001" customHeight="1" x14ac:dyDescent="0.2"/>
    <row r="431" ht="20.100000000000001" customHeight="1" x14ac:dyDescent="0.2"/>
    <row r="432" ht="20.100000000000001" customHeight="1" x14ac:dyDescent="0.2"/>
    <row r="433" ht="20.100000000000001" customHeight="1" x14ac:dyDescent="0.2"/>
    <row r="434" ht="20.100000000000001" customHeight="1" x14ac:dyDescent="0.2"/>
    <row r="435" ht="20.100000000000001" customHeight="1" x14ac:dyDescent="0.2"/>
    <row r="436" ht="20.100000000000001" customHeight="1" x14ac:dyDescent="0.2"/>
    <row r="437" ht="20.100000000000001" customHeight="1" x14ac:dyDescent="0.2"/>
    <row r="438" ht="20.100000000000001" customHeight="1" x14ac:dyDescent="0.2"/>
    <row r="439" ht="20.100000000000001" customHeight="1" x14ac:dyDescent="0.2"/>
    <row r="440" ht="20.100000000000001" customHeight="1" x14ac:dyDescent="0.2"/>
    <row r="441" ht="20.100000000000001" customHeight="1" x14ac:dyDescent="0.2"/>
    <row r="442" ht="20.100000000000001" customHeight="1" x14ac:dyDescent="0.2"/>
    <row r="443" ht="20.100000000000001" customHeight="1" x14ac:dyDescent="0.2"/>
    <row r="444" ht="20.100000000000001" customHeight="1" x14ac:dyDescent="0.2"/>
    <row r="445" ht="20.100000000000001" customHeight="1" x14ac:dyDescent="0.2"/>
    <row r="446" ht="20.100000000000001" customHeight="1" x14ac:dyDescent="0.2"/>
    <row r="447" ht="20.100000000000001" customHeight="1" x14ac:dyDescent="0.2"/>
    <row r="448" ht="20.100000000000001" customHeight="1" x14ac:dyDescent="0.2"/>
    <row r="449" ht="20.100000000000001" customHeight="1" x14ac:dyDescent="0.2"/>
    <row r="450" ht="20.100000000000001" customHeight="1" x14ac:dyDescent="0.2"/>
    <row r="451" ht="20.100000000000001" customHeight="1" x14ac:dyDescent="0.2"/>
    <row r="452" ht="20.100000000000001" customHeight="1" x14ac:dyDescent="0.2"/>
    <row r="453" ht="20.100000000000001" customHeight="1" x14ac:dyDescent="0.2"/>
    <row r="454" ht="20.100000000000001" customHeight="1" x14ac:dyDescent="0.2"/>
    <row r="455" ht="20.100000000000001" customHeight="1" x14ac:dyDescent="0.2"/>
    <row r="456" ht="20.100000000000001" customHeight="1" x14ac:dyDescent="0.2"/>
    <row r="457" ht="20.100000000000001" customHeight="1" x14ac:dyDescent="0.2"/>
    <row r="458" ht="20.100000000000001" customHeight="1" x14ac:dyDescent="0.2"/>
    <row r="459" ht="20.100000000000001" customHeight="1" x14ac:dyDescent="0.2"/>
    <row r="460" ht="20.100000000000001" customHeight="1" x14ac:dyDescent="0.2"/>
    <row r="461" ht="20.100000000000001" customHeight="1" x14ac:dyDescent="0.2"/>
    <row r="462" ht="20.100000000000001" customHeight="1" x14ac:dyDescent="0.2"/>
    <row r="463" ht="20.100000000000001" customHeight="1" x14ac:dyDescent="0.2"/>
    <row r="464" ht="20.100000000000001" customHeight="1" x14ac:dyDescent="0.2"/>
    <row r="465" ht="20.100000000000001" customHeight="1" x14ac:dyDescent="0.2"/>
    <row r="466" ht="20.100000000000001" customHeight="1" x14ac:dyDescent="0.2"/>
    <row r="467" ht="20.100000000000001" customHeight="1" x14ac:dyDescent="0.2"/>
    <row r="468" ht="20.100000000000001" customHeight="1" x14ac:dyDescent="0.2"/>
    <row r="469" ht="20.100000000000001" customHeight="1" x14ac:dyDescent="0.2"/>
    <row r="470" ht="20.100000000000001" customHeight="1" x14ac:dyDescent="0.2"/>
    <row r="471" ht="20.100000000000001" customHeight="1" x14ac:dyDescent="0.2"/>
    <row r="472" ht="20.100000000000001" customHeight="1" x14ac:dyDescent="0.2"/>
    <row r="473" ht="20.100000000000001" customHeight="1" x14ac:dyDescent="0.2"/>
    <row r="474" ht="20.100000000000001" customHeight="1" x14ac:dyDescent="0.2"/>
    <row r="475" ht="20.100000000000001" customHeight="1" x14ac:dyDescent="0.2"/>
    <row r="476" ht="20.100000000000001" customHeight="1" x14ac:dyDescent="0.2"/>
    <row r="477" ht="20.100000000000001" customHeight="1" x14ac:dyDescent="0.2"/>
    <row r="478" ht="20.100000000000001" customHeight="1" x14ac:dyDescent="0.2"/>
    <row r="479" ht="20.100000000000001" customHeight="1" x14ac:dyDescent="0.2"/>
    <row r="480" ht="20.100000000000001" customHeight="1" x14ac:dyDescent="0.2"/>
    <row r="481" ht="20.100000000000001" customHeight="1" x14ac:dyDescent="0.2"/>
    <row r="482" ht="20.100000000000001" customHeight="1" x14ac:dyDescent="0.2"/>
    <row r="483" ht="20.100000000000001" customHeight="1" x14ac:dyDescent="0.2"/>
    <row r="484" ht="20.100000000000001" customHeight="1" x14ac:dyDescent="0.2"/>
    <row r="485" ht="20.100000000000001" customHeight="1" x14ac:dyDescent="0.2"/>
    <row r="486" ht="20.100000000000001" customHeight="1" x14ac:dyDescent="0.2"/>
    <row r="487" ht="20.100000000000001" customHeight="1" x14ac:dyDescent="0.2"/>
    <row r="488" ht="20.100000000000001" customHeight="1" x14ac:dyDescent="0.2"/>
    <row r="489" ht="20.100000000000001" customHeight="1" x14ac:dyDescent="0.2"/>
    <row r="490" ht="20.100000000000001" customHeight="1" x14ac:dyDescent="0.2"/>
    <row r="491" ht="20.100000000000001" customHeight="1" x14ac:dyDescent="0.2"/>
    <row r="492" ht="20.100000000000001" customHeight="1" x14ac:dyDescent="0.2"/>
    <row r="493" ht="20.100000000000001" customHeight="1" x14ac:dyDescent="0.2"/>
    <row r="494" ht="20.100000000000001" customHeight="1" x14ac:dyDescent="0.2"/>
    <row r="495" ht="20.100000000000001" customHeight="1" x14ac:dyDescent="0.2"/>
    <row r="496" ht="20.100000000000001" customHeight="1" x14ac:dyDescent="0.2"/>
    <row r="497" ht="20.100000000000001" customHeight="1" x14ac:dyDescent="0.2"/>
    <row r="498" ht="20.100000000000001" customHeight="1" x14ac:dyDescent="0.2"/>
    <row r="499" ht="20.100000000000001" customHeight="1" x14ac:dyDescent="0.2"/>
    <row r="500" ht="20.100000000000001" customHeight="1" x14ac:dyDescent="0.2"/>
    <row r="501" ht="20.100000000000001" customHeight="1" x14ac:dyDescent="0.2"/>
    <row r="502" ht="20.100000000000001" customHeight="1" x14ac:dyDescent="0.2"/>
    <row r="503" ht="20.100000000000001" customHeight="1" x14ac:dyDescent="0.2"/>
    <row r="504" ht="20.100000000000001" customHeight="1" x14ac:dyDescent="0.2"/>
    <row r="505" ht="20.100000000000001" customHeight="1" x14ac:dyDescent="0.2"/>
    <row r="506" ht="20.100000000000001" customHeight="1" x14ac:dyDescent="0.2"/>
    <row r="507" ht="20.100000000000001" customHeight="1" x14ac:dyDescent="0.2"/>
    <row r="508" ht="20.100000000000001" customHeight="1" x14ac:dyDescent="0.2"/>
    <row r="509" ht="20.100000000000001" customHeight="1" x14ac:dyDescent="0.2"/>
    <row r="510" ht="20.100000000000001" customHeight="1" x14ac:dyDescent="0.2"/>
    <row r="511" ht="20.100000000000001" customHeight="1" x14ac:dyDescent="0.2"/>
    <row r="512" ht="20.100000000000001" customHeight="1" x14ac:dyDescent="0.2"/>
    <row r="513" ht="20.100000000000001" customHeight="1" x14ac:dyDescent="0.2"/>
    <row r="514" ht="20.100000000000001" customHeight="1" x14ac:dyDescent="0.2"/>
    <row r="515" ht="20.100000000000001" customHeight="1" x14ac:dyDescent="0.2"/>
    <row r="516" ht="20.100000000000001" customHeight="1" x14ac:dyDescent="0.2"/>
    <row r="517" ht="20.100000000000001" customHeight="1" x14ac:dyDescent="0.2"/>
    <row r="518" ht="20.100000000000001" customHeight="1" x14ac:dyDescent="0.2"/>
    <row r="519" ht="20.100000000000001" customHeight="1" x14ac:dyDescent="0.2"/>
    <row r="520" ht="20.100000000000001" customHeight="1" x14ac:dyDescent="0.2"/>
    <row r="521" ht="20.100000000000001" customHeight="1" x14ac:dyDescent="0.2"/>
    <row r="522" ht="20.100000000000001" customHeight="1" x14ac:dyDescent="0.2"/>
    <row r="523" ht="20.100000000000001" customHeight="1" x14ac:dyDescent="0.2"/>
    <row r="524" ht="20.100000000000001" customHeight="1" x14ac:dyDescent="0.2"/>
    <row r="525" ht="20.100000000000001" customHeight="1" x14ac:dyDescent="0.2"/>
    <row r="526" ht="20.100000000000001" customHeight="1" x14ac:dyDescent="0.2"/>
    <row r="527" ht="20.100000000000001" customHeight="1" x14ac:dyDescent="0.2"/>
    <row r="528" ht="20.100000000000001" customHeight="1" x14ac:dyDescent="0.2"/>
    <row r="529" ht="20.100000000000001" customHeight="1" x14ac:dyDescent="0.2"/>
    <row r="530" ht="20.100000000000001" customHeight="1" x14ac:dyDescent="0.2"/>
    <row r="531" ht="20.100000000000001" customHeight="1" x14ac:dyDescent="0.2"/>
    <row r="532" ht="20.100000000000001" customHeight="1" x14ac:dyDescent="0.2"/>
    <row r="533" ht="20.100000000000001" customHeight="1" x14ac:dyDescent="0.2"/>
    <row r="534" ht="20.100000000000001" customHeight="1" x14ac:dyDescent="0.2"/>
    <row r="535" ht="20.100000000000001" customHeight="1" x14ac:dyDescent="0.2"/>
    <row r="536" ht="20.100000000000001" customHeight="1" x14ac:dyDescent="0.2"/>
    <row r="537" ht="20.100000000000001" customHeight="1" x14ac:dyDescent="0.2"/>
    <row r="538" ht="20.100000000000001" customHeight="1" x14ac:dyDescent="0.2"/>
    <row r="539" ht="20.100000000000001" customHeight="1" x14ac:dyDescent="0.2"/>
    <row r="540" ht="20.100000000000001" customHeight="1" x14ac:dyDescent="0.2"/>
    <row r="541" ht="20.100000000000001" customHeight="1" x14ac:dyDescent="0.2"/>
    <row r="542" ht="20.100000000000001" customHeight="1" x14ac:dyDescent="0.2"/>
    <row r="543" ht="20.100000000000001" customHeight="1" x14ac:dyDescent="0.2"/>
    <row r="544" ht="20.100000000000001" customHeight="1" x14ac:dyDescent="0.2"/>
    <row r="545" ht="20.100000000000001" customHeight="1" x14ac:dyDescent="0.2"/>
    <row r="546" ht="20.100000000000001" customHeight="1" x14ac:dyDescent="0.2"/>
    <row r="547" ht="20.100000000000001" customHeight="1" x14ac:dyDescent="0.2"/>
    <row r="548" ht="20.100000000000001" customHeight="1" x14ac:dyDescent="0.2"/>
    <row r="549" ht="20.100000000000001" customHeight="1" x14ac:dyDescent="0.2"/>
    <row r="550" ht="20.100000000000001" customHeight="1" x14ac:dyDescent="0.2"/>
    <row r="551" ht="20.100000000000001" customHeight="1" x14ac:dyDescent="0.2"/>
    <row r="552" ht="20.100000000000001" customHeight="1" x14ac:dyDescent="0.2"/>
    <row r="553" ht="20.100000000000001" customHeight="1" x14ac:dyDescent="0.2"/>
    <row r="554" ht="20.100000000000001" customHeight="1" x14ac:dyDescent="0.2"/>
    <row r="555" ht="20.100000000000001" customHeight="1" x14ac:dyDescent="0.2"/>
    <row r="556" ht="20.100000000000001" customHeight="1" x14ac:dyDescent="0.2"/>
    <row r="557" ht="20.100000000000001" customHeight="1" x14ac:dyDescent="0.2"/>
    <row r="558" ht="20.100000000000001" customHeight="1" x14ac:dyDescent="0.2"/>
    <row r="559" ht="20.100000000000001" customHeight="1" x14ac:dyDescent="0.2"/>
    <row r="560" ht="20.100000000000001" customHeight="1" x14ac:dyDescent="0.2"/>
    <row r="561" ht="20.100000000000001" customHeight="1" x14ac:dyDescent="0.2"/>
    <row r="562" ht="20.100000000000001" customHeight="1" x14ac:dyDescent="0.2"/>
    <row r="563" ht="20.100000000000001" customHeight="1" x14ac:dyDescent="0.2"/>
    <row r="564" ht="20.100000000000001" customHeight="1" x14ac:dyDescent="0.2"/>
    <row r="565" ht="20.100000000000001" customHeight="1" x14ac:dyDescent="0.2"/>
    <row r="566" ht="20.100000000000001" customHeight="1" x14ac:dyDescent="0.2"/>
    <row r="567" ht="20.100000000000001" customHeight="1" x14ac:dyDescent="0.2"/>
    <row r="568" ht="20.100000000000001" customHeight="1" x14ac:dyDescent="0.2"/>
    <row r="569" ht="20.100000000000001" customHeight="1" x14ac:dyDescent="0.2"/>
    <row r="570" ht="20.100000000000001" customHeight="1" x14ac:dyDescent="0.2"/>
    <row r="571" ht="20.100000000000001" customHeight="1" x14ac:dyDescent="0.2"/>
    <row r="572" ht="20.100000000000001" customHeight="1" x14ac:dyDescent="0.2"/>
    <row r="573" ht="20.100000000000001" customHeight="1" x14ac:dyDescent="0.2"/>
    <row r="574" ht="20.100000000000001" customHeight="1" x14ac:dyDescent="0.2"/>
    <row r="575" ht="20.100000000000001" customHeight="1" x14ac:dyDescent="0.2"/>
    <row r="576" ht="20.100000000000001" customHeight="1" x14ac:dyDescent="0.2"/>
    <row r="577" ht="20.100000000000001" customHeight="1" x14ac:dyDescent="0.2"/>
    <row r="578" ht="20.100000000000001" customHeight="1" x14ac:dyDescent="0.2"/>
    <row r="579" ht="20.100000000000001" customHeight="1" x14ac:dyDescent="0.2"/>
    <row r="580" ht="20.100000000000001" customHeight="1" x14ac:dyDescent="0.2"/>
    <row r="581" ht="20.100000000000001" customHeight="1" x14ac:dyDescent="0.2"/>
    <row r="582" ht="20.100000000000001" customHeight="1" x14ac:dyDescent="0.2"/>
    <row r="583" ht="20.100000000000001" customHeight="1" x14ac:dyDescent="0.2"/>
    <row r="584" ht="20.100000000000001" customHeight="1" x14ac:dyDescent="0.2"/>
    <row r="585" ht="20.100000000000001" customHeight="1" x14ac:dyDescent="0.2"/>
    <row r="586" ht="20.100000000000001" customHeight="1" x14ac:dyDescent="0.2"/>
    <row r="587" ht="20.100000000000001" customHeight="1" x14ac:dyDescent="0.2"/>
    <row r="588" ht="20.100000000000001" customHeight="1" x14ac:dyDescent="0.2"/>
    <row r="589" ht="20.100000000000001" customHeight="1" x14ac:dyDescent="0.2"/>
    <row r="590" ht="20.100000000000001" customHeight="1" x14ac:dyDescent="0.2"/>
    <row r="591" ht="20.100000000000001" customHeight="1" x14ac:dyDescent="0.2"/>
    <row r="592" ht="20.100000000000001" customHeight="1" x14ac:dyDescent="0.2"/>
    <row r="593" ht="20.100000000000001" customHeight="1" x14ac:dyDescent="0.2"/>
    <row r="594" ht="20.100000000000001" customHeight="1" x14ac:dyDescent="0.2"/>
    <row r="595" ht="20.100000000000001" customHeight="1" x14ac:dyDescent="0.2"/>
    <row r="596" ht="20.100000000000001" customHeight="1" x14ac:dyDescent="0.2"/>
    <row r="597" ht="20.100000000000001" customHeight="1" x14ac:dyDescent="0.2"/>
    <row r="598" ht="20.100000000000001" customHeight="1" x14ac:dyDescent="0.2"/>
    <row r="599" ht="20.100000000000001" customHeight="1" x14ac:dyDescent="0.2"/>
    <row r="600" ht="20.100000000000001" customHeight="1" x14ac:dyDescent="0.2"/>
    <row r="601" ht="20.100000000000001" customHeight="1" x14ac:dyDescent="0.2"/>
    <row r="602" ht="20.100000000000001" customHeight="1" x14ac:dyDescent="0.2"/>
    <row r="603" ht="20.100000000000001" customHeight="1" x14ac:dyDescent="0.2"/>
    <row r="604" ht="20.100000000000001" customHeight="1" x14ac:dyDescent="0.2"/>
    <row r="605" ht="20.100000000000001" customHeight="1" x14ac:dyDescent="0.2"/>
    <row r="606" ht="20.100000000000001" customHeight="1" x14ac:dyDescent="0.2"/>
    <row r="607" ht="20.100000000000001" customHeight="1" x14ac:dyDescent="0.2"/>
    <row r="608" ht="20.100000000000001" customHeight="1" x14ac:dyDescent="0.2"/>
    <row r="609" ht="20.100000000000001" customHeight="1" x14ac:dyDescent="0.2"/>
    <row r="610" ht="20.100000000000001" customHeight="1" x14ac:dyDescent="0.2"/>
    <row r="611" ht="20.100000000000001" customHeight="1" x14ac:dyDescent="0.2"/>
    <row r="612" ht="20.100000000000001" customHeight="1" x14ac:dyDescent="0.2"/>
    <row r="613" ht="20.100000000000001" customHeight="1" x14ac:dyDescent="0.2"/>
    <row r="614" ht="20.100000000000001" customHeight="1" x14ac:dyDescent="0.2"/>
    <row r="615" ht="20.100000000000001" customHeight="1" x14ac:dyDescent="0.2"/>
    <row r="616" ht="20.100000000000001" customHeight="1" x14ac:dyDescent="0.2"/>
    <row r="617" ht="20.100000000000001" customHeight="1" x14ac:dyDescent="0.2"/>
    <row r="618" ht="20.100000000000001" customHeight="1" x14ac:dyDescent="0.2"/>
    <row r="619" ht="20.100000000000001" customHeight="1" x14ac:dyDescent="0.2"/>
    <row r="620" ht="20.100000000000001" customHeight="1" x14ac:dyDescent="0.2"/>
    <row r="621" ht="20.100000000000001" customHeight="1" x14ac:dyDescent="0.2"/>
    <row r="622" ht="20.100000000000001" customHeight="1" x14ac:dyDescent="0.2"/>
    <row r="623" ht="20.100000000000001" customHeight="1" x14ac:dyDescent="0.2"/>
    <row r="624" ht="20.100000000000001" customHeight="1" x14ac:dyDescent="0.2"/>
    <row r="625" ht="20.100000000000001" customHeight="1" x14ac:dyDescent="0.2"/>
    <row r="626" ht="20.100000000000001" customHeight="1" x14ac:dyDescent="0.2"/>
    <row r="627" ht="20.100000000000001" customHeight="1" x14ac:dyDescent="0.2"/>
    <row r="628" ht="20.100000000000001" customHeight="1" x14ac:dyDescent="0.2"/>
    <row r="629" ht="20.100000000000001" customHeight="1" x14ac:dyDescent="0.2"/>
    <row r="630" ht="20.100000000000001" customHeight="1" x14ac:dyDescent="0.2"/>
    <row r="631" ht="20.100000000000001" customHeight="1" x14ac:dyDescent="0.2"/>
    <row r="632" ht="20.100000000000001" customHeight="1" x14ac:dyDescent="0.2"/>
    <row r="633" ht="20.100000000000001" customHeight="1" x14ac:dyDescent="0.2"/>
    <row r="634" ht="20.100000000000001" customHeight="1" x14ac:dyDescent="0.2"/>
    <row r="635" ht="20.100000000000001" customHeight="1" x14ac:dyDescent="0.2"/>
    <row r="636" ht="20.100000000000001" customHeight="1" x14ac:dyDescent="0.2"/>
    <row r="637" ht="20.100000000000001" customHeight="1" x14ac:dyDescent="0.2"/>
    <row r="638" ht="20.100000000000001" customHeight="1" x14ac:dyDescent="0.2"/>
    <row r="639" ht="20.100000000000001" customHeight="1" x14ac:dyDescent="0.2"/>
    <row r="640" ht="20.100000000000001" customHeight="1" x14ac:dyDescent="0.2"/>
    <row r="641" ht="20.100000000000001" customHeight="1" x14ac:dyDescent="0.2"/>
    <row r="642" ht="20.100000000000001" customHeight="1" x14ac:dyDescent="0.2"/>
    <row r="643" ht="20.100000000000001" customHeight="1" x14ac:dyDescent="0.2"/>
    <row r="644" ht="20.100000000000001" customHeight="1" x14ac:dyDescent="0.2"/>
    <row r="645" ht="20.100000000000001" customHeight="1" x14ac:dyDescent="0.2"/>
    <row r="646" ht="20.100000000000001" customHeight="1" x14ac:dyDescent="0.2"/>
    <row r="647" ht="20.100000000000001" customHeight="1" x14ac:dyDescent="0.2"/>
    <row r="648" ht="20.100000000000001" customHeight="1" x14ac:dyDescent="0.2"/>
    <row r="649" ht="20.100000000000001" customHeight="1" x14ac:dyDescent="0.2"/>
    <row r="650" ht="20.100000000000001" customHeight="1" x14ac:dyDescent="0.2"/>
    <row r="651" ht="20.100000000000001" customHeight="1" x14ac:dyDescent="0.2"/>
    <row r="652" ht="20.100000000000001" customHeight="1" x14ac:dyDescent="0.2"/>
    <row r="653" ht="20.100000000000001" customHeight="1" x14ac:dyDescent="0.2"/>
    <row r="654" ht="20.100000000000001" customHeight="1" x14ac:dyDescent="0.2"/>
    <row r="655" ht="20.100000000000001" customHeight="1" x14ac:dyDescent="0.2"/>
    <row r="656" ht="20.100000000000001" customHeight="1" x14ac:dyDescent="0.2"/>
    <row r="657" ht="20.100000000000001" customHeight="1" x14ac:dyDescent="0.2"/>
    <row r="658" ht="20.100000000000001" customHeight="1" x14ac:dyDescent="0.2"/>
    <row r="659" ht="20.100000000000001" customHeight="1" x14ac:dyDescent="0.2"/>
    <row r="660" ht="20.100000000000001" customHeight="1" x14ac:dyDescent="0.2"/>
    <row r="661" ht="20.100000000000001" customHeight="1" x14ac:dyDescent="0.2"/>
    <row r="662" ht="20.100000000000001" customHeight="1" x14ac:dyDescent="0.2"/>
    <row r="663" ht="20.100000000000001" customHeight="1" x14ac:dyDescent="0.2"/>
    <row r="664" ht="20.100000000000001" customHeight="1" x14ac:dyDescent="0.2"/>
    <row r="665" ht="20.100000000000001" customHeight="1" x14ac:dyDescent="0.2"/>
    <row r="666" ht="20.100000000000001" customHeight="1" x14ac:dyDescent="0.2"/>
    <row r="667" ht="20.100000000000001" customHeight="1" x14ac:dyDescent="0.2"/>
    <row r="668" ht="20.100000000000001" customHeight="1" x14ac:dyDescent="0.2"/>
    <row r="669" ht="20.100000000000001" customHeight="1" x14ac:dyDescent="0.2"/>
    <row r="670" ht="20.100000000000001" customHeight="1" x14ac:dyDescent="0.2"/>
    <row r="671" ht="20.100000000000001" customHeight="1" x14ac:dyDescent="0.2"/>
    <row r="672" ht="20.100000000000001" customHeight="1" x14ac:dyDescent="0.2"/>
    <row r="673" ht="20.100000000000001" customHeight="1" x14ac:dyDescent="0.2"/>
    <row r="674" ht="20.100000000000001" customHeight="1" x14ac:dyDescent="0.2"/>
    <row r="675" ht="20.100000000000001" customHeight="1" x14ac:dyDescent="0.2"/>
    <row r="676" ht="20.100000000000001" customHeight="1" x14ac:dyDescent="0.2"/>
    <row r="677" ht="20.100000000000001" customHeight="1" x14ac:dyDescent="0.2"/>
    <row r="678" ht="20.100000000000001" customHeight="1" x14ac:dyDescent="0.2"/>
    <row r="679" ht="20.100000000000001" customHeight="1" x14ac:dyDescent="0.2"/>
    <row r="680" ht="20.100000000000001" customHeight="1" x14ac:dyDescent="0.2"/>
    <row r="681" ht="20.100000000000001" customHeight="1" x14ac:dyDescent="0.2"/>
    <row r="682" ht="20.100000000000001" customHeight="1" x14ac:dyDescent="0.2"/>
    <row r="683" ht="20.100000000000001" customHeight="1" x14ac:dyDescent="0.2"/>
    <row r="684" ht="20.100000000000001" customHeight="1" x14ac:dyDescent="0.2"/>
    <row r="685" ht="20.100000000000001" customHeight="1" x14ac:dyDescent="0.2"/>
    <row r="686" ht="20.100000000000001" customHeight="1" x14ac:dyDescent="0.2"/>
    <row r="687" ht="20.100000000000001" customHeight="1" x14ac:dyDescent="0.2"/>
    <row r="688" ht="20.100000000000001" customHeight="1" x14ac:dyDescent="0.2"/>
    <row r="689" ht="20.100000000000001" customHeight="1" x14ac:dyDescent="0.2"/>
    <row r="690" ht="20.100000000000001" customHeight="1" x14ac:dyDescent="0.2"/>
    <row r="691" ht="20.100000000000001" customHeight="1" x14ac:dyDescent="0.2"/>
    <row r="692" ht="20.100000000000001" customHeight="1" x14ac:dyDescent="0.2"/>
    <row r="693" ht="20.100000000000001" customHeight="1" x14ac:dyDescent="0.2"/>
    <row r="694" ht="20.100000000000001" customHeight="1" x14ac:dyDescent="0.2"/>
    <row r="695" ht="20.100000000000001" customHeight="1" x14ac:dyDescent="0.2"/>
    <row r="696" ht="20.100000000000001" customHeight="1" x14ac:dyDescent="0.2"/>
    <row r="697" ht="20.100000000000001" customHeight="1" x14ac:dyDescent="0.2"/>
    <row r="698" ht="20.100000000000001" customHeight="1" x14ac:dyDescent="0.2"/>
    <row r="699" ht="20.100000000000001" customHeight="1" x14ac:dyDescent="0.2"/>
    <row r="700" ht="20.100000000000001" customHeight="1" x14ac:dyDescent="0.2"/>
    <row r="701" ht="20.100000000000001" customHeight="1" x14ac:dyDescent="0.2"/>
    <row r="702" ht="20.100000000000001" customHeight="1" x14ac:dyDescent="0.2"/>
    <row r="703" ht="20.100000000000001" customHeight="1" x14ac:dyDescent="0.2"/>
    <row r="704" ht="20.100000000000001" customHeight="1" x14ac:dyDescent="0.2"/>
    <row r="705" ht="20.100000000000001" customHeight="1" x14ac:dyDescent="0.2"/>
    <row r="706" ht="20.100000000000001" customHeight="1" x14ac:dyDescent="0.2"/>
    <row r="707" ht="20.100000000000001" customHeight="1" x14ac:dyDescent="0.2"/>
    <row r="708" ht="20.100000000000001" customHeight="1" x14ac:dyDescent="0.2"/>
    <row r="709" ht="20.100000000000001" customHeight="1" x14ac:dyDescent="0.2"/>
    <row r="710" ht="20.100000000000001" customHeight="1" x14ac:dyDescent="0.2"/>
    <row r="711" ht="20.100000000000001" customHeight="1" x14ac:dyDescent="0.2"/>
    <row r="712" ht="20.100000000000001" customHeight="1" x14ac:dyDescent="0.2"/>
    <row r="713" ht="20.100000000000001" customHeight="1" x14ac:dyDescent="0.2"/>
    <row r="714" ht="20.100000000000001" customHeight="1" x14ac:dyDescent="0.2"/>
    <row r="715" ht="20.100000000000001" customHeight="1" x14ac:dyDescent="0.2"/>
    <row r="716" ht="20.100000000000001" customHeight="1" x14ac:dyDescent="0.2"/>
    <row r="717" ht="20.100000000000001" customHeight="1" x14ac:dyDescent="0.2"/>
    <row r="718" ht="20.100000000000001" customHeight="1" x14ac:dyDescent="0.2"/>
    <row r="719" ht="20.100000000000001" customHeight="1" x14ac:dyDescent="0.2"/>
    <row r="720" ht="20.100000000000001" customHeight="1" x14ac:dyDescent="0.2"/>
    <row r="721" ht="20.100000000000001" customHeight="1" x14ac:dyDescent="0.2"/>
    <row r="722" ht="20.100000000000001" customHeight="1" x14ac:dyDescent="0.2"/>
    <row r="723" ht="20.100000000000001" customHeight="1" x14ac:dyDescent="0.2"/>
    <row r="724" ht="20.100000000000001" customHeight="1" x14ac:dyDescent="0.2"/>
    <row r="725" ht="20.100000000000001" customHeight="1" x14ac:dyDescent="0.2"/>
    <row r="726" ht="20.100000000000001" customHeight="1" x14ac:dyDescent="0.2"/>
    <row r="727" ht="20.100000000000001" customHeight="1" x14ac:dyDescent="0.2"/>
    <row r="728" ht="20.100000000000001" customHeight="1" x14ac:dyDescent="0.2"/>
    <row r="729" ht="20.100000000000001" customHeight="1" x14ac:dyDescent="0.2"/>
    <row r="730" ht="20.100000000000001" customHeight="1" x14ac:dyDescent="0.2"/>
    <row r="731" ht="20.100000000000001" customHeight="1" x14ac:dyDescent="0.2"/>
    <row r="732" ht="20.100000000000001" customHeight="1" x14ac:dyDescent="0.2"/>
    <row r="733" ht="20.100000000000001" customHeight="1" x14ac:dyDescent="0.2"/>
    <row r="734" ht="20.100000000000001" customHeight="1" x14ac:dyDescent="0.2"/>
    <row r="735" ht="20.100000000000001" customHeight="1" x14ac:dyDescent="0.2"/>
    <row r="736" ht="20.100000000000001" customHeight="1" x14ac:dyDescent="0.2"/>
    <row r="737" ht="20.100000000000001" customHeight="1" x14ac:dyDescent="0.2"/>
    <row r="738" ht="20.100000000000001" customHeight="1" x14ac:dyDescent="0.2"/>
    <row r="739" ht="20.100000000000001" customHeight="1" x14ac:dyDescent="0.2"/>
    <row r="740" ht="20.100000000000001" customHeight="1" x14ac:dyDescent="0.2"/>
    <row r="741" ht="20.100000000000001" customHeight="1" x14ac:dyDescent="0.2"/>
    <row r="742" ht="20.100000000000001" customHeight="1" x14ac:dyDescent="0.2"/>
    <row r="743" ht="20.100000000000001" customHeight="1" x14ac:dyDescent="0.2"/>
    <row r="744" ht="20.100000000000001" customHeight="1" x14ac:dyDescent="0.2"/>
    <row r="745" ht="20.100000000000001" customHeight="1" x14ac:dyDescent="0.2"/>
    <row r="746" ht="20.100000000000001" customHeight="1" x14ac:dyDescent="0.2"/>
    <row r="747" ht="20.100000000000001" customHeight="1" x14ac:dyDescent="0.2"/>
    <row r="748" ht="20.100000000000001" customHeight="1" x14ac:dyDescent="0.2"/>
    <row r="749" ht="20.100000000000001" customHeight="1" x14ac:dyDescent="0.2"/>
    <row r="750" ht="20.100000000000001" customHeight="1" x14ac:dyDescent="0.2"/>
    <row r="751" ht="20.100000000000001" customHeight="1" x14ac:dyDescent="0.2"/>
    <row r="752" ht="20.100000000000001" customHeight="1" x14ac:dyDescent="0.2"/>
    <row r="753" ht="20.100000000000001" customHeight="1" x14ac:dyDescent="0.2"/>
    <row r="754" ht="20.100000000000001" customHeight="1" x14ac:dyDescent="0.2"/>
    <row r="755" ht="20.100000000000001" customHeight="1" x14ac:dyDescent="0.2"/>
    <row r="756" ht="20.100000000000001" customHeight="1" x14ac:dyDescent="0.2"/>
    <row r="757" ht="20.100000000000001" customHeight="1" x14ac:dyDescent="0.2"/>
    <row r="758" ht="20.100000000000001" customHeight="1" x14ac:dyDescent="0.2"/>
    <row r="759" ht="20.100000000000001" customHeight="1" x14ac:dyDescent="0.2"/>
    <row r="760" ht="20.100000000000001" customHeight="1" x14ac:dyDescent="0.2"/>
    <row r="761" ht="20.100000000000001" customHeight="1" x14ac:dyDescent="0.2"/>
    <row r="762" ht="20.100000000000001" customHeight="1" x14ac:dyDescent="0.2"/>
    <row r="763" ht="20.100000000000001" customHeight="1" x14ac:dyDescent="0.2"/>
    <row r="764" ht="20.100000000000001" customHeight="1" x14ac:dyDescent="0.2"/>
    <row r="765" ht="20.100000000000001" customHeight="1" x14ac:dyDescent="0.2"/>
    <row r="766" ht="20.100000000000001" customHeight="1" x14ac:dyDescent="0.2"/>
    <row r="767" ht="20.100000000000001" customHeight="1" x14ac:dyDescent="0.2"/>
    <row r="768" ht="20.100000000000001" customHeight="1" x14ac:dyDescent="0.2"/>
    <row r="769" ht="20.100000000000001" customHeight="1" x14ac:dyDescent="0.2"/>
    <row r="770" ht="20.100000000000001" customHeight="1" x14ac:dyDescent="0.2"/>
    <row r="771" ht="20.100000000000001" customHeight="1" x14ac:dyDescent="0.2"/>
    <row r="772" ht="20.100000000000001" customHeight="1" x14ac:dyDescent="0.2"/>
    <row r="773" ht="20.100000000000001" customHeight="1" x14ac:dyDescent="0.2"/>
    <row r="774" ht="20.100000000000001" customHeight="1" x14ac:dyDescent="0.2"/>
    <row r="775" ht="20.100000000000001" customHeight="1" x14ac:dyDescent="0.2"/>
    <row r="776" ht="20.100000000000001" customHeight="1" x14ac:dyDescent="0.2"/>
    <row r="777" ht="20.100000000000001" customHeight="1" x14ac:dyDescent="0.2"/>
    <row r="778" ht="20.100000000000001" customHeight="1" x14ac:dyDescent="0.2"/>
    <row r="779" ht="20.100000000000001" customHeight="1" x14ac:dyDescent="0.2"/>
    <row r="780" ht="20.100000000000001" customHeight="1" x14ac:dyDescent="0.2"/>
    <row r="781" ht="20.100000000000001" customHeight="1" x14ac:dyDescent="0.2"/>
    <row r="782" ht="20.100000000000001" customHeight="1" x14ac:dyDescent="0.2"/>
    <row r="783" ht="20.100000000000001" customHeight="1" x14ac:dyDescent="0.2"/>
    <row r="784" ht="20.100000000000001" customHeight="1" x14ac:dyDescent="0.2"/>
    <row r="785" ht="20.100000000000001" customHeight="1" x14ac:dyDescent="0.2"/>
    <row r="786" ht="20.100000000000001" customHeight="1" x14ac:dyDescent="0.2"/>
    <row r="787" ht="20.100000000000001" customHeight="1" x14ac:dyDescent="0.2"/>
    <row r="788" ht="20.100000000000001" customHeight="1" x14ac:dyDescent="0.2"/>
    <row r="789" ht="20.100000000000001" customHeight="1" x14ac:dyDescent="0.2"/>
    <row r="790" ht="20.100000000000001" customHeight="1" x14ac:dyDescent="0.2"/>
    <row r="791" ht="20.100000000000001" customHeight="1" x14ac:dyDescent="0.2"/>
    <row r="792" ht="20.100000000000001" customHeight="1" x14ac:dyDescent="0.2"/>
    <row r="793" ht="20.100000000000001" customHeight="1" x14ac:dyDescent="0.2"/>
    <row r="794" ht="20.100000000000001" customHeight="1" x14ac:dyDescent="0.2"/>
    <row r="795" ht="20.100000000000001" customHeight="1" x14ac:dyDescent="0.2"/>
    <row r="796" ht="20.100000000000001" customHeight="1" x14ac:dyDescent="0.2"/>
    <row r="797" ht="20.100000000000001" customHeight="1" x14ac:dyDescent="0.2"/>
    <row r="798" ht="20.100000000000001" customHeight="1" x14ac:dyDescent="0.2"/>
    <row r="799" ht="20.100000000000001" customHeight="1" x14ac:dyDescent="0.2"/>
    <row r="800" ht="20.100000000000001" customHeight="1" x14ac:dyDescent="0.2"/>
    <row r="801" ht="20.100000000000001" customHeight="1" x14ac:dyDescent="0.2"/>
    <row r="802" ht="20.100000000000001" customHeight="1" x14ac:dyDescent="0.2"/>
    <row r="803" ht="20.100000000000001" customHeight="1" x14ac:dyDescent="0.2"/>
    <row r="804" ht="20.100000000000001" customHeight="1" x14ac:dyDescent="0.2"/>
    <row r="805" ht="20.100000000000001" customHeight="1" x14ac:dyDescent="0.2"/>
    <row r="806" ht="20.100000000000001" customHeight="1" x14ac:dyDescent="0.2"/>
    <row r="807" ht="20.100000000000001" customHeight="1" x14ac:dyDescent="0.2"/>
    <row r="808" ht="20.100000000000001" customHeight="1" x14ac:dyDescent="0.2"/>
    <row r="809" ht="20.100000000000001" customHeight="1" x14ac:dyDescent="0.2"/>
    <row r="810" ht="20.100000000000001" customHeight="1" x14ac:dyDescent="0.2"/>
    <row r="811" ht="20.100000000000001" customHeight="1" x14ac:dyDescent="0.2"/>
    <row r="812" ht="20.100000000000001" customHeight="1" x14ac:dyDescent="0.2"/>
    <row r="813" ht="20.100000000000001" customHeight="1" x14ac:dyDescent="0.2"/>
    <row r="814" ht="20.100000000000001" customHeight="1" x14ac:dyDescent="0.2"/>
    <row r="815" ht="20.100000000000001" customHeight="1" x14ac:dyDescent="0.2"/>
    <row r="816" ht="20.100000000000001" customHeight="1" x14ac:dyDescent="0.2"/>
    <row r="817" ht="20.100000000000001" customHeight="1" x14ac:dyDescent="0.2"/>
    <row r="818" ht="20.100000000000001" customHeight="1" x14ac:dyDescent="0.2"/>
    <row r="819" ht="20.100000000000001" customHeight="1" x14ac:dyDescent="0.2"/>
    <row r="820" ht="20.100000000000001" customHeight="1" x14ac:dyDescent="0.2"/>
    <row r="821" ht="20.100000000000001" customHeight="1" x14ac:dyDescent="0.2"/>
    <row r="822" ht="20.100000000000001" customHeight="1" x14ac:dyDescent="0.2"/>
    <row r="823" ht="20.100000000000001" customHeight="1" x14ac:dyDescent="0.2"/>
    <row r="824" ht="20.100000000000001" customHeight="1" x14ac:dyDescent="0.2"/>
    <row r="825" ht="20.100000000000001" customHeight="1" x14ac:dyDescent="0.2"/>
    <row r="826" ht="20.100000000000001" customHeight="1" x14ac:dyDescent="0.2"/>
    <row r="827" ht="20.100000000000001" customHeight="1" x14ac:dyDescent="0.2"/>
    <row r="828" ht="20.100000000000001" customHeight="1" x14ac:dyDescent="0.2"/>
    <row r="829" ht="20.100000000000001" customHeight="1" x14ac:dyDescent="0.2"/>
    <row r="830" ht="20.100000000000001" customHeight="1" x14ac:dyDescent="0.2"/>
    <row r="831" ht="20.100000000000001" customHeight="1" x14ac:dyDescent="0.2"/>
    <row r="832" ht="20.100000000000001" customHeight="1" x14ac:dyDescent="0.2"/>
    <row r="833" ht="20.100000000000001" customHeight="1" x14ac:dyDescent="0.2"/>
    <row r="834" ht="20.100000000000001" customHeight="1" x14ac:dyDescent="0.2"/>
    <row r="835" ht="20.100000000000001" customHeight="1" x14ac:dyDescent="0.2"/>
    <row r="836" ht="20.100000000000001" customHeight="1" x14ac:dyDescent="0.2"/>
    <row r="837" ht="20.100000000000001" customHeight="1" x14ac:dyDescent="0.2"/>
    <row r="838" ht="20.100000000000001" customHeight="1" x14ac:dyDescent="0.2"/>
    <row r="839" ht="20.100000000000001" customHeight="1" x14ac:dyDescent="0.2"/>
    <row r="840" ht="20.100000000000001" customHeight="1" x14ac:dyDescent="0.2"/>
    <row r="841" ht="20.100000000000001" customHeight="1" x14ac:dyDescent="0.2"/>
    <row r="842" ht="20.100000000000001" customHeight="1" x14ac:dyDescent="0.2"/>
    <row r="843" ht="20.100000000000001" customHeight="1" x14ac:dyDescent="0.2"/>
    <row r="844" ht="20.100000000000001" customHeight="1" x14ac:dyDescent="0.2"/>
    <row r="845" ht="20.100000000000001" customHeight="1" x14ac:dyDescent="0.2"/>
    <row r="846" ht="20.100000000000001" customHeight="1" x14ac:dyDescent="0.2"/>
    <row r="847" ht="20.100000000000001" customHeight="1" x14ac:dyDescent="0.2"/>
    <row r="848" ht="20.100000000000001" customHeight="1" x14ac:dyDescent="0.2"/>
    <row r="849" ht="20.100000000000001" customHeight="1" x14ac:dyDescent="0.2"/>
    <row r="850" ht="20.100000000000001" customHeight="1" x14ac:dyDescent="0.2"/>
    <row r="851" ht="20.100000000000001" customHeight="1" x14ac:dyDescent="0.2"/>
    <row r="852" ht="20.100000000000001" customHeight="1" x14ac:dyDescent="0.2"/>
    <row r="853" ht="20.100000000000001" customHeight="1" x14ac:dyDescent="0.2"/>
    <row r="854" ht="20.100000000000001" customHeight="1" x14ac:dyDescent="0.2"/>
    <row r="855" ht="20.100000000000001" customHeight="1" x14ac:dyDescent="0.2"/>
    <row r="856" ht="20.100000000000001" customHeight="1" x14ac:dyDescent="0.2"/>
    <row r="857" ht="20.100000000000001" customHeight="1" x14ac:dyDescent="0.2"/>
    <row r="858" ht="20.100000000000001" customHeight="1" x14ac:dyDescent="0.2"/>
    <row r="859" ht="20.100000000000001" customHeight="1" x14ac:dyDescent="0.2"/>
    <row r="860" ht="20.100000000000001" customHeight="1" x14ac:dyDescent="0.2"/>
    <row r="861" ht="20.100000000000001" customHeight="1" x14ac:dyDescent="0.2"/>
    <row r="862" ht="20.100000000000001" customHeight="1" x14ac:dyDescent="0.2"/>
    <row r="863" ht="20.100000000000001" customHeight="1" x14ac:dyDescent="0.2"/>
    <row r="864" ht="20.100000000000001" customHeight="1" x14ac:dyDescent="0.2"/>
    <row r="865" ht="20.100000000000001" customHeight="1" x14ac:dyDescent="0.2"/>
    <row r="866" ht="20.100000000000001" customHeight="1" x14ac:dyDescent="0.2"/>
    <row r="867" ht="20.100000000000001" customHeight="1" x14ac:dyDescent="0.2"/>
    <row r="868" ht="20.100000000000001" customHeight="1" x14ac:dyDescent="0.2"/>
    <row r="869" ht="20.100000000000001" customHeight="1" x14ac:dyDescent="0.2"/>
    <row r="870" ht="20.100000000000001" customHeight="1" x14ac:dyDescent="0.2"/>
    <row r="871" ht="20.100000000000001" customHeight="1" x14ac:dyDescent="0.2"/>
    <row r="872" ht="20.100000000000001" customHeight="1" x14ac:dyDescent="0.2"/>
    <row r="873" ht="20.100000000000001" customHeight="1" x14ac:dyDescent="0.2"/>
    <row r="874" ht="20.100000000000001" customHeight="1" x14ac:dyDescent="0.2"/>
    <row r="875" ht="20.100000000000001" customHeight="1" x14ac:dyDescent="0.2"/>
    <row r="876" ht="20.100000000000001" customHeight="1" x14ac:dyDescent="0.2"/>
    <row r="877" ht="20.100000000000001" customHeight="1" x14ac:dyDescent="0.2"/>
    <row r="878" ht="20.100000000000001" customHeight="1" x14ac:dyDescent="0.2"/>
    <row r="879" ht="20.100000000000001" customHeight="1" x14ac:dyDescent="0.2"/>
    <row r="880" ht="20.100000000000001" customHeight="1" x14ac:dyDescent="0.2"/>
    <row r="881" ht="20.100000000000001" customHeight="1" x14ac:dyDescent="0.2"/>
    <row r="882" ht="20.100000000000001" customHeight="1" x14ac:dyDescent="0.2"/>
    <row r="883" ht="20.100000000000001" customHeight="1" x14ac:dyDescent="0.2"/>
    <row r="884" ht="20.100000000000001" customHeight="1" x14ac:dyDescent="0.2"/>
    <row r="885" ht="20.100000000000001" customHeight="1" x14ac:dyDescent="0.2"/>
    <row r="886" ht="20.100000000000001" customHeight="1" x14ac:dyDescent="0.2"/>
    <row r="887" ht="20.100000000000001" customHeight="1" x14ac:dyDescent="0.2"/>
    <row r="888" ht="20.100000000000001" customHeight="1" x14ac:dyDescent="0.2"/>
    <row r="889" ht="20.100000000000001" customHeight="1" x14ac:dyDescent="0.2"/>
    <row r="890" ht="20.100000000000001" customHeight="1" x14ac:dyDescent="0.2"/>
    <row r="891" ht="20.100000000000001" customHeight="1" x14ac:dyDescent="0.2"/>
    <row r="892" ht="20.100000000000001" customHeight="1" x14ac:dyDescent="0.2"/>
    <row r="893" ht="20.100000000000001" customHeight="1" x14ac:dyDescent="0.2"/>
    <row r="894" ht="20.100000000000001" customHeight="1" x14ac:dyDescent="0.2"/>
    <row r="895" ht="20.100000000000001" customHeight="1" x14ac:dyDescent="0.2"/>
    <row r="896" ht="20.100000000000001" customHeight="1" x14ac:dyDescent="0.2"/>
    <row r="897" ht="20.100000000000001" customHeight="1" x14ac:dyDescent="0.2"/>
    <row r="898" ht="20.100000000000001" customHeight="1" x14ac:dyDescent="0.2"/>
    <row r="899" ht="20.100000000000001" customHeight="1" x14ac:dyDescent="0.2"/>
    <row r="900" ht="20.100000000000001" customHeight="1" x14ac:dyDescent="0.2"/>
    <row r="901" ht="20.100000000000001" customHeight="1" x14ac:dyDescent="0.2"/>
    <row r="902" ht="20.100000000000001" customHeight="1" x14ac:dyDescent="0.2"/>
    <row r="903" ht="20.100000000000001" customHeight="1" x14ac:dyDescent="0.2"/>
    <row r="904" ht="20.100000000000001" customHeight="1" x14ac:dyDescent="0.2"/>
    <row r="905" ht="20.100000000000001" customHeight="1" x14ac:dyDescent="0.2"/>
    <row r="906" ht="20.100000000000001" customHeight="1" x14ac:dyDescent="0.2"/>
    <row r="907" ht="20.100000000000001" customHeight="1" x14ac:dyDescent="0.2"/>
    <row r="908" ht="20.100000000000001" customHeight="1" x14ac:dyDescent="0.2"/>
    <row r="909" ht="20.100000000000001" customHeight="1" x14ac:dyDescent="0.2"/>
    <row r="910" ht="20.100000000000001" customHeight="1" x14ac:dyDescent="0.2"/>
    <row r="911" ht="20.100000000000001" customHeight="1" x14ac:dyDescent="0.2"/>
    <row r="912" ht="20.100000000000001" customHeight="1" x14ac:dyDescent="0.2"/>
    <row r="913" ht="20.100000000000001" customHeight="1" x14ac:dyDescent="0.2"/>
    <row r="914" ht="20.100000000000001" customHeight="1" x14ac:dyDescent="0.2"/>
    <row r="915" ht="20.100000000000001" customHeight="1" x14ac:dyDescent="0.2"/>
    <row r="916" ht="20.100000000000001" customHeight="1" x14ac:dyDescent="0.2"/>
    <row r="917" ht="20.100000000000001" customHeight="1" x14ac:dyDescent="0.2"/>
    <row r="918" ht="20.100000000000001" customHeight="1" x14ac:dyDescent="0.2"/>
    <row r="919" ht="20.100000000000001" customHeight="1" x14ac:dyDescent="0.2"/>
    <row r="920" ht="20.100000000000001" customHeight="1" x14ac:dyDescent="0.2"/>
    <row r="921" ht="20.100000000000001" customHeight="1" x14ac:dyDescent="0.2"/>
    <row r="922" ht="20.100000000000001" customHeight="1" x14ac:dyDescent="0.2"/>
    <row r="923" ht="20.100000000000001" customHeight="1" x14ac:dyDescent="0.2"/>
    <row r="924" ht="20.100000000000001" customHeight="1" x14ac:dyDescent="0.2"/>
    <row r="925" ht="20.100000000000001" customHeight="1" x14ac:dyDescent="0.2"/>
    <row r="926" ht="20.100000000000001" customHeight="1" x14ac:dyDescent="0.2"/>
    <row r="927" ht="20.100000000000001" customHeight="1" x14ac:dyDescent="0.2"/>
    <row r="928" ht="20.100000000000001" customHeight="1" x14ac:dyDescent="0.2"/>
    <row r="929" ht="20.100000000000001" customHeight="1" x14ac:dyDescent="0.2"/>
    <row r="930" ht="20.100000000000001" customHeight="1" x14ac:dyDescent="0.2"/>
    <row r="931" ht="20.100000000000001" customHeight="1" x14ac:dyDescent="0.2"/>
    <row r="932" ht="20.100000000000001" customHeight="1" x14ac:dyDescent="0.2"/>
    <row r="933" ht="20.100000000000001" customHeight="1" x14ac:dyDescent="0.2"/>
    <row r="934" ht="20.100000000000001" customHeight="1" x14ac:dyDescent="0.2"/>
    <row r="935" ht="20.100000000000001" customHeight="1" x14ac:dyDescent="0.2"/>
    <row r="936" ht="20.100000000000001" customHeight="1" x14ac:dyDescent="0.2"/>
    <row r="937" ht="20.100000000000001" customHeight="1" x14ac:dyDescent="0.2"/>
    <row r="938" ht="20.100000000000001" customHeight="1" x14ac:dyDescent="0.2"/>
    <row r="939" ht="20.100000000000001" customHeight="1" x14ac:dyDescent="0.2"/>
    <row r="940" ht="20.100000000000001" customHeight="1" x14ac:dyDescent="0.2"/>
    <row r="941" ht="20.100000000000001" customHeight="1" x14ac:dyDescent="0.2"/>
    <row r="942" ht="20.100000000000001" customHeight="1" x14ac:dyDescent="0.2"/>
    <row r="943" ht="20.100000000000001" customHeight="1" x14ac:dyDescent="0.2"/>
    <row r="944" ht="20.100000000000001" customHeight="1" x14ac:dyDescent="0.2"/>
    <row r="945" ht="20.100000000000001" customHeight="1" x14ac:dyDescent="0.2"/>
    <row r="946" ht="20.100000000000001" customHeight="1" x14ac:dyDescent="0.2"/>
    <row r="947" ht="20.100000000000001" customHeight="1" x14ac:dyDescent="0.2"/>
    <row r="948" ht="20.100000000000001" customHeight="1" x14ac:dyDescent="0.2"/>
    <row r="949" ht="20.100000000000001" customHeight="1" x14ac:dyDescent="0.2"/>
    <row r="950" ht="20.100000000000001" customHeight="1" x14ac:dyDescent="0.2"/>
    <row r="951" ht="20.100000000000001" customHeight="1" x14ac:dyDescent="0.2"/>
    <row r="952" ht="20.100000000000001" customHeight="1" x14ac:dyDescent="0.2"/>
    <row r="953" ht="20.100000000000001" customHeight="1" x14ac:dyDescent="0.2"/>
    <row r="954" ht="20.100000000000001" customHeight="1" x14ac:dyDescent="0.2"/>
    <row r="955" ht="20.100000000000001" customHeight="1" x14ac:dyDescent="0.2"/>
    <row r="956" ht="20.100000000000001" customHeight="1" x14ac:dyDescent="0.2"/>
    <row r="957" ht="20.100000000000001" customHeight="1" x14ac:dyDescent="0.2"/>
    <row r="958" ht="20.100000000000001" customHeight="1" x14ac:dyDescent="0.2"/>
    <row r="959" ht="20.100000000000001" customHeight="1" x14ac:dyDescent="0.2"/>
    <row r="960" ht="20.100000000000001" customHeight="1" x14ac:dyDescent="0.2"/>
    <row r="961" ht="20.100000000000001" customHeight="1" x14ac:dyDescent="0.2"/>
    <row r="962" ht="20.100000000000001" customHeight="1" x14ac:dyDescent="0.2"/>
    <row r="963" ht="20.100000000000001" customHeight="1" x14ac:dyDescent="0.2"/>
    <row r="964" ht="20.100000000000001" customHeight="1" x14ac:dyDescent="0.2"/>
    <row r="965" ht="20.100000000000001" customHeight="1" x14ac:dyDescent="0.2"/>
    <row r="966" ht="20.100000000000001" customHeight="1" x14ac:dyDescent="0.2"/>
    <row r="967" ht="20.100000000000001" customHeight="1" x14ac:dyDescent="0.2"/>
    <row r="968" ht="20.100000000000001" customHeight="1" x14ac:dyDescent="0.2"/>
    <row r="969" ht="20.100000000000001" customHeight="1" x14ac:dyDescent="0.2"/>
    <row r="970" ht="20.100000000000001" customHeight="1" x14ac:dyDescent="0.2"/>
    <row r="971" ht="20.100000000000001" customHeight="1" x14ac:dyDescent="0.2"/>
    <row r="972" ht="20.100000000000001" customHeight="1" x14ac:dyDescent="0.2"/>
    <row r="973" ht="20.100000000000001" customHeight="1" x14ac:dyDescent="0.2"/>
    <row r="974" ht="20.100000000000001" customHeight="1" x14ac:dyDescent="0.2"/>
    <row r="975" ht="20.100000000000001" customHeight="1" x14ac:dyDescent="0.2"/>
    <row r="976" ht="20.100000000000001" customHeight="1" x14ac:dyDescent="0.2"/>
    <row r="977" ht="20.100000000000001" customHeight="1" x14ac:dyDescent="0.2"/>
    <row r="978" ht="20.100000000000001" customHeight="1" x14ac:dyDescent="0.2"/>
    <row r="979" ht="20.100000000000001" customHeight="1" x14ac:dyDescent="0.2"/>
    <row r="980" ht="20.100000000000001" customHeight="1" x14ac:dyDescent="0.2"/>
    <row r="981" ht="20.100000000000001" customHeight="1" x14ac:dyDescent="0.2"/>
    <row r="982" ht="20.100000000000001" customHeight="1" x14ac:dyDescent="0.2"/>
    <row r="983" ht="20.100000000000001" customHeight="1" x14ac:dyDescent="0.2"/>
    <row r="984" ht="20.100000000000001" customHeight="1" x14ac:dyDescent="0.2"/>
    <row r="985" ht="20.100000000000001" customHeight="1" x14ac:dyDescent="0.2"/>
    <row r="986" ht="20.100000000000001" customHeight="1" x14ac:dyDescent="0.2"/>
    <row r="987" ht="20.100000000000001" customHeight="1" x14ac:dyDescent="0.2"/>
    <row r="988" ht="20.100000000000001" customHeight="1" x14ac:dyDescent="0.2"/>
    <row r="989" ht="20.100000000000001" customHeight="1" x14ac:dyDescent="0.2"/>
    <row r="990" ht="20.100000000000001" customHeight="1" x14ac:dyDescent="0.2"/>
    <row r="991" ht="20.100000000000001" customHeight="1" x14ac:dyDescent="0.2"/>
    <row r="992" ht="20.100000000000001" customHeight="1" x14ac:dyDescent="0.2"/>
    <row r="993" ht="20.100000000000001" customHeight="1" x14ac:dyDescent="0.2"/>
    <row r="994" ht="20.100000000000001" customHeight="1" x14ac:dyDescent="0.2"/>
    <row r="995" ht="20.100000000000001" customHeight="1" x14ac:dyDescent="0.2"/>
    <row r="996" ht="20.100000000000001" customHeight="1" x14ac:dyDescent="0.2"/>
    <row r="997" ht="20.100000000000001" customHeight="1" x14ac:dyDescent="0.2"/>
    <row r="998" ht="20.100000000000001" customHeight="1" x14ac:dyDescent="0.2"/>
    <row r="999" ht="20.100000000000001" customHeight="1" x14ac:dyDescent="0.2"/>
    <row r="1000" ht="20.100000000000001" customHeight="1" x14ac:dyDescent="0.2"/>
    <row r="1001" ht="20.100000000000001" customHeight="1" x14ac:dyDescent="0.2"/>
    <row r="1002" ht="20.100000000000001" customHeight="1" x14ac:dyDescent="0.2"/>
    <row r="1003" ht="20.100000000000001" customHeight="1" x14ac:dyDescent="0.2"/>
    <row r="1004" ht="20.100000000000001" customHeight="1" x14ac:dyDescent="0.2"/>
    <row r="1005" ht="20.100000000000001" customHeight="1" x14ac:dyDescent="0.2"/>
    <row r="1006" ht="20.100000000000001" customHeight="1" x14ac:dyDescent="0.2"/>
    <row r="1007" ht="20.100000000000001" customHeight="1" x14ac:dyDescent="0.2"/>
    <row r="1008" ht="20.100000000000001" customHeight="1" x14ac:dyDescent="0.2"/>
    <row r="1009" ht="20.100000000000001" customHeight="1" x14ac:dyDescent="0.2"/>
    <row r="1010" ht="20.100000000000001" customHeight="1" x14ac:dyDescent="0.2"/>
    <row r="1011" ht="20.100000000000001" customHeight="1" x14ac:dyDescent="0.2"/>
    <row r="1012" ht="20.100000000000001" customHeight="1" x14ac:dyDescent="0.2"/>
    <row r="1013" ht="20.100000000000001" customHeight="1" x14ac:dyDescent="0.2"/>
    <row r="1014" ht="20.100000000000001" customHeight="1" x14ac:dyDescent="0.2"/>
    <row r="1015" ht="20.100000000000001" customHeight="1" x14ac:dyDescent="0.2"/>
    <row r="1016" ht="20.100000000000001" customHeight="1" x14ac:dyDescent="0.2"/>
    <row r="1017" ht="20.100000000000001" customHeight="1" x14ac:dyDescent="0.2"/>
    <row r="1018" ht="20.100000000000001" customHeight="1" x14ac:dyDescent="0.2"/>
    <row r="1019" ht="20.100000000000001" customHeight="1" x14ac:dyDescent="0.2"/>
    <row r="1020" ht="20.100000000000001" customHeight="1" x14ac:dyDescent="0.2"/>
    <row r="1021" ht="20.100000000000001" customHeight="1" x14ac:dyDescent="0.2"/>
    <row r="1022" ht="20.100000000000001" customHeight="1" x14ac:dyDescent="0.2"/>
    <row r="1023" ht="20.100000000000001" customHeight="1" x14ac:dyDescent="0.2"/>
    <row r="1024" ht="20.100000000000001" customHeight="1" x14ac:dyDescent="0.2"/>
    <row r="1025" ht="20.100000000000001" customHeight="1" x14ac:dyDescent="0.2"/>
    <row r="1026" ht="20.100000000000001" customHeight="1" x14ac:dyDescent="0.2"/>
    <row r="1027" ht="20.100000000000001" customHeight="1" x14ac:dyDescent="0.2"/>
    <row r="1028" ht="20.100000000000001" customHeight="1" x14ac:dyDescent="0.2"/>
    <row r="1029" ht="20.100000000000001" customHeight="1" x14ac:dyDescent="0.2"/>
    <row r="1030" ht="20.100000000000001" customHeight="1" x14ac:dyDescent="0.2"/>
    <row r="1031" ht="20.100000000000001" customHeight="1" x14ac:dyDescent="0.2"/>
    <row r="1032" ht="20.100000000000001" customHeight="1" x14ac:dyDescent="0.2"/>
    <row r="1033" ht="20.100000000000001" customHeight="1" x14ac:dyDescent="0.2"/>
    <row r="1034" ht="20.100000000000001" customHeight="1" x14ac:dyDescent="0.2"/>
    <row r="1035" ht="20.100000000000001" customHeight="1" x14ac:dyDescent="0.2"/>
    <row r="1036" ht="20.100000000000001" customHeight="1" x14ac:dyDescent="0.2"/>
    <row r="1037" ht="20.100000000000001" customHeight="1" x14ac:dyDescent="0.2"/>
    <row r="1038" ht="20.100000000000001" customHeight="1" x14ac:dyDescent="0.2"/>
    <row r="1039" ht="20.100000000000001" customHeight="1" x14ac:dyDescent="0.2"/>
    <row r="1040" ht="20.100000000000001" customHeight="1" x14ac:dyDescent="0.2"/>
    <row r="1041" ht="20.100000000000001" customHeight="1" x14ac:dyDescent="0.2"/>
    <row r="1042" ht="20.100000000000001" customHeight="1" x14ac:dyDescent="0.2"/>
    <row r="1043" ht="20.100000000000001" customHeight="1" x14ac:dyDescent="0.2"/>
    <row r="1044" ht="20.100000000000001" customHeight="1" x14ac:dyDescent="0.2"/>
    <row r="1045" ht="20.100000000000001" customHeight="1" x14ac:dyDescent="0.2"/>
    <row r="1046" ht="20.100000000000001" customHeight="1" x14ac:dyDescent="0.2"/>
    <row r="1047" ht="20.100000000000001" customHeight="1" x14ac:dyDescent="0.2"/>
    <row r="1048" ht="20.100000000000001" customHeight="1" x14ac:dyDescent="0.2"/>
    <row r="1049" ht="20.100000000000001" customHeight="1" x14ac:dyDescent="0.2"/>
    <row r="1050" ht="20.100000000000001" customHeight="1" x14ac:dyDescent="0.2"/>
    <row r="1051" ht="20.100000000000001" customHeight="1" x14ac:dyDescent="0.2"/>
    <row r="1052" ht="20.100000000000001" customHeight="1" x14ac:dyDescent="0.2"/>
    <row r="1053" ht="20.100000000000001" customHeight="1" x14ac:dyDescent="0.2"/>
    <row r="1054" ht="20.100000000000001" customHeight="1" x14ac:dyDescent="0.2"/>
    <row r="1055" ht="20.100000000000001" customHeight="1" x14ac:dyDescent="0.2"/>
    <row r="1056" ht="20.100000000000001" customHeight="1" x14ac:dyDescent="0.2"/>
    <row r="1057" ht="20.100000000000001" customHeight="1" x14ac:dyDescent="0.2"/>
    <row r="1058" ht="20.100000000000001" customHeight="1" x14ac:dyDescent="0.2"/>
    <row r="1059" ht="20.100000000000001" customHeight="1" x14ac:dyDescent="0.2"/>
    <row r="1060" ht="20.100000000000001" customHeight="1" x14ac:dyDescent="0.2"/>
    <row r="1061" ht="20.100000000000001" customHeight="1" x14ac:dyDescent="0.2"/>
    <row r="1062" ht="20.100000000000001" customHeight="1" x14ac:dyDescent="0.2"/>
    <row r="1063" ht="20.100000000000001" customHeight="1" x14ac:dyDescent="0.2"/>
    <row r="1064" ht="20.100000000000001" customHeight="1" x14ac:dyDescent="0.2"/>
    <row r="1065" ht="20.100000000000001" customHeight="1" x14ac:dyDescent="0.2"/>
    <row r="1066" ht="20.100000000000001" customHeight="1" x14ac:dyDescent="0.2"/>
    <row r="1067" ht="20.100000000000001" customHeight="1" x14ac:dyDescent="0.2"/>
    <row r="1068" ht="20.100000000000001" customHeight="1" x14ac:dyDescent="0.2"/>
    <row r="1069" ht="20.100000000000001" customHeight="1" x14ac:dyDescent="0.2"/>
    <row r="1070" ht="20.100000000000001" customHeight="1" x14ac:dyDescent="0.2"/>
    <row r="1071" ht="20.100000000000001" customHeight="1" x14ac:dyDescent="0.2"/>
    <row r="1072" ht="20.100000000000001" customHeight="1" x14ac:dyDescent="0.2"/>
    <row r="1073" ht="20.100000000000001" customHeight="1" x14ac:dyDescent="0.2"/>
    <row r="1074" ht="20.100000000000001" customHeight="1" x14ac:dyDescent="0.2"/>
    <row r="1075" ht="20.100000000000001" customHeight="1" x14ac:dyDescent="0.2"/>
    <row r="1076" ht="20.100000000000001" customHeight="1" x14ac:dyDescent="0.2"/>
    <row r="1077" ht="20.100000000000001" customHeight="1" x14ac:dyDescent="0.2"/>
    <row r="1078" ht="20.100000000000001" customHeight="1" x14ac:dyDescent="0.2"/>
    <row r="1079" ht="20.100000000000001" customHeight="1" x14ac:dyDescent="0.2"/>
    <row r="1080" ht="20.100000000000001" customHeight="1" x14ac:dyDescent="0.2"/>
    <row r="1081" ht="20.100000000000001" customHeight="1" x14ac:dyDescent="0.2"/>
    <row r="1082" ht="20.100000000000001" customHeight="1" x14ac:dyDescent="0.2"/>
    <row r="1083" ht="20.100000000000001" customHeight="1" x14ac:dyDescent="0.2"/>
    <row r="1084" ht="20.100000000000001" customHeight="1" x14ac:dyDescent="0.2"/>
    <row r="1085" ht="20.100000000000001" customHeight="1" x14ac:dyDescent="0.2"/>
    <row r="1086" ht="20.100000000000001" customHeight="1" x14ac:dyDescent="0.2"/>
    <row r="1087" ht="20.100000000000001" customHeight="1" x14ac:dyDescent="0.2"/>
    <row r="1088" ht="20.100000000000001" customHeight="1" x14ac:dyDescent="0.2"/>
    <row r="1089" ht="20.100000000000001" customHeight="1" x14ac:dyDescent="0.2"/>
    <row r="1090" ht="20.100000000000001" customHeight="1" x14ac:dyDescent="0.2"/>
    <row r="1091" ht="20.100000000000001" customHeight="1" x14ac:dyDescent="0.2"/>
    <row r="1092" ht="20.100000000000001" customHeight="1" x14ac:dyDescent="0.2"/>
    <row r="1093" ht="20.100000000000001" customHeight="1" x14ac:dyDescent="0.2"/>
    <row r="1094" ht="20.100000000000001" customHeight="1" x14ac:dyDescent="0.2"/>
    <row r="1095" ht="20.100000000000001" customHeight="1" x14ac:dyDescent="0.2"/>
    <row r="1096" ht="20.100000000000001" customHeight="1" x14ac:dyDescent="0.2"/>
    <row r="1097" ht="20.100000000000001" customHeight="1" x14ac:dyDescent="0.2"/>
    <row r="1098" ht="20.100000000000001" customHeight="1" x14ac:dyDescent="0.2"/>
    <row r="1099" ht="20.100000000000001" customHeight="1" x14ac:dyDescent="0.2"/>
    <row r="1100" ht="20.100000000000001" customHeight="1" x14ac:dyDescent="0.2"/>
    <row r="1101" ht="20.100000000000001" customHeight="1" x14ac:dyDescent="0.2"/>
    <row r="1102" ht="20.100000000000001" customHeight="1" x14ac:dyDescent="0.2"/>
    <row r="1103" ht="20.100000000000001" customHeight="1" x14ac:dyDescent="0.2"/>
    <row r="1104" ht="20.100000000000001" customHeight="1" x14ac:dyDescent="0.2"/>
    <row r="1105" ht="20.100000000000001" customHeight="1" x14ac:dyDescent="0.2"/>
    <row r="1106" ht="20.100000000000001" customHeight="1" x14ac:dyDescent="0.2"/>
    <row r="1107" ht="20.100000000000001" customHeight="1" x14ac:dyDescent="0.2"/>
    <row r="1108" ht="20.100000000000001" customHeight="1" x14ac:dyDescent="0.2"/>
    <row r="1109" ht="20.100000000000001" customHeight="1" x14ac:dyDescent="0.2"/>
    <row r="1110" ht="20.100000000000001" customHeight="1" x14ac:dyDescent="0.2"/>
    <row r="1111" ht="20.100000000000001" customHeight="1" x14ac:dyDescent="0.2"/>
    <row r="1112" ht="20.100000000000001" customHeight="1" x14ac:dyDescent="0.2"/>
    <row r="1113" ht="20.100000000000001" customHeight="1" x14ac:dyDescent="0.2"/>
    <row r="1114" ht="20.100000000000001" customHeight="1" x14ac:dyDescent="0.2"/>
    <row r="1115" ht="20.100000000000001" customHeight="1" x14ac:dyDescent="0.2"/>
    <row r="1116" ht="20.100000000000001" customHeight="1" x14ac:dyDescent="0.2"/>
    <row r="1117" ht="20.100000000000001" customHeight="1" x14ac:dyDescent="0.2"/>
    <row r="1118" ht="20.100000000000001" customHeight="1" x14ac:dyDescent="0.2"/>
    <row r="1119" ht="20.100000000000001" customHeight="1" x14ac:dyDescent="0.2"/>
    <row r="1120" ht="20.100000000000001" customHeight="1" x14ac:dyDescent="0.2"/>
    <row r="1121" ht="20.100000000000001" customHeight="1" x14ac:dyDescent="0.2"/>
    <row r="1122" ht="20.100000000000001" customHeight="1" x14ac:dyDescent="0.2"/>
    <row r="1123" ht="20.100000000000001" customHeight="1" x14ac:dyDescent="0.2"/>
    <row r="1124" ht="20.100000000000001" customHeight="1" x14ac:dyDescent="0.2"/>
    <row r="1125" ht="20.100000000000001" customHeight="1" x14ac:dyDescent="0.2"/>
    <row r="1126" ht="20.100000000000001" customHeight="1" x14ac:dyDescent="0.2"/>
    <row r="1127" ht="20.100000000000001" customHeight="1" x14ac:dyDescent="0.2"/>
    <row r="1128" ht="20.100000000000001" customHeight="1" x14ac:dyDescent="0.2"/>
    <row r="1129" ht="20.100000000000001" customHeight="1" x14ac:dyDescent="0.2"/>
    <row r="1130" ht="20.100000000000001" customHeight="1" x14ac:dyDescent="0.2"/>
    <row r="1131" ht="20.100000000000001" customHeight="1" x14ac:dyDescent="0.2"/>
    <row r="1132" ht="20.100000000000001" customHeight="1" x14ac:dyDescent="0.2"/>
    <row r="1133" ht="20.100000000000001" customHeight="1" x14ac:dyDescent="0.2"/>
    <row r="1134" ht="20.100000000000001" customHeight="1" x14ac:dyDescent="0.2"/>
    <row r="1135" ht="20.100000000000001" customHeight="1" x14ac:dyDescent="0.2"/>
    <row r="1136" ht="20.100000000000001" customHeight="1" x14ac:dyDescent="0.2"/>
    <row r="1137" ht="20.100000000000001" customHeight="1" x14ac:dyDescent="0.2"/>
    <row r="1138" ht="20.100000000000001" customHeight="1" x14ac:dyDescent="0.2"/>
    <row r="1139" ht="20.100000000000001" customHeight="1" x14ac:dyDescent="0.2"/>
    <row r="1140" ht="20.100000000000001" customHeight="1" x14ac:dyDescent="0.2"/>
    <row r="1141" ht="20.100000000000001" customHeight="1" x14ac:dyDescent="0.2"/>
    <row r="1142" ht="20.100000000000001" customHeight="1" x14ac:dyDescent="0.2"/>
    <row r="1143" ht="20.100000000000001" customHeight="1" x14ac:dyDescent="0.2"/>
    <row r="1144" ht="20.100000000000001" customHeight="1" x14ac:dyDescent="0.2"/>
    <row r="1145" ht="20.100000000000001" customHeight="1" x14ac:dyDescent="0.2"/>
    <row r="1146" ht="20.100000000000001" customHeight="1" x14ac:dyDescent="0.2"/>
    <row r="1147" ht="20.100000000000001" customHeight="1" x14ac:dyDescent="0.2"/>
    <row r="1148" ht="20.100000000000001" customHeight="1" x14ac:dyDescent="0.2"/>
    <row r="1149" ht="20.100000000000001" customHeight="1" x14ac:dyDescent="0.2"/>
    <row r="1150" ht="20.100000000000001" customHeight="1" x14ac:dyDescent="0.2"/>
    <row r="1151" ht="20.100000000000001" customHeight="1" x14ac:dyDescent="0.2"/>
    <row r="1152" ht="20.100000000000001" customHeight="1" x14ac:dyDescent="0.2"/>
    <row r="1153" ht="20.100000000000001" customHeight="1" x14ac:dyDescent="0.2"/>
    <row r="1154" ht="20.100000000000001" customHeight="1" x14ac:dyDescent="0.2"/>
    <row r="1155" ht="20.100000000000001" customHeight="1" x14ac:dyDescent="0.2"/>
    <row r="1156" ht="20.100000000000001" customHeight="1" x14ac:dyDescent="0.2"/>
    <row r="1157" ht="20.100000000000001" customHeight="1" x14ac:dyDescent="0.2"/>
    <row r="1158" ht="20.100000000000001" customHeight="1" x14ac:dyDescent="0.2"/>
    <row r="1159" ht="20.100000000000001" customHeight="1" x14ac:dyDescent="0.2"/>
    <row r="1160" ht="20.100000000000001" customHeight="1" x14ac:dyDescent="0.2"/>
    <row r="1161" ht="20.100000000000001" customHeight="1" x14ac:dyDescent="0.2"/>
    <row r="1162" ht="20.100000000000001" customHeight="1" x14ac:dyDescent="0.2"/>
    <row r="1163" ht="20.100000000000001" customHeight="1" x14ac:dyDescent="0.2"/>
    <row r="1164" ht="20.100000000000001" customHeight="1" x14ac:dyDescent="0.2"/>
    <row r="1165" ht="20.100000000000001" customHeight="1" x14ac:dyDescent="0.2"/>
    <row r="1166" ht="20.100000000000001" customHeight="1" x14ac:dyDescent="0.2"/>
    <row r="1167" ht="20.100000000000001" customHeight="1" x14ac:dyDescent="0.2"/>
    <row r="1168" ht="20.100000000000001" customHeight="1" x14ac:dyDescent="0.2"/>
    <row r="1169" ht="20.100000000000001" customHeight="1" x14ac:dyDescent="0.2"/>
    <row r="1170" ht="20.100000000000001" customHeight="1" x14ac:dyDescent="0.2"/>
    <row r="1171" ht="20.100000000000001" customHeight="1" x14ac:dyDescent="0.2"/>
    <row r="1172" ht="20.100000000000001" customHeight="1" x14ac:dyDescent="0.2"/>
    <row r="1173" ht="20.100000000000001" customHeight="1" x14ac:dyDescent="0.2"/>
    <row r="1174" ht="20.100000000000001" customHeight="1" x14ac:dyDescent="0.2"/>
    <row r="1175" ht="20.100000000000001" customHeight="1" x14ac:dyDescent="0.2"/>
    <row r="1176" ht="20.100000000000001" customHeight="1" x14ac:dyDescent="0.2"/>
    <row r="1177" ht="20.100000000000001" customHeight="1" x14ac:dyDescent="0.2"/>
    <row r="1178" ht="20.100000000000001" customHeight="1" x14ac:dyDescent="0.2"/>
    <row r="1179" ht="20.100000000000001" customHeight="1" x14ac:dyDescent="0.2"/>
    <row r="1180" ht="20.100000000000001" customHeight="1" x14ac:dyDescent="0.2"/>
    <row r="1181" ht="20.100000000000001" customHeight="1" x14ac:dyDescent="0.2"/>
    <row r="1182" ht="20.100000000000001" customHeight="1" x14ac:dyDescent="0.2"/>
    <row r="1183" ht="20.100000000000001" customHeight="1" x14ac:dyDescent="0.2"/>
    <row r="1184" ht="20.100000000000001" customHeight="1" x14ac:dyDescent="0.2"/>
    <row r="1185" ht="20.100000000000001" customHeight="1" x14ac:dyDescent="0.2"/>
    <row r="1186" ht="20.100000000000001" customHeight="1" x14ac:dyDescent="0.2"/>
    <row r="1187" ht="20.100000000000001" customHeight="1" x14ac:dyDescent="0.2"/>
    <row r="1188" ht="20.100000000000001" customHeight="1" x14ac:dyDescent="0.2"/>
    <row r="1189" ht="20.100000000000001" customHeight="1" x14ac:dyDescent="0.2"/>
    <row r="1190" ht="20.100000000000001" customHeight="1" x14ac:dyDescent="0.2"/>
    <row r="1191" ht="20.100000000000001" customHeight="1" x14ac:dyDescent="0.2"/>
    <row r="1192" ht="20.100000000000001" customHeight="1" x14ac:dyDescent="0.2"/>
    <row r="1193" ht="20.100000000000001" customHeight="1" x14ac:dyDescent="0.2"/>
    <row r="1194" ht="20.100000000000001" customHeight="1" x14ac:dyDescent="0.2"/>
    <row r="1195" ht="20.100000000000001" customHeight="1" x14ac:dyDescent="0.2"/>
    <row r="1196" ht="20.100000000000001" customHeight="1" x14ac:dyDescent="0.2"/>
    <row r="1197" ht="20.100000000000001" customHeight="1" x14ac:dyDescent="0.2"/>
    <row r="1198" ht="20.100000000000001" customHeight="1" x14ac:dyDescent="0.2"/>
    <row r="1199" ht="20.100000000000001" customHeight="1" x14ac:dyDescent="0.2"/>
    <row r="1200" ht="20.100000000000001" customHeight="1" x14ac:dyDescent="0.2"/>
    <row r="1201" ht="20.100000000000001" customHeight="1" x14ac:dyDescent="0.2"/>
    <row r="1202" ht="20.100000000000001" customHeight="1" x14ac:dyDescent="0.2"/>
    <row r="1203" ht="20.100000000000001" customHeight="1" x14ac:dyDescent="0.2"/>
    <row r="1204" ht="20.100000000000001" customHeight="1" x14ac:dyDescent="0.2"/>
    <row r="1205" ht="20.100000000000001" customHeight="1" x14ac:dyDescent="0.2"/>
    <row r="1206" ht="20.100000000000001" customHeight="1" x14ac:dyDescent="0.2"/>
    <row r="1207" ht="20.100000000000001" customHeight="1" x14ac:dyDescent="0.2"/>
    <row r="1208" ht="20.100000000000001" customHeight="1" x14ac:dyDescent="0.2"/>
    <row r="1209" ht="20.100000000000001" customHeight="1" x14ac:dyDescent="0.2"/>
    <row r="1210" ht="20.100000000000001" customHeight="1" x14ac:dyDescent="0.2"/>
    <row r="1211" ht="20.100000000000001" customHeight="1" x14ac:dyDescent="0.2"/>
    <row r="1212" ht="20.100000000000001" customHeight="1" x14ac:dyDescent="0.2"/>
    <row r="1213" ht="20.100000000000001" customHeight="1" x14ac:dyDescent="0.2"/>
    <row r="1214" ht="20.100000000000001" customHeight="1" x14ac:dyDescent="0.2"/>
    <row r="1215" ht="20.100000000000001" customHeight="1" x14ac:dyDescent="0.2"/>
    <row r="1216" ht="20.100000000000001" customHeight="1" x14ac:dyDescent="0.2"/>
    <row r="1217" ht="20.100000000000001" customHeight="1" x14ac:dyDescent="0.2"/>
    <row r="1218" ht="20.100000000000001" customHeight="1" x14ac:dyDescent="0.2"/>
    <row r="1219" ht="20.100000000000001" customHeight="1" x14ac:dyDescent="0.2"/>
    <row r="1220" ht="20.100000000000001" customHeight="1" x14ac:dyDescent="0.2"/>
    <row r="1221" ht="20.100000000000001" customHeight="1" x14ac:dyDescent="0.2"/>
    <row r="1222" ht="20.100000000000001" customHeight="1" x14ac:dyDescent="0.2"/>
    <row r="1223" ht="20.100000000000001" customHeight="1" x14ac:dyDescent="0.2"/>
    <row r="1224" ht="20.100000000000001" customHeight="1" x14ac:dyDescent="0.2"/>
    <row r="1225" ht="20.100000000000001" customHeight="1" x14ac:dyDescent="0.2"/>
    <row r="1226" ht="20.100000000000001" customHeight="1" x14ac:dyDescent="0.2"/>
    <row r="1227" ht="20.100000000000001" customHeight="1" x14ac:dyDescent="0.2"/>
    <row r="1228" ht="20.100000000000001" customHeight="1" x14ac:dyDescent="0.2"/>
    <row r="1229" ht="20.100000000000001" customHeight="1" x14ac:dyDescent="0.2"/>
    <row r="1230" ht="20.100000000000001" customHeight="1" x14ac:dyDescent="0.2"/>
    <row r="1231" ht="20.100000000000001" customHeight="1" x14ac:dyDescent="0.2"/>
    <row r="1232" ht="20.100000000000001" customHeight="1" x14ac:dyDescent="0.2"/>
    <row r="1233" ht="20.100000000000001" customHeight="1" x14ac:dyDescent="0.2"/>
    <row r="1234" ht="20.100000000000001" customHeight="1" x14ac:dyDescent="0.2"/>
    <row r="1235" ht="20.100000000000001" customHeight="1" x14ac:dyDescent="0.2"/>
    <row r="1236" ht="20.100000000000001" customHeight="1" x14ac:dyDescent="0.2"/>
    <row r="1237" ht="20.100000000000001" customHeight="1" x14ac:dyDescent="0.2"/>
    <row r="1238" ht="20.100000000000001" customHeight="1" x14ac:dyDescent="0.2"/>
    <row r="1239" ht="20.100000000000001" customHeight="1" x14ac:dyDescent="0.2"/>
    <row r="1240" ht="20.100000000000001" customHeight="1" x14ac:dyDescent="0.2"/>
    <row r="1241" ht="20.100000000000001" customHeight="1" x14ac:dyDescent="0.2"/>
    <row r="1242" ht="20.100000000000001" customHeight="1" x14ac:dyDescent="0.2"/>
    <row r="1243" ht="20.100000000000001" customHeight="1" x14ac:dyDescent="0.2"/>
    <row r="1244" ht="20.100000000000001" customHeight="1" x14ac:dyDescent="0.2"/>
    <row r="1245" ht="20.100000000000001" customHeight="1" x14ac:dyDescent="0.2"/>
    <row r="1246" ht="20.100000000000001" customHeight="1" x14ac:dyDescent="0.2"/>
    <row r="1247" ht="20.100000000000001" customHeight="1" x14ac:dyDescent="0.2"/>
    <row r="1248" ht="20.100000000000001" customHeight="1" x14ac:dyDescent="0.2"/>
    <row r="1249" ht="20.100000000000001" customHeight="1" x14ac:dyDescent="0.2"/>
    <row r="1250" ht="20.100000000000001" customHeight="1" x14ac:dyDescent="0.2"/>
    <row r="1251" ht="20.100000000000001" customHeight="1" x14ac:dyDescent="0.2"/>
    <row r="1252" ht="20.100000000000001" customHeight="1" x14ac:dyDescent="0.2"/>
    <row r="1253" ht="20.100000000000001" customHeight="1" x14ac:dyDescent="0.2"/>
    <row r="1254" ht="20.100000000000001" customHeight="1" x14ac:dyDescent="0.2"/>
    <row r="1255" ht="20.100000000000001" customHeight="1" x14ac:dyDescent="0.2"/>
    <row r="1256" ht="20.100000000000001" customHeight="1" x14ac:dyDescent="0.2"/>
    <row r="1257" ht="20.100000000000001" customHeight="1" x14ac:dyDescent="0.2"/>
    <row r="1258" ht="20.100000000000001" customHeight="1" x14ac:dyDescent="0.2"/>
    <row r="1259" ht="20.100000000000001" customHeight="1" x14ac:dyDescent="0.2"/>
    <row r="1260" ht="20.100000000000001" customHeight="1" x14ac:dyDescent="0.2"/>
    <row r="1261" ht="20.100000000000001" customHeight="1" x14ac:dyDescent="0.2"/>
    <row r="1262" ht="20.100000000000001" customHeight="1" x14ac:dyDescent="0.2"/>
    <row r="1263" ht="20.100000000000001" customHeight="1" x14ac:dyDescent="0.2"/>
    <row r="1264" ht="20.100000000000001" customHeight="1" x14ac:dyDescent="0.2"/>
    <row r="1265" ht="20.100000000000001" customHeight="1" x14ac:dyDescent="0.2"/>
    <row r="1266" ht="20.100000000000001" customHeight="1" x14ac:dyDescent="0.2"/>
    <row r="1267" ht="20.100000000000001" customHeight="1" x14ac:dyDescent="0.2"/>
    <row r="1268" ht="20.100000000000001" customHeight="1" x14ac:dyDescent="0.2"/>
    <row r="1269" ht="20.100000000000001" customHeight="1" x14ac:dyDescent="0.2"/>
    <row r="1270" ht="20.100000000000001" customHeight="1" x14ac:dyDescent="0.2"/>
    <row r="1271" ht="20.100000000000001" customHeight="1" x14ac:dyDescent="0.2"/>
    <row r="1272" ht="20.100000000000001" customHeight="1" x14ac:dyDescent="0.2"/>
    <row r="1273" ht="20.100000000000001" customHeight="1" x14ac:dyDescent="0.2"/>
    <row r="1274" ht="20.100000000000001" customHeight="1" x14ac:dyDescent="0.2"/>
    <row r="1275" ht="20.100000000000001" customHeight="1" x14ac:dyDescent="0.2"/>
    <row r="1276" ht="20.100000000000001" customHeight="1" x14ac:dyDescent="0.2"/>
    <row r="1277" ht="20.100000000000001" customHeight="1" x14ac:dyDescent="0.2"/>
    <row r="1278" ht="20.100000000000001" customHeight="1" x14ac:dyDescent="0.2"/>
    <row r="1279" ht="20.100000000000001" customHeight="1" x14ac:dyDescent="0.2"/>
    <row r="1280" ht="20.100000000000001" customHeight="1" x14ac:dyDescent="0.2"/>
    <row r="1281" ht="20.100000000000001" customHeight="1" x14ac:dyDescent="0.2"/>
    <row r="1282" ht="20.100000000000001" customHeight="1" x14ac:dyDescent="0.2"/>
    <row r="1283" ht="20.100000000000001" customHeight="1" x14ac:dyDescent="0.2"/>
    <row r="1284" ht="20.100000000000001" customHeight="1" x14ac:dyDescent="0.2"/>
    <row r="1285" ht="20.100000000000001" customHeight="1" x14ac:dyDescent="0.2"/>
    <row r="1286" ht="20.100000000000001" customHeight="1" x14ac:dyDescent="0.2"/>
    <row r="1287" ht="20.100000000000001" customHeight="1" x14ac:dyDescent="0.2"/>
    <row r="1288" ht="20.100000000000001" customHeight="1" x14ac:dyDescent="0.2"/>
    <row r="1289" ht="20.100000000000001" customHeight="1" x14ac:dyDescent="0.2"/>
    <row r="1290" ht="20.100000000000001" customHeight="1" x14ac:dyDescent="0.2"/>
    <row r="1291" ht="20.100000000000001" customHeight="1" x14ac:dyDescent="0.2"/>
    <row r="1292" ht="20.100000000000001" customHeight="1" x14ac:dyDescent="0.2"/>
    <row r="1293" ht="20.100000000000001" customHeight="1" x14ac:dyDescent="0.2"/>
    <row r="1294" ht="20.100000000000001" customHeight="1" x14ac:dyDescent="0.2"/>
    <row r="1295" ht="20.100000000000001" customHeight="1" x14ac:dyDescent="0.2"/>
    <row r="1296" ht="20.100000000000001" customHeight="1" x14ac:dyDescent="0.2"/>
    <row r="1297" ht="20.100000000000001" customHeight="1" x14ac:dyDescent="0.2"/>
    <row r="1298" ht="20.100000000000001" customHeight="1" x14ac:dyDescent="0.2"/>
    <row r="1299" ht="20.100000000000001" customHeight="1" x14ac:dyDescent="0.2"/>
    <row r="1300" ht="20.100000000000001" customHeight="1" x14ac:dyDescent="0.2"/>
    <row r="1301" ht="20.100000000000001" customHeight="1" x14ac:dyDescent="0.2"/>
    <row r="1302" ht="20.100000000000001" customHeight="1" x14ac:dyDescent="0.2"/>
    <row r="1303" ht="20.100000000000001" customHeight="1" x14ac:dyDescent="0.2"/>
    <row r="1304" ht="20.100000000000001" customHeight="1" x14ac:dyDescent="0.2"/>
    <row r="1305" ht="20.100000000000001" customHeight="1" x14ac:dyDescent="0.2"/>
    <row r="1306" ht="20.100000000000001" customHeight="1" x14ac:dyDescent="0.2"/>
    <row r="1307" ht="20.100000000000001" customHeight="1" x14ac:dyDescent="0.2"/>
    <row r="1308" ht="20.100000000000001" customHeight="1" x14ac:dyDescent="0.2"/>
    <row r="1309" ht="20.100000000000001" customHeight="1" x14ac:dyDescent="0.2"/>
    <row r="1310" ht="20.100000000000001" customHeight="1" x14ac:dyDescent="0.2"/>
    <row r="1311" ht="20.100000000000001" customHeight="1" x14ac:dyDescent="0.2"/>
    <row r="1312" ht="20.100000000000001" customHeight="1" x14ac:dyDescent="0.2"/>
    <row r="1313" ht="20.100000000000001" customHeight="1" x14ac:dyDescent="0.2"/>
    <row r="1314" ht="20.100000000000001" customHeight="1" x14ac:dyDescent="0.2"/>
    <row r="1315" ht="20.100000000000001" customHeight="1" x14ac:dyDescent="0.2"/>
    <row r="1316" ht="20.100000000000001" customHeight="1" x14ac:dyDescent="0.2"/>
    <row r="1317" ht="20.100000000000001" customHeight="1" x14ac:dyDescent="0.2"/>
    <row r="1318" ht="20.100000000000001" customHeight="1" x14ac:dyDescent="0.2"/>
    <row r="1319" ht="20.100000000000001" customHeight="1" x14ac:dyDescent="0.2"/>
    <row r="1320" ht="20.100000000000001" customHeight="1" x14ac:dyDescent="0.2"/>
    <row r="1321" ht="20.100000000000001" customHeight="1" x14ac:dyDescent="0.2"/>
    <row r="1322" ht="20.100000000000001" customHeight="1" x14ac:dyDescent="0.2"/>
    <row r="1323" ht="20.100000000000001" customHeight="1" x14ac:dyDescent="0.2"/>
    <row r="1324" ht="20.100000000000001" customHeight="1" x14ac:dyDescent="0.2"/>
    <row r="1325" ht="20.100000000000001" customHeight="1" x14ac:dyDescent="0.2"/>
    <row r="1326" ht="20.100000000000001" customHeight="1" x14ac:dyDescent="0.2"/>
    <row r="1327" ht="20.100000000000001" customHeight="1" x14ac:dyDescent="0.2"/>
    <row r="1328" ht="20.100000000000001" customHeight="1" x14ac:dyDescent="0.2"/>
    <row r="1329" ht="20.100000000000001" customHeight="1" x14ac:dyDescent="0.2"/>
    <row r="1330" ht="20.100000000000001" customHeight="1" x14ac:dyDescent="0.2"/>
    <row r="1331" ht="20.100000000000001" customHeight="1" x14ac:dyDescent="0.2"/>
    <row r="1332" ht="20.100000000000001" customHeight="1" x14ac:dyDescent="0.2"/>
    <row r="1333" ht="20.100000000000001" customHeight="1" x14ac:dyDescent="0.2"/>
    <row r="1334" ht="20.100000000000001" customHeight="1" x14ac:dyDescent="0.2"/>
    <row r="1335" ht="20.100000000000001" customHeight="1" x14ac:dyDescent="0.2"/>
    <row r="1336" ht="20.100000000000001" customHeight="1" x14ac:dyDescent="0.2"/>
    <row r="1337" ht="20.100000000000001" customHeight="1" x14ac:dyDescent="0.2"/>
    <row r="1338" ht="20.100000000000001" customHeight="1" x14ac:dyDescent="0.2"/>
    <row r="1339" ht="20.100000000000001" customHeight="1" x14ac:dyDescent="0.2"/>
    <row r="1340" ht="20.100000000000001" customHeight="1" x14ac:dyDescent="0.2"/>
    <row r="1341" ht="20.100000000000001" customHeight="1" x14ac:dyDescent="0.2"/>
    <row r="1342" ht="20.100000000000001" customHeight="1" x14ac:dyDescent="0.2"/>
    <row r="1343" ht="20.100000000000001" customHeight="1" x14ac:dyDescent="0.2"/>
    <row r="1344" ht="20.100000000000001" customHeight="1" x14ac:dyDescent="0.2"/>
    <row r="1345" ht="20.100000000000001" customHeight="1" x14ac:dyDescent="0.2"/>
    <row r="1346" ht="20.100000000000001" customHeight="1" x14ac:dyDescent="0.2"/>
    <row r="1347" ht="20.100000000000001" customHeight="1" x14ac:dyDescent="0.2"/>
    <row r="1348" ht="20.100000000000001" customHeight="1" x14ac:dyDescent="0.2"/>
    <row r="1349" ht="20.100000000000001" customHeight="1" x14ac:dyDescent="0.2"/>
    <row r="1350" ht="20.100000000000001" customHeight="1" x14ac:dyDescent="0.2"/>
    <row r="1351" ht="20.100000000000001" customHeight="1" x14ac:dyDescent="0.2"/>
    <row r="1352" ht="20.100000000000001" customHeight="1" x14ac:dyDescent="0.2"/>
    <row r="1353" ht="20.100000000000001" customHeight="1" x14ac:dyDescent="0.2"/>
    <row r="1354" ht="20.100000000000001" customHeight="1" x14ac:dyDescent="0.2"/>
    <row r="1355" ht="20.100000000000001" customHeight="1" x14ac:dyDescent="0.2"/>
    <row r="1356" ht="20.100000000000001" customHeight="1" x14ac:dyDescent="0.2"/>
    <row r="1357" ht="20.100000000000001" customHeight="1" x14ac:dyDescent="0.2"/>
    <row r="1358" ht="20.100000000000001" customHeight="1" x14ac:dyDescent="0.2"/>
    <row r="1359" ht="20.100000000000001" customHeight="1" x14ac:dyDescent="0.2"/>
    <row r="1360" ht="20.100000000000001" customHeight="1" x14ac:dyDescent="0.2"/>
    <row r="1361" ht="20.100000000000001" customHeight="1" x14ac:dyDescent="0.2"/>
    <row r="1362" ht="20.100000000000001" customHeight="1" x14ac:dyDescent="0.2"/>
    <row r="1363" ht="20.100000000000001" customHeight="1" x14ac:dyDescent="0.2"/>
    <row r="1364" ht="20.100000000000001" customHeight="1" x14ac:dyDescent="0.2"/>
    <row r="1365" ht="20.100000000000001" customHeight="1" x14ac:dyDescent="0.2"/>
    <row r="1366" ht="20.100000000000001" customHeight="1" x14ac:dyDescent="0.2"/>
    <row r="1367" ht="20.100000000000001" customHeight="1" x14ac:dyDescent="0.2"/>
    <row r="1368" ht="20.100000000000001" customHeight="1" x14ac:dyDescent="0.2"/>
    <row r="1369" ht="20.100000000000001" customHeight="1" x14ac:dyDescent="0.2"/>
    <row r="1370" ht="20.100000000000001" customHeight="1" x14ac:dyDescent="0.2"/>
    <row r="1371" ht="20.100000000000001" customHeight="1" x14ac:dyDescent="0.2"/>
    <row r="1372" ht="20.100000000000001" customHeight="1" x14ac:dyDescent="0.2"/>
    <row r="1373" ht="20.100000000000001" customHeight="1" x14ac:dyDescent="0.2"/>
    <row r="1374" ht="20.100000000000001" customHeight="1" x14ac:dyDescent="0.2"/>
    <row r="1375" ht="20.100000000000001" customHeight="1" x14ac:dyDescent="0.2"/>
    <row r="1376" ht="20.100000000000001" customHeight="1" x14ac:dyDescent="0.2"/>
    <row r="1377" ht="20.100000000000001" customHeight="1" x14ac:dyDescent="0.2"/>
    <row r="1378" ht="20.100000000000001" customHeight="1" x14ac:dyDescent="0.2"/>
    <row r="1379" ht="20.100000000000001" customHeight="1" x14ac:dyDescent="0.2"/>
    <row r="1380" ht="20.100000000000001" customHeight="1" x14ac:dyDescent="0.2"/>
    <row r="1381" ht="20.100000000000001" customHeight="1" x14ac:dyDescent="0.2"/>
    <row r="1382" ht="20.100000000000001" customHeight="1" x14ac:dyDescent="0.2"/>
    <row r="1383" ht="20.100000000000001" customHeight="1" x14ac:dyDescent="0.2"/>
    <row r="1384" ht="20.100000000000001" customHeight="1" x14ac:dyDescent="0.2"/>
    <row r="1385" ht="20.100000000000001" customHeight="1" x14ac:dyDescent="0.2"/>
    <row r="1386" ht="20.100000000000001" customHeight="1" x14ac:dyDescent="0.2"/>
    <row r="1387" ht="20.100000000000001" customHeight="1" x14ac:dyDescent="0.2"/>
    <row r="1388" ht="20.100000000000001" customHeight="1" x14ac:dyDescent="0.2"/>
    <row r="1389" ht="20.100000000000001" customHeight="1" x14ac:dyDescent="0.2"/>
    <row r="1390" ht="20.100000000000001" customHeight="1" x14ac:dyDescent="0.2"/>
    <row r="1391" ht="20.100000000000001" customHeight="1" x14ac:dyDescent="0.2"/>
    <row r="1392" ht="20.100000000000001" customHeight="1" x14ac:dyDescent="0.2"/>
    <row r="1393" ht="20.100000000000001" customHeight="1" x14ac:dyDescent="0.2"/>
    <row r="1394" ht="20.100000000000001" customHeight="1" x14ac:dyDescent="0.2"/>
    <row r="1395" ht="20.100000000000001" customHeight="1" x14ac:dyDescent="0.2"/>
    <row r="1396" ht="20.100000000000001" customHeight="1" x14ac:dyDescent="0.2"/>
    <row r="1397" ht="20.100000000000001" customHeight="1" x14ac:dyDescent="0.2"/>
    <row r="1398" ht="20.100000000000001" customHeight="1" x14ac:dyDescent="0.2"/>
    <row r="1399" ht="20.100000000000001" customHeight="1" x14ac:dyDescent="0.2"/>
    <row r="1400" ht="20.100000000000001" customHeight="1" x14ac:dyDescent="0.2"/>
    <row r="1401" ht="20.100000000000001" customHeight="1" x14ac:dyDescent="0.2"/>
    <row r="1402" ht="20.100000000000001" customHeight="1" x14ac:dyDescent="0.2"/>
    <row r="1403" ht="20.100000000000001" customHeight="1" x14ac:dyDescent="0.2"/>
    <row r="1404" ht="20.100000000000001" customHeight="1" x14ac:dyDescent="0.2"/>
    <row r="1405" ht="20.100000000000001" customHeight="1" x14ac:dyDescent="0.2"/>
    <row r="1406" ht="20.100000000000001" customHeight="1" x14ac:dyDescent="0.2"/>
    <row r="1407" ht="20.100000000000001" customHeight="1" x14ac:dyDescent="0.2"/>
    <row r="1408" ht="20.100000000000001" customHeight="1" x14ac:dyDescent="0.2"/>
    <row r="1409" ht="20.100000000000001" customHeight="1" x14ac:dyDescent="0.2"/>
    <row r="1410" ht="20.100000000000001" customHeight="1" x14ac:dyDescent="0.2"/>
    <row r="1411" ht="20.100000000000001" customHeight="1" x14ac:dyDescent="0.2"/>
    <row r="1412" ht="20.100000000000001" customHeight="1" x14ac:dyDescent="0.2"/>
    <row r="1413" ht="20.100000000000001" customHeight="1" x14ac:dyDescent="0.2"/>
    <row r="1414" ht="20.100000000000001" customHeight="1" x14ac:dyDescent="0.2"/>
    <row r="1415" ht="20.100000000000001" customHeight="1" x14ac:dyDescent="0.2"/>
    <row r="1416" ht="20.100000000000001" customHeight="1" x14ac:dyDescent="0.2"/>
    <row r="1417" ht="20.100000000000001" customHeight="1" x14ac:dyDescent="0.2"/>
    <row r="1418" ht="20.100000000000001" customHeight="1" x14ac:dyDescent="0.2"/>
    <row r="1419" ht="20.100000000000001" customHeight="1" x14ac:dyDescent="0.2"/>
    <row r="1420" ht="20.100000000000001" customHeight="1" x14ac:dyDescent="0.2"/>
    <row r="1421" ht="20.100000000000001" customHeight="1" x14ac:dyDescent="0.2"/>
    <row r="1422" ht="20.100000000000001" customHeight="1" x14ac:dyDescent="0.2"/>
    <row r="1423" ht="20.100000000000001" customHeight="1" x14ac:dyDescent="0.2"/>
    <row r="1424" ht="20.100000000000001" customHeight="1" x14ac:dyDescent="0.2"/>
    <row r="1425" ht="20.100000000000001" customHeight="1" x14ac:dyDescent="0.2"/>
    <row r="1426" ht="20.100000000000001" customHeight="1" x14ac:dyDescent="0.2"/>
    <row r="1427" ht="20.100000000000001" customHeight="1" x14ac:dyDescent="0.2"/>
    <row r="1428" ht="20.100000000000001" customHeight="1" x14ac:dyDescent="0.2"/>
    <row r="1429" ht="20.100000000000001" customHeight="1" x14ac:dyDescent="0.2"/>
    <row r="1430" ht="20.100000000000001" customHeight="1" x14ac:dyDescent="0.2"/>
    <row r="1431" ht="20.100000000000001" customHeight="1" x14ac:dyDescent="0.2"/>
    <row r="1432" ht="20.100000000000001" customHeight="1" x14ac:dyDescent="0.2"/>
    <row r="1433" ht="20.100000000000001" customHeight="1" x14ac:dyDescent="0.2"/>
    <row r="1434" ht="20.100000000000001" customHeight="1" x14ac:dyDescent="0.2"/>
    <row r="1435" ht="20.100000000000001" customHeight="1" x14ac:dyDescent="0.2"/>
    <row r="1436" ht="20.100000000000001" customHeight="1" x14ac:dyDescent="0.2"/>
    <row r="1437" ht="20.100000000000001" customHeight="1" x14ac:dyDescent="0.2"/>
    <row r="1438" ht="20.100000000000001" customHeight="1" x14ac:dyDescent="0.2"/>
    <row r="1439" ht="20.100000000000001" customHeight="1" x14ac:dyDescent="0.2"/>
    <row r="1440" ht="20.100000000000001" customHeight="1" x14ac:dyDescent="0.2"/>
    <row r="1441" ht="20.100000000000001" customHeight="1" x14ac:dyDescent="0.2"/>
    <row r="1442" ht="20.100000000000001" customHeight="1" x14ac:dyDescent="0.2"/>
    <row r="1443" ht="20.100000000000001" customHeight="1" x14ac:dyDescent="0.2"/>
    <row r="1444" ht="20.100000000000001" customHeight="1" x14ac:dyDescent="0.2"/>
    <row r="1445" ht="20.100000000000001" customHeight="1" x14ac:dyDescent="0.2"/>
    <row r="1446" ht="20.100000000000001" customHeight="1" x14ac:dyDescent="0.2"/>
    <row r="1447" ht="20.100000000000001" customHeight="1" x14ac:dyDescent="0.2"/>
    <row r="1448" ht="20.100000000000001" customHeight="1" x14ac:dyDescent="0.2"/>
    <row r="1449" ht="20.100000000000001" customHeight="1" x14ac:dyDescent="0.2"/>
    <row r="1450" ht="20.100000000000001" customHeight="1" x14ac:dyDescent="0.2"/>
    <row r="1451" ht="20.100000000000001" customHeight="1" x14ac:dyDescent="0.2"/>
    <row r="1452" ht="20.100000000000001" customHeight="1" x14ac:dyDescent="0.2"/>
    <row r="1453" ht="20.100000000000001" customHeight="1" x14ac:dyDescent="0.2"/>
    <row r="1454" ht="20.100000000000001" customHeight="1" x14ac:dyDescent="0.2"/>
    <row r="1455" ht="20.100000000000001" customHeight="1" x14ac:dyDescent="0.2"/>
    <row r="1456" ht="20.100000000000001" customHeight="1" x14ac:dyDescent="0.2"/>
    <row r="1457" ht="20.100000000000001" customHeight="1" x14ac:dyDescent="0.2"/>
    <row r="1458" ht="20.100000000000001" customHeight="1" x14ac:dyDescent="0.2"/>
    <row r="1459" ht="20.100000000000001" customHeight="1" x14ac:dyDescent="0.2"/>
    <row r="1460" ht="20.100000000000001" customHeight="1" x14ac:dyDescent="0.2"/>
    <row r="1461" ht="20.100000000000001" customHeight="1" x14ac:dyDescent="0.2"/>
    <row r="1462" ht="20.100000000000001" customHeight="1" x14ac:dyDescent="0.2"/>
    <row r="1463" ht="20.100000000000001" customHeight="1" x14ac:dyDescent="0.2"/>
    <row r="1464" ht="20.100000000000001" customHeight="1" x14ac:dyDescent="0.2"/>
    <row r="1465" ht="20.100000000000001" customHeight="1" x14ac:dyDescent="0.2"/>
    <row r="1466" ht="20.100000000000001" customHeight="1" x14ac:dyDescent="0.2"/>
    <row r="1467" ht="20.100000000000001" customHeight="1" x14ac:dyDescent="0.2"/>
    <row r="1468" ht="20.100000000000001" customHeight="1" x14ac:dyDescent="0.2"/>
    <row r="1469" ht="20.100000000000001" customHeight="1" x14ac:dyDescent="0.2"/>
    <row r="1470" ht="20.100000000000001" customHeight="1" x14ac:dyDescent="0.2"/>
    <row r="1471" ht="20.100000000000001" customHeight="1" x14ac:dyDescent="0.2"/>
    <row r="1472" ht="20.100000000000001" customHeight="1" x14ac:dyDescent="0.2"/>
    <row r="1473" ht="20.100000000000001" customHeight="1" x14ac:dyDescent="0.2"/>
    <row r="1474" ht="20.100000000000001" customHeight="1" x14ac:dyDescent="0.2"/>
    <row r="1475" ht="20.100000000000001" customHeight="1" x14ac:dyDescent="0.2"/>
    <row r="1476" ht="20.100000000000001" customHeight="1" x14ac:dyDescent="0.2"/>
    <row r="1477" ht="20.100000000000001" customHeight="1" x14ac:dyDescent="0.2"/>
    <row r="1478" ht="20.100000000000001" customHeight="1" x14ac:dyDescent="0.2"/>
    <row r="1479" ht="20.100000000000001" customHeight="1" x14ac:dyDescent="0.2"/>
    <row r="1480" ht="20.100000000000001" customHeight="1" x14ac:dyDescent="0.2"/>
    <row r="1481" ht="20.100000000000001" customHeight="1" x14ac:dyDescent="0.2"/>
    <row r="1482" ht="20.100000000000001" customHeight="1" x14ac:dyDescent="0.2"/>
    <row r="1483" ht="20.100000000000001" customHeight="1" x14ac:dyDescent="0.2"/>
    <row r="1484" ht="20.100000000000001" customHeight="1" x14ac:dyDescent="0.2"/>
    <row r="1485" ht="20.100000000000001" customHeight="1" x14ac:dyDescent="0.2"/>
    <row r="1486" ht="20.100000000000001" customHeight="1" x14ac:dyDescent="0.2"/>
    <row r="1487" ht="20.100000000000001" customHeight="1" x14ac:dyDescent="0.2"/>
    <row r="1488" ht="20.100000000000001" customHeight="1" x14ac:dyDescent="0.2"/>
    <row r="1489" ht="20.100000000000001" customHeight="1" x14ac:dyDescent="0.2"/>
    <row r="1490" ht="20.100000000000001" customHeight="1" x14ac:dyDescent="0.2"/>
    <row r="1491" ht="20.100000000000001" customHeight="1" x14ac:dyDescent="0.2"/>
    <row r="1492" ht="20.100000000000001" customHeight="1" x14ac:dyDescent="0.2"/>
    <row r="1493" ht="20.100000000000001" customHeight="1" x14ac:dyDescent="0.2"/>
    <row r="1494" ht="20.100000000000001" customHeight="1" x14ac:dyDescent="0.2"/>
    <row r="1495" ht="20.100000000000001" customHeight="1" x14ac:dyDescent="0.2"/>
    <row r="1496" ht="20.100000000000001" customHeight="1" x14ac:dyDescent="0.2"/>
    <row r="1497" ht="20.100000000000001" customHeight="1" x14ac:dyDescent="0.2"/>
    <row r="1498" ht="20.100000000000001" customHeight="1" x14ac:dyDescent="0.2"/>
    <row r="1499" ht="20.100000000000001" customHeight="1" x14ac:dyDescent="0.2"/>
    <row r="1500" ht="20.100000000000001" customHeight="1" x14ac:dyDescent="0.2"/>
    <row r="1501" ht="20.100000000000001" customHeight="1" x14ac:dyDescent="0.2"/>
    <row r="1502" ht="20.100000000000001" customHeight="1" x14ac:dyDescent="0.2"/>
    <row r="1503" ht="20.100000000000001" customHeight="1" x14ac:dyDescent="0.2"/>
    <row r="1504" ht="20.100000000000001" customHeight="1" x14ac:dyDescent="0.2"/>
    <row r="1505" ht="20.100000000000001" customHeight="1" x14ac:dyDescent="0.2"/>
    <row r="1506" ht="20.100000000000001" customHeight="1" x14ac:dyDescent="0.2"/>
    <row r="1507" ht="20.100000000000001" customHeight="1" x14ac:dyDescent="0.2"/>
    <row r="1508" ht="20.100000000000001" customHeight="1" x14ac:dyDescent="0.2"/>
    <row r="1509" ht="20.100000000000001" customHeight="1" x14ac:dyDescent="0.2"/>
    <row r="1510" ht="20.100000000000001" customHeight="1" x14ac:dyDescent="0.2"/>
    <row r="1511" ht="20.100000000000001" customHeight="1" x14ac:dyDescent="0.2"/>
    <row r="1512" ht="20.100000000000001" customHeight="1" x14ac:dyDescent="0.2"/>
    <row r="1513" ht="20.100000000000001" customHeight="1" x14ac:dyDescent="0.2"/>
    <row r="1514" ht="20.100000000000001" customHeight="1" x14ac:dyDescent="0.2"/>
    <row r="1515" ht="20.100000000000001" customHeight="1" x14ac:dyDescent="0.2"/>
    <row r="1516" ht="20.100000000000001" customHeight="1" x14ac:dyDescent="0.2"/>
    <row r="1517" ht="20.100000000000001" customHeight="1" x14ac:dyDescent="0.2"/>
    <row r="1518" ht="20.100000000000001" customHeight="1" x14ac:dyDescent="0.2"/>
    <row r="1519" ht="20.100000000000001" customHeight="1" x14ac:dyDescent="0.2"/>
    <row r="1520" ht="20.100000000000001" customHeight="1" x14ac:dyDescent="0.2"/>
    <row r="1521" ht="20.100000000000001" customHeight="1" x14ac:dyDescent="0.2"/>
    <row r="1522" ht="20.100000000000001" customHeight="1" x14ac:dyDescent="0.2"/>
    <row r="1523" ht="20.100000000000001" customHeight="1" x14ac:dyDescent="0.2"/>
    <row r="1524" ht="20.100000000000001" customHeight="1" x14ac:dyDescent="0.2"/>
    <row r="1525" ht="20.100000000000001" customHeight="1" x14ac:dyDescent="0.2"/>
    <row r="1526" ht="20.100000000000001" customHeight="1" x14ac:dyDescent="0.2"/>
    <row r="1527" ht="20.100000000000001" customHeight="1" x14ac:dyDescent="0.2"/>
    <row r="1528" ht="20.100000000000001" customHeight="1" x14ac:dyDescent="0.2"/>
    <row r="1529" ht="20.100000000000001" customHeight="1" x14ac:dyDescent="0.2"/>
    <row r="1530" ht="20.100000000000001" customHeight="1" x14ac:dyDescent="0.2"/>
    <row r="1531" ht="20.100000000000001" customHeight="1" x14ac:dyDescent="0.2"/>
    <row r="1532" ht="20.100000000000001" customHeight="1" x14ac:dyDescent="0.2"/>
    <row r="1533" ht="20.100000000000001" customHeight="1" x14ac:dyDescent="0.2"/>
    <row r="1534" ht="20.100000000000001" customHeight="1" x14ac:dyDescent="0.2"/>
    <row r="1535" ht="20.100000000000001" customHeight="1" x14ac:dyDescent="0.2"/>
    <row r="1536" ht="20.100000000000001" customHeight="1" x14ac:dyDescent="0.2"/>
    <row r="1537" ht="20.100000000000001" customHeight="1" x14ac:dyDescent="0.2"/>
    <row r="1538" ht="20.100000000000001" customHeight="1" x14ac:dyDescent="0.2"/>
    <row r="1539" ht="20.100000000000001" customHeight="1" x14ac:dyDescent="0.2"/>
    <row r="1540" ht="20.100000000000001" customHeight="1" x14ac:dyDescent="0.2"/>
    <row r="1541" ht="20.100000000000001" customHeight="1" x14ac:dyDescent="0.2"/>
    <row r="1542" ht="20.100000000000001" customHeight="1" x14ac:dyDescent="0.2"/>
    <row r="1543" ht="20.100000000000001" customHeight="1" x14ac:dyDescent="0.2"/>
    <row r="1544" ht="20.100000000000001" customHeight="1" x14ac:dyDescent="0.2"/>
    <row r="1545" ht="20.100000000000001" customHeight="1" x14ac:dyDescent="0.2"/>
    <row r="1546" ht="20.100000000000001" customHeight="1" x14ac:dyDescent="0.2"/>
    <row r="1547" ht="20.100000000000001" customHeight="1" x14ac:dyDescent="0.2"/>
    <row r="1548" ht="20.100000000000001" customHeight="1" x14ac:dyDescent="0.2"/>
    <row r="1549" ht="20.100000000000001" customHeight="1" x14ac:dyDescent="0.2"/>
    <row r="1550" ht="20.100000000000001" customHeight="1" x14ac:dyDescent="0.2"/>
    <row r="1551" ht="20.100000000000001" customHeight="1" x14ac:dyDescent="0.2"/>
    <row r="1552" ht="20.100000000000001" customHeight="1" x14ac:dyDescent="0.2"/>
    <row r="1553" ht="20.100000000000001" customHeight="1" x14ac:dyDescent="0.2"/>
    <row r="1554" ht="20.100000000000001" customHeight="1" x14ac:dyDescent="0.2"/>
    <row r="1555" ht="20.100000000000001" customHeight="1" x14ac:dyDescent="0.2"/>
    <row r="1556" ht="20.100000000000001" customHeight="1" x14ac:dyDescent="0.2"/>
    <row r="1557" ht="20.100000000000001" customHeight="1" x14ac:dyDescent="0.2"/>
    <row r="1558" ht="20.100000000000001" customHeight="1" x14ac:dyDescent="0.2"/>
    <row r="1559" ht="20.100000000000001" customHeight="1" x14ac:dyDescent="0.2"/>
    <row r="1560" ht="20.100000000000001" customHeight="1" x14ac:dyDescent="0.2"/>
    <row r="1561" ht="20.100000000000001" customHeight="1" x14ac:dyDescent="0.2"/>
    <row r="1562" ht="20.100000000000001" customHeight="1" x14ac:dyDescent="0.2"/>
    <row r="1563" ht="20.100000000000001" customHeight="1" x14ac:dyDescent="0.2"/>
    <row r="1564" ht="20.100000000000001" customHeight="1" x14ac:dyDescent="0.2"/>
    <row r="1565" ht="20.100000000000001" customHeight="1" x14ac:dyDescent="0.2"/>
    <row r="1566" ht="20.100000000000001" customHeight="1" x14ac:dyDescent="0.2"/>
    <row r="1567" ht="20.100000000000001" customHeight="1" x14ac:dyDescent="0.2"/>
    <row r="1568" ht="20.100000000000001" customHeight="1" x14ac:dyDescent="0.2"/>
    <row r="1569" ht="20.100000000000001" customHeight="1" x14ac:dyDescent="0.2"/>
    <row r="1570" ht="20.100000000000001" customHeight="1" x14ac:dyDescent="0.2"/>
    <row r="1571" ht="20.100000000000001" customHeight="1" x14ac:dyDescent="0.2"/>
    <row r="1572" ht="20.100000000000001" customHeight="1" x14ac:dyDescent="0.2"/>
    <row r="1573" ht="20.100000000000001" customHeight="1" x14ac:dyDescent="0.2"/>
    <row r="1574" ht="20.100000000000001" customHeight="1" x14ac:dyDescent="0.2"/>
    <row r="1575" ht="20.100000000000001" customHeight="1" x14ac:dyDescent="0.2"/>
    <row r="1576" ht="20.100000000000001" customHeight="1" x14ac:dyDescent="0.2"/>
    <row r="1577" ht="20.100000000000001" customHeight="1" x14ac:dyDescent="0.2"/>
    <row r="1578" ht="20.100000000000001" customHeight="1" x14ac:dyDescent="0.2"/>
    <row r="1579" ht="20.100000000000001" customHeight="1" x14ac:dyDescent="0.2"/>
    <row r="1580" ht="20.100000000000001" customHeight="1" x14ac:dyDescent="0.2"/>
    <row r="1581" ht="20.100000000000001" customHeight="1" x14ac:dyDescent="0.2"/>
    <row r="1582" ht="20.100000000000001" customHeight="1" x14ac:dyDescent="0.2"/>
    <row r="1583" ht="20.100000000000001" customHeight="1" x14ac:dyDescent="0.2"/>
    <row r="1584" ht="20.100000000000001" customHeight="1" x14ac:dyDescent="0.2"/>
    <row r="1585" ht="20.100000000000001" customHeight="1" x14ac:dyDescent="0.2"/>
    <row r="1586" ht="20.100000000000001" customHeight="1" x14ac:dyDescent="0.2"/>
    <row r="1587" ht="20.100000000000001" customHeight="1" x14ac:dyDescent="0.2"/>
    <row r="1588" ht="20.100000000000001" customHeight="1" x14ac:dyDescent="0.2"/>
    <row r="1589" ht="20.100000000000001" customHeight="1" x14ac:dyDescent="0.2"/>
    <row r="1590" ht="20.100000000000001" customHeight="1" x14ac:dyDescent="0.2"/>
    <row r="1591" ht="20.100000000000001" customHeight="1" x14ac:dyDescent="0.2"/>
    <row r="1592" ht="20.100000000000001" customHeight="1" x14ac:dyDescent="0.2"/>
    <row r="1593" ht="20.100000000000001" customHeight="1" x14ac:dyDescent="0.2"/>
    <row r="1594" ht="20.100000000000001" customHeight="1" x14ac:dyDescent="0.2"/>
    <row r="1595" ht="20.100000000000001" customHeight="1" x14ac:dyDescent="0.2"/>
    <row r="1596" ht="20.100000000000001" customHeight="1" x14ac:dyDescent="0.2"/>
    <row r="1597" ht="20.100000000000001" customHeight="1" x14ac:dyDescent="0.2"/>
    <row r="1598" ht="20.100000000000001" customHeight="1" x14ac:dyDescent="0.2"/>
    <row r="1599" ht="20.100000000000001" customHeight="1" x14ac:dyDescent="0.2"/>
    <row r="1600" ht="20.100000000000001" customHeight="1" x14ac:dyDescent="0.2"/>
    <row r="1601" ht="20.100000000000001" customHeight="1" x14ac:dyDescent="0.2"/>
    <row r="1602" ht="20.100000000000001" customHeight="1" x14ac:dyDescent="0.2"/>
    <row r="1603" ht="20.100000000000001" customHeight="1" x14ac:dyDescent="0.2"/>
    <row r="1604" ht="20.100000000000001" customHeight="1" x14ac:dyDescent="0.2"/>
    <row r="1605" ht="20.100000000000001" customHeight="1" x14ac:dyDescent="0.2"/>
    <row r="1606" ht="20.100000000000001" customHeight="1" x14ac:dyDescent="0.2"/>
    <row r="1607" ht="20.100000000000001" customHeight="1" x14ac:dyDescent="0.2"/>
    <row r="1608" ht="20.100000000000001" customHeight="1" x14ac:dyDescent="0.2"/>
    <row r="1609" ht="20.100000000000001" customHeight="1" x14ac:dyDescent="0.2"/>
    <row r="1610" ht="20.100000000000001" customHeight="1" x14ac:dyDescent="0.2"/>
    <row r="1611" ht="20.100000000000001" customHeight="1" x14ac:dyDescent="0.2"/>
    <row r="1612" ht="20.100000000000001" customHeight="1" x14ac:dyDescent="0.2"/>
    <row r="1613" ht="20.100000000000001" customHeight="1" x14ac:dyDescent="0.2"/>
    <row r="1614" ht="20.100000000000001" customHeight="1" x14ac:dyDescent="0.2"/>
    <row r="1615" ht="20.100000000000001" customHeight="1" x14ac:dyDescent="0.2"/>
    <row r="1616" ht="20.100000000000001" customHeight="1" x14ac:dyDescent="0.2"/>
    <row r="1617" ht="20.100000000000001" customHeight="1" x14ac:dyDescent="0.2"/>
    <row r="1618" ht="20.100000000000001" customHeight="1" x14ac:dyDescent="0.2"/>
    <row r="1619" ht="20.100000000000001" customHeight="1" x14ac:dyDescent="0.2"/>
    <row r="1620" ht="20.100000000000001" customHeight="1" x14ac:dyDescent="0.2"/>
    <row r="1621" ht="20.100000000000001" customHeight="1" x14ac:dyDescent="0.2"/>
    <row r="1622" ht="20.100000000000001" customHeight="1" x14ac:dyDescent="0.2"/>
    <row r="1623" ht="20.100000000000001" customHeight="1" x14ac:dyDescent="0.2"/>
    <row r="1624" ht="20.100000000000001" customHeight="1" x14ac:dyDescent="0.2"/>
    <row r="1625" ht="20.100000000000001" customHeight="1" x14ac:dyDescent="0.2"/>
    <row r="1626" ht="20.100000000000001" customHeight="1" x14ac:dyDescent="0.2"/>
    <row r="1627" ht="20.100000000000001" customHeight="1" x14ac:dyDescent="0.2"/>
    <row r="1628" ht="20.100000000000001" customHeight="1" x14ac:dyDescent="0.2"/>
    <row r="1629" ht="20.100000000000001" customHeight="1" x14ac:dyDescent="0.2"/>
    <row r="1630" ht="20.100000000000001" customHeight="1" x14ac:dyDescent="0.2"/>
    <row r="1631" ht="20.100000000000001" customHeight="1" x14ac:dyDescent="0.2"/>
    <row r="1632" ht="20.100000000000001" customHeight="1" x14ac:dyDescent="0.2"/>
    <row r="1633" ht="20.100000000000001" customHeight="1" x14ac:dyDescent="0.2"/>
    <row r="1634" ht="20.100000000000001" customHeight="1" x14ac:dyDescent="0.2"/>
    <row r="1635" ht="20.100000000000001" customHeight="1" x14ac:dyDescent="0.2"/>
    <row r="1636" ht="20.100000000000001" customHeight="1" x14ac:dyDescent="0.2"/>
    <row r="1637" ht="20.100000000000001" customHeight="1" x14ac:dyDescent="0.2"/>
    <row r="1638" ht="20.100000000000001" customHeight="1" x14ac:dyDescent="0.2"/>
    <row r="1639" ht="20.100000000000001" customHeight="1" x14ac:dyDescent="0.2"/>
    <row r="1640" ht="20.100000000000001" customHeight="1" x14ac:dyDescent="0.2"/>
    <row r="1641" ht="20.100000000000001" customHeight="1" x14ac:dyDescent="0.2"/>
    <row r="1642" ht="20.100000000000001" customHeight="1" x14ac:dyDescent="0.2"/>
    <row r="1643" ht="20.100000000000001" customHeight="1" x14ac:dyDescent="0.2"/>
    <row r="1644" ht="20.100000000000001" customHeight="1" x14ac:dyDescent="0.2"/>
    <row r="1645" ht="20.100000000000001" customHeight="1" x14ac:dyDescent="0.2"/>
    <row r="1646" ht="20.100000000000001" customHeight="1" x14ac:dyDescent="0.2"/>
    <row r="1647" ht="20.100000000000001" customHeight="1" x14ac:dyDescent="0.2"/>
    <row r="1648" ht="20.100000000000001" customHeight="1" x14ac:dyDescent="0.2"/>
    <row r="1649" ht="20.100000000000001" customHeight="1" x14ac:dyDescent="0.2"/>
    <row r="1650" ht="20.100000000000001" customHeight="1" x14ac:dyDescent="0.2"/>
    <row r="1651" ht="20.100000000000001" customHeight="1" x14ac:dyDescent="0.2"/>
    <row r="1652" ht="20.100000000000001" customHeight="1" x14ac:dyDescent="0.2"/>
    <row r="1653" ht="20.100000000000001" customHeight="1" x14ac:dyDescent="0.2"/>
    <row r="1654" ht="20.100000000000001" customHeight="1" x14ac:dyDescent="0.2"/>
    <row r="1655" ht="20.100000000000001" customHeight="1" x14ac:dyDescent="0.2"/>
    <row r="1656" ht="20.100000000000001" customHeight="1" x14ac:dyDescent="0.2"/>
    <row r="1657" ht="20.100000000000001" customHeight="1" x14ac:dyDescent="0.2"/>
    <row r="1658" ht="20.100000000000001" customHeight="1" x14ac:dyDescent="0.2"/>
    <row r="1659" ht="20.100000000000001" customHeight="1" x14ac:dyDescent="0.2"/>
    <row r="1660" ht="20.100000000000001" customHeight="1" x14ac:dyDescent="0.2"/>
    <row r="1661" ht="20.100000000000001" customHeight="1" x14ac:dyDescent="0.2"/>
    <row r="1662" ht="20.100000000000001" customHeight="1" x14ac:dyDescent="0.2"/>
    <row r="1663" ht="20.100000000000001" customHeight="1" x14ac:dyDescent="0.2"/>
    <row r="1664" ht="20.100000000000001" customHeight="1" x14ac:dyDescent="0.2"/>
    <row r="1665" ht="20.100000000000001" customHeight="1" x14ac:dyDescent="0.2"/>
    <row r="1666" ht="20.100000000000001" customHeight="1" x14ac:dyDescent="0.2"/>
    <row r="1667" ht="20.100000000000001" customHeight="1" x14ac:dyDescent="0.2"/>
    <row r="1668" ht="20.100000000000001" customHeight="1" x14ac:dyDescent="0.2"/>
    <row r="1669" ht="20.100000000000001" customHeight="1" x14ac:dyDescent="0.2"/>
    <row r="1670" ht="20.100000000000001" customHeight="1" x14ac:dyDescent="0.2"/>
    <row r="1671" ht="20.100000000000001" customHeight="1" x14ac:dyDescent="0.2"/>
    <row r="1672" ht="20.100000000000001" customHeight="1" x14ac:dyDescent="0.2"/>
    <row r="1673" ht="20.100000000000001" customHeight="1" x14ac:dyDescent="0.2"/>
    <row r="1674" ht="20.100000000000001" customHeight="1" x14ac:dyDescent="0.2"/>
    <row r="1675" ht="20.100000000000001" customHeight="1" x14ac:dyDescent="0.2"/>
    <row r="1676" ht="20.100000000000001" customHeight="1" x14ac:dyDescent="0.2"/>
    <row r="1677" ht="20.100000000000001" customHeight="1" x14ac:dyDescent="0.2"/>
    <row r="1678" ht="20.100000000000001" customHeight="1" x14ac:dyDescent="0.2"/>
    <row r="1679" ht="20.100000000000001" customHeight="1" x14ac:dyDescent="0.2"/>
    <row r="1680" ht="20.100000000000001" customHeight="1" x14ac:dyDescent="0.2"/>
    <row r="1681" ht="20.100000000000001" customHeight="1" x14ac:dyDescent="0.2"/>
    <row r="1682" ht="20.100000000000001" customHeight="1" x14ac:dyDescent="0.2"/>
    <row r="1683" ht="20.100000000000001" customHeight="1" x14ac:dyDescent="0.2"/>
    <row r="1684" ht="20.100000000000001" customHeight="1" x14ac:dyDescent="0.2"/>
    <row r="1685" ht="20.100000000000001" customHeight="1" x14ac:dyDescent="0.2"/>
    <row r="1686" ht="20.100000000000001" customHeight="1" x14ac:dyDescent="0.2"/>
    <row r="1687" ht="20.100000000000001" customHeight="1" x14ac:dyDescent="0.2"/>
    <row r="1688" ht="20.100000000000001" customHeight="1" x14ac:dyDescent="0.2"/>
    <row r="1689" ht="20.100000000000001" customHeight="1" x14ac:dyDescent="0.2"/>
    <row r="1690" ht="20.100000000000001" customHeight="1" x14ac:dyDescent="0.2"/>
    <row r="1691" ht="20.100000000000001" customHeight="1" x14ac:dyDescent="0.2"/>
    <row r="1692" ht="20.100000000000001" customHeight="1" x14ac:dyDescent="0.2"/>
    <row r="1693" ht="20.100000000000001" customHeight="1" x14ac:dyDescent="0.2"/>
    <row r="1694" ht="20.100000000000001" customHeight="1" x14ac:dyDescent="0.2"/>
    <row r="1695" ht="20.100000000000001" customHeight="1" x14ac:dyDescent="0.2"/>
    <row r="1696" ht="20.100000000000001" customHeight="1" x14ac:dyDescent="0.2"/>
    <row r="1697" ht="20.100000000000001" customHeight="1" x14ac:dyDescent="0.2"/>
    <row r="1698" ht="20.100000000000001" customHeight="1" x14ac:dyDescent="0.2"/>
    <row r="1699" ht="20.100000000000001" customHeight="1" x14ac:dyDescent="0.2"/>
    <row r="1700" ht="20.100000000000001" customHeight="1" x14ac:dyDescent="0.2"/>
    <row r="1701" ht="20.100000000000001" customHeight="1" x14ac:dyDescent="0.2"/>
    <row r="1702" ht="20.100000000000001" customHeight="1" x14ac:dyDescent="0.2"/>
    <row r="1703" ht="20.100000000000001" customHeight="1" x14ac:dyDescent="0.2"/>
    <row r="1704" ht="20.100000000000001" customHeight="1" x14ac:dyDescent="0.2"/>
    <row r="1705" ht="20.100000000000001" customHeight="1" x14ac:dyDescent="0.2"/>
    <row r="1706" ht="20.100000000000001" customHeight="1" x14ac:dyDescent="0.2"/>
    <row r="1707" ht="20.100000000000001" customHeight="1" x14ac:dyDescent="0.2"/>
    <row r="1708" ht="20.100000000000001" customHeight="1" x14ac:dyDescent="0.2"/>
    <row r="1709" ht="20.100000000000001" customHeight="1" x14ac:dyDescent="0.2"/>
    <row r="1710" ht="20.100000000000001" customHeight="1" x14ac:dyDescent="0.2"/>
    <row r="1711" ht="20.100000000000001" customHeight="1" x14ac:dyDescent="0.2"/>
    <row r="1712" ht="20.100000000000001" customHeight="1" x14ac:dyDescent="0.2"/>
    <row r="1713" ht="20.100000000000001" customHeight="1" x14ac:dyDescent="0.2"/>
    <row r="1714" ht="20.100000000000001" customHeight="1" x14ac:dyDescent="0.2"/>
    <row r="1715" ht="20.100000000000001" customHeight="1" x14ac:dyDescent="0.2"/>
    <row r="1716" ht="20.100000000000001" customHeight="1" x14ac:dyDescent="0.2"/>
    <row r="1717" ht="20.100000000000001" customHeight="1" x14ac:dyDescent="0.2"/>
    <row r="1718" ht="20.100000000000001" customHeight="1" x14ac:dyDescent="0.2"/>
    <row r="1719" ht="20.100000000000001" customHeight="1" x14ac:dyDescent="0.2"/>
    <row r="1720" ht="20.100000000000001" customHeight="1" x14ac:dyDescent="0.2"/>
    <row r="1721" ht="20.100000000000001" customHeight="1" x14ac:dyDescent="0.2"/>
    <row r="1722" ht="20.100000000000001" customHeight="1" x14ac:dyDescent="0.2"/>
    <row r="1723" ht="20.100000000000001" customHeight="1" x14ac:dyDescent="0.2"/>
    <row r="1724" ht="20.100000000000001" customHeight="1" x14ac:dyDescent="0.2"/>
    <row r="1725" ht="20.100000000000001" customHeight="1" x14ac:dyDescent="0.2"/>
    <row r="1726" ht="20.100000000000001" customHeight="1" x14ac:dyDescent="0.2"/>
    <row r="1727" ht="20.100000000000001" customHeight="1" x14ac:dyDescent="0.2"/>
    <row r="1728" ht="20.100000000000001" customHeight="1" x14ac:dyDescent="0.2"/>
    <row r="1729" ht="20.100000000000001" customHeight="1" x14ac:dyDescent="0.2"/>
    <row r="1730" ht="20.100000000000001" customHeight="1" x14ac:dyDescent="0.2"/>
    <row r="1731" ht="20.100000000000001" customHeight="1" x14ac:dyDescent="0.2"/>
    <row r="1732" ht="20.100000000000001" customHeight="1" x14ac:dyDescent="0.2"/>
    <row r="1733" ht="20.100000000000001" customHeight="1" x14ac:dyDescent="0.2"/>
    <row r="1734" ht="20.100000000000001" customHeight="1" x14ac:dyDescent="0.2"/>
    <row r="1735" ht="20.100000000000001" customHeight="1" x14ac:dyDescent="0.2"/>
    <row r="1736" ht="20.100000000000001" customHeight="1" x14ac:dyDescent="0.2"/>
    <row r="1737" ht="20.100000000000001" customHeight="1" x14ac:dyDescent="0.2"/>
    <row r="1738" ht="20.100000000000001" customHeight="1" x14ac:dyDescent="0.2"/>
    <row r="1739" ht="20.100000000000001" customHeight="1" x14ac:dyDescent="0.2"/>
    <row r="1740" ht="20.100000000000001" customHeight="1" x14ac:dyDescent="0.2"/>
    <row r="1741" ht="20.100000000000001" customHeight="1" x14ac:dyDescent="0.2"/>
    <row r="1742" ht="20.100000000000001" customHeight="1" x14ac:dyDescent="0.2"/>
    <row r="1743" ht="20.100000000000001" customHeight="1" x14ac:dyDescent="0.2"/>
    <row r="1744" ht="20.100000000000001" customHeight="1" x14ac:dyDescent="0.2"/>
    <row r="1745" ht="20.100000000000001" customHeight="1" x14ac:dyDescent="0.2"/>
    <row r="1746" ht="20.100000000000001" customHeight="1" x14ac:dyDescent="0.2"/>
    <row r="1747" ht="20.100000000000001" customHeight="1" x14ac:dyDescent="0.2"/>
    <row r="1748" ht="20.100000000000001" customHeight="1" x14ac:dyDescent="0.2"/>
    <row r="1749" ht="20.100000000000001" customHeight="1" x14ac:dyDescent="0.2"/>
    <row r="1750" ht="20.100000000000001" customHeight="1" x14ac:dyDescent="0.2"/>
    <row r="1751" ht="20.100000000000001" customHeight="1" x14ac:dyDescent="0.2"/>
    <row r="1752" ht="20.100000000000001" customHeight="1" x14ac:dyDescent="0.2"/>
    <row r="1753" ht="20.100000000000001" customHeight="1" x14ac:dyDescent="0.2"/>
    <row r="1754" ht="20.100000000000001" customHeight="1" x14ac:dyDescent="0.2"/>
    <row r="1755" ht="20.100000000000001" customHeight="1" x14ac:dyDescent="0.2"/>
    <row r="1756" ht="20.100000000000001" customHeight="1" x14ac:dyDescent="0.2"/>
    <row r="1757" ht="20.100000000000001" customHeight="1" x14ac:dyDescent="0.2"/>
    <row r="1758" ht="20.100000000000001" customHeight="1" x14ac:dyDescent="0.2"/>
    <row r="1759" ht="20.100000000000001" customHeight="1" x14ac:dyDescent="0.2"/>
    <row r="1760" ht="20.100000000000001" customHeight="1" x14ac:dyDescent="0.2"/>
    <row r="1761" ht="20.100000000000001" customHeight="1" x14ac:dyDescent="0.2"/>
    <row r="1762" ht="20.100000000000001" customHeight="1" x14ac:dyDescent="0.2"/>
    <row r="1763" ht="20.100000000000001" customHeight="1" x14ac:dyDescent="0.2"/>
    <row r="1764" ht="20.100000000000001" customHeight="1" x14ac:dyDescent="0.2"/>
    <row r="1765" ht="20.100000000000001" customHeight="1" x14ac:dyDescent="0.2"/>
    <row r="1766" ht="20.100000000000001" customHeight="1" x14ac:dyDescent="0.2"/>
    <row r="1767" ht="20.100000000000001" customHeight="1" x14ac:dyDescent="0.2"/>
    <row r="1768" ht="20.100000000000001" customHeight="1" x14ac:dyDescent="0.2"/>
    <row r="1769" ht="20.100000000000001" customHeight="1" x14ac:dyDescent="0.2"/>
    <row r="1770" ht="20.100000000000001" customHeight="1" x14ac:dyDescent="0.2"/>
    <row r="1771" ht="20.100000000000001" customHeight="1" x14ac:dyDescent="0.2"/>
    <row r="1772" ht="20.100000000000001" customHeight="1" x14ac:dyDescent="0.2"/>
    <row r="1773" ht="20.100000000000001" customHeight="1" x14ac:dyDescent="0.2"/>
    <row r="1774" ht="20.100000000000001" customHeight="1" x14ac:dyDescent="0.2"/>
    <row r="1775" ht="20.100000000000001" customHeight="1" x14ac:dyDescent="0.2"/>
    <row r="1776" ht="20.100000000000001" customHeight="1" x14ac:dyDescent="0.2"/>
    <row r="1777" ht="20.100000000000001" customHeight="1" x14ac:dyDescent="0.2"/>
    <row r="1778" ht="20.100000000000001" customHeight="1" x14ac:dyDescent="0.2"/>
    <row r="1779" ht="20.100000000000001" customHeight="1" x14ac:dyDescent="0.2"/>
    <row r="1780" ht="20.100000000000001" customHeight="1" x14ac:dyDescent="0.2"/>
    <row r="1781" ht="20.100000000000001" customHeight="1" x14ac:dyDescent="0.2"/>
    <row r="1782" ht="20.100000000000001" customHeight="1" x14ac:dyDescent="0.2"/>
    <row r="1783" ht="20.100000000000001" customHeight="1" x14ac:dyDescent="0.2"/>
    <row r="1784" ht="20.100000000000001" customHeight="1" x14ac:dyDescent="0.2"/>
    <row r="1785" ht="20.100000000000001" customHeight="1" x14ac:dyDescent="0.2"/>
    <row r="1786" ht="20.100000000000001" customHeight="1" x14ac:dyDescent="0.2"/>
    <row r="1787" ht="20.100000000000001" customHeight="1" x14ac:dyDescent="0.2"/>
    <row r="1788" ht="20.100000000000001" customHeight="1" x14ac:dyDescent="0.2"/>
    <row r="1789" ht="20.100000000000001" customHeight="1" x14ac:dyDescent="0.2"/>
    <row r="1790" ht="20.100000000000001" customHeight="1" x14ac:dyDescent="0.2"/>
    <row r="1791" ht="20.100000000000001" customHeight="1" x14ac:dyDescent="0.2"/>
    <row r="1792" ht="20.100000000000001" customHeight="1" x14ac:dyDescent="0.2"/>
    <row r="1793" ht="20.100000000000001" customHeight="1" x14ac:dyDescent="0.2"/>
    <row r="1794" ht="20.100000000000001" customHeight="1" x14ac:dyDescent="0.2"/>
    <row r="1795" ht="20.100000000000001" customHeight="1" x14ac:dyDescent="0.2"/>
    <row r="1796" ht="20.100000000000001" customHeight="1" x14ac:dyDescent="0.2"/>
    <row r="1797" ht="20.100000000000001" customHeight="1" x14ac:dyDescent="0.2"/>
    <row r="1798" ht="20.100000000000001" customHeight="1" x14ac:dyDescent="0.2"/>
    <row r="1799" ht="20.100000000000001" customHeight="1" x14ac:dyDescent="0.2"/>
    <row r="1800" ht="20.100000000000001" customHeight="1" x14ac:dyDescent="0.2"/>
    <row r="1801" ht="20.100000000000001" customHeight="1" x14ac:dyDescent="0.2"/>
    <row r="1802" ht="20.100000000000001" customHeight="1" x14ac:dyDescent="0.2"/>
    <row r="1803" ht="20.100000000000001" customHeight="1" x14ac:dyDescent="0.2"/>
    <row r="1804" ht="20.100000000000001" customHeight="1" x14ac:dyDescent="0.2"/>
    <row r="1805" ht="20.100000000000001" customHeight="1" x14ac:dyDescent="0.2"/>
    <row r="1806" ht="20.100000000000001" customHeight="1" x14ac:dyDescent="0.2"/>
    <row r="1807" ht="20.100000000000001" customHeight="1" x14ac:dyDescent="0.2"/>
    <row r="1808" ht="20.100000000000001" customHeight="1" x14ac:dyDescent="0.2"/>
    <row r="1809" ht="20.100000000000001" customHeight="1" x14ac:dyDescent="0.2"/>
    <row r="1810" ht="20.100000000000001" customHeight="1" x14ac:dyDescent="0.2"/>
    <row r="1811" ht="20.100000000000001" customHeight="1" x14ac:dyDescent="0.2"/>
    <row r="1812" ht="20.100000000000001" customHeight="1" x14ac:dyDescent="0.2"/>
    <row r="1813" ht="20.100000000000001" customHeight="1" x14ac:dyDescent="0.2"/>
    <row r="1814" ht="20.100000000000001" customHeight="1" x14ac:dyDescent="0.2"/>
    <row r="1815" ht="20.100000000000001" customHeight="1" x14ac:dyDescent="0.2"/>
    <row r="1816" ht="20.100000000000001" customHeight="1" x14ac:dyDescent="0.2"/>
    <row r="1817" ht="20.100000000000001" customHeight="1" x14ac:dyDescent="0.2"/>
    <row r="1818" ht="20.100000000000001" customHeight="1" x14ac:dyDescent="0.2"/>
    <row r="1819" ht="20.100000000000001" customHeight="1" x14ac:dyDescent="0.2"/>
    <row r="1820" ht="20.100000000000001" customHeight="1" x14ac:dyDescent="0.2"/>
    <row r="1821" ht="20.100000000000001" customHeight="1" x14ac:dyDescent="0.2"/>
    <row r="1822" ht="20.100000000000001" customHeight="1" x14ac:dyDescent="0.2"/>
    <row r="1823" ht="20.100000000000001" customHeight="1" x14ac:dyDescent="0.2"/>
    <row r="1824" ht="20.100000000000001" customHeight="1" x14ac:dyDescent="0.2"/>
    <row r="1825" ht="20.100000000000001" customHeight="1" x14ac:dyDescent="0.2"/>
    <row r="1826" ht="20.100000000000001" customHeight="1" x14ac:dyDescent="0.2"/>
    <row r="1827" ht="20.100000000000001" customHeight="1" x14ac:dyDescent="0.2"/>
    <row r="1828" ht="20.100000000000001" customHeight="1" x14ac:dyDescent="0.2"/>
    <row r="1829" ht="20.100000000000001" customHeight="1" x14ac:dyDescent="0.2"/>
    <row r="1830" ht="20.100000000000001" customHeight="1" x14ac:dyDescent="0.2"/>
    <row r="1831" ht="20.100000000000001" customHeight="1" x14ac:dyDescent="0.2"/>
    <row r="1832" ht="20.100000000000001" customHeight="1" x14ac:dyDescent="0.2"/>
    <row r="1833" ht="20.100000000000001" customHeight="1" x14ac:dyDescent="0.2"/>
    <row r="1834" ht="20.100000000000001" customHeight="1" x14ac:dyDescent="0.2"/>
    <row r="1835" ht="20.100000000000001" customHeight="1" x14ac:dyDescent="0.2"/>
    <row r="1836" ht="20.100000000000001" customHeight="1" x14ac:dyDescent="0.2"/>
    <row r="1837" ht="20.100000000000001" customHeight="1" x14ac:dyDescent="0.2"/>
    <row r="1838" ht="20.100000000000001" customHeight="1" x14ac:dyDescent="0.2"/>
    <row r="1839" ht="20.100000000000001" customHeight="1" x14ac:dyDescent="0.2"/>
    <row r="1840" ht="20.100000000000001" customHeight="1" x14ac:dyDescent="0.2"/>
    <row r="1841" ht="20.100000000000001" customHeight="1" x14ac:dyDescent="0.2"/>
    <row r="1842" ht="20.100000000000001" customHeight="1" x14ac:dyDescent="0.2"/>
    <row r="1843" ht="20.100000000000001" customHeight="1" x14ac:dyDescent="0.2"/>
    <row r="1844" ht="20.100000000000001" customHeight="1" x14ac:dyDescent="0.2"/>
    <row r="1845" ht="20.100000000000001" customHeight="1" x14ac:dyDescent="0.2"/>
    <row r="1846" ht="20.100000000000001" customHeight="1" x14ac:dyDescent="0.2"/>
    <row r="1847" ht="20.100000000000001" customHeight="1" x14ac:dyDescent="0.2"/>
    <row r="1848" ht="20.100000000000001" customHeight="1" x14ac:dyDescent="0.2"/>
    <row r="1849" ht="20.100000000000001" customHeight="1" x14ac:dyDescent="0.2"/>
    <row r="1850" ht="20.100000000000001" customHeight="1" x14ac:dyDescent="0.2"/>
    <row r="1851" ht="20.100000000000001" customHeight="1" x14ac:dyDescent="0.2"/>
    <row r="1852" ht="20.100000000000001" customHeight="1" x14ac:dyDescent="0.2"/>
    <row r="1853" ht="20.100000000000001" customHeight="1" x14ac:dyDescent="0.2"/>
    <row r="1854" ht="20.100000000000001" customHeight="1" x14ac:dyDescent="0.2"/>
    <row r="1855" ht="20.100000000000001" customHeight="1" x14ac:dyDescent="0.2"/>
    <row r="1856" ht="20.100000000000001" customHeight="1" x14ac:dyDescent="0.2"/>
    <row r="1857" ht="20.100000000000001" customHeight="1" x14ac:dyDescent="0.2"/>
    <row r="1858" ht="20.100000000000001" customHeight="1" x14ac:dyDescent="0.2"/>
    <row r="1859" ht="20.100000000000001" customHeight="1" x14ac:dyDescent="0.2"/>
    <row r="1860" ht="20.100000000000001" customHeight="1" x14ac:dyDescent="0.2"/>
    <row r="1861" ht="20.100000000000001" customHeight="1" x14ac:dyDescent="0.2"/>
    <row r="1862" ht="20.100000000000001" customHeight="1" x14ac:dyDescent="0.2"/>
    <row r="1863" ht="20.100000000000001" customHeight="1" x14ac:dyDescent="0.2"/>
    <row r="1864" ht="20.100000000000001" customHeight="1" x14ac:dyDescent="0.2"/>
    <row r="1865" ht="20.100000000000001" customHeight="1" x14ac:dyDescent="0.2"/>
    <row r="1866" ht="20.100000000000001" customHeight="1" x14ac:dyDescent="0.2"/>
    <row r="1867" ht="20.100000000000001" customHeight="1" x14ac:dyDescent="0.2"/>
    <row r="1868" ht="20.100000000000001" customHeight="1" x14ac:dyDescent="0.2"/>
    <row r="1869" ht="20.100000000000001" customHeight="1" x14ac:dyDescent="0.2"/>
    <row r="1870" ht="20.100000000000001" customHeight="1" x14ac:dyDescent="0.2"/>
    <row r="1871" ht="20.100000000000001" customHeight="1" x14ac:dyDescent="0.2"/>
    <row r="1872" ht="20.100000000000001" customHeight="1" x14ac:dyDescent="0.2"/>
    <row r="1873" ht="20.100000000000001" customHeight="1" x14ac:dyDescent="0.2"/>
    <row r="1874" ht="20.100000000000001" customHeight="1" x14ac:dyDescent="0.2"/>
    <row r="1875" ht="20.100000000000001" customHeight="1" x14ac:dyDescent="0.2"/>
    <row r="1876" ht="20.100000000000001" customHeight="1" x14ac:dyDescent="0.2"/>
    <row r="1877" ht="20.100000000000001" customHeight="1" x14ac:dyDescent="0.2"/>
    <row r="1878" ht="20.100000000000001" customHeight="1" x14ac:dyDescent="0.2"/>
    <row r="1879" ht="20.100000000000001" customHeight="1" x14ac:dyDescent="0.2"/>
    <row r="1880" ht="20.100000000000001" customHeight="1" x14ac:dyDescent="0.2"/>
    <row r="1881" ht="20.100000000000001" customHeight="1" x14ac:dyDescent="0.2"/>
    <row r="1882" ht="20.100000000000001" customHeight="1" x14ac:dyDescent="0.2"/>
    <row r="1883" ht="20.100000000000001" customHeight="1" x14ac:dyDescent="0.2"/>
    <row r="1884" ht="20.100000000000001" customHeight="1" x14ac:dyDescent="0.2"/>
    <row r="1885" ht="20.100000000000001" customHeight="1" x14ac:dyDescent="0.2"/>
    <row r="1886" ht="20.100000000000001" customHeight="1" x14ac:dyDescent="0.2"/>
    <row r="1887" ht="20.100000000000001" customHeight="1" x14ac:dyDescent="0.2"/>
    <row r="1888" ht="20.100000000000001" customHeight="1" x14ac:dyDescent="0.2"/>
    <row r="1889" ht="20.100000000000001" customHeight="1" x14ac:dyDescent="0.2"/>
    <row r="1890" ht="20.100000000000001" customHeight="1" x14ac:dyDescent="0.2"/>
    <row r="1891" ht="20.100000000000001" customHeight="1" x14ac:dyDescent="0.2"/>
    <row r="1892" ht="20.100000000000001" customHeight="1" x14ac:dyDescent="0.2"/>
    <row r="1893" ht="20.100000000000001" customHeight="1" x14ac:dyDescent="0.2"/>
    <row r="1894" ht="20.100000000000001" customHeight="1" x14ac:dyDescent="0.2"/>
    <row r="1895" ht="20.100000000000001" customHeight="1" x14ac:dyDescent="0.2"/>
    <row r="1896" ht="20.100000000000001" customHeight="1" x14ac:dyDescent="0.2"/>
    <row r="1897" ht="20.100000000000001" customHeight="1" x14ac:dyDescent="0.2"/>
    <row r="1898" ht="20.100000000000001" customHeight="1" x14ac:dyDescent="0.2"/>
    <row r="1899" ht="20.100000000000001" customHeight="1" x14ac:dyDescent="0.2"/>
    <row r="1900" ht="20.100000000000001" customHeight="1" x14ac:dyDescent="0.2"/>
    <row r="1901" ht="20.100000000000001" customHeight="1" x14ac:dyDescent="0.2"/>
    <row r="1902" ht="20.100000000000001" customHeight="1" x14ac:dyDescent="0.2"/>
    <row r="1903" ht="20.100000000000001" customHeight="1" x14ac:dyDescent="0.2"/>
    <row r="1904" ht="20.100000000000001" customHeight="1" x14ac:dyDescent="0.2"/>
    <row r="1905" ht="20.100000000000001" customHeight="1" x14ac:dyDescent="0.2"/>
    <row r="1906" ht="20.100000000000001" customHeight="1" x14ac:dyDescent="0.2"/>
    <row r="1907" ht="20.100000000000001" customHeight="1" x14ac:dyDescent="0.2"/>
    <row r="1908" ht="20.100000000000001" customHeight="1" x14ac:dyDescent="0.2"/>
    <row r="1909" ht="20.100000000000001" customHeight="1" x14ac:dyDescent="0.2"/>
    <row r="1910" ht="20.100000000000001" customHeight="1" x14ac:dyDescent="0.2"/>
    <row r="1911" ht="20.100000000000001" customHeight="1" x14ac:dyDescent="0.2"/>
    <row r="1912" ht="20.100000000000001" customHeight="1" x14ac:dyDescent="0.2"/>
    <row r="1913" ht="20.100000000000001" customHeight="1" x14ac:dyDescent="0.2"/>
    <row r="1914" ht="20.100000000000001" customHeight="1" x14ac:dyDescent="0.2"/>
    <row r="1915" ht="20.100000000000001" customHeight="1" x14ac:dyDescent="0.2"/>
    <row r="1916" ht="20.100000000000001" customHeight="1" x14ac:dyDescent="0.2"/>
    <row r="1917" ht="20.100000000000001" customHeight="1" x14ac:dyDescent="0.2"/>
    <row r="1918" ht="20.100000000000001" customHeight="1" x14ac:dyDescent="0.2"/>
    <row r="1919" ht="20.100000000000001" customHeight="1" x14ac:dyDescent="0.2"/>
    <row r="1920" ht="20.100000000000001" customHeight="1" x14ac:dyDescent="0.2"/>
    <row r="1921" ht="20.100000000000001" customHeight="1" x14ac:dyDescent="0.2"/>
    <row r="1922" ht="20.100000000000001" customHeight="1" x14ac:dyDescent="0.2"/>
    <row r="1923" ht="20.100000000000001" customHeight="1" x14ac:dyDescent="0.2"/>
    <row r="1924" ht="20.100000000000001" customHeight="1" x14ac:dyDescent="0.2"/>
    <row r="1925" ht="20.100000000000001" customHeight="1" x14ac:dyDescent="0.2"/>
    <row r="1926" ht="20.100000000000001" customHeight="1" x14ac:dyDescent="0.2"/>
    <row r="1927" ht="20.100000000000001" customHeight="1" x14ac:dyDescent="0.2"/>
    <row r="1928" ht="20.100000000000001" customHeight="1" x14ac:dyDescent="0.2"/>
    <row r="1929" ht="20.100000000000001" customHeight="1" x14ac:dyDescent="0.2"/>
    <row r="1930" ht="20.100000000000001" customHeight="1" x14ac:dyDescent="0.2"/>
    <row r="1931" ht="20.100000000000001" customHeight="1" x14ac:dyDescent="0.2"/>
    <row r="1932" ht="20.100000000000001" customHeight="1" x14ac:dyDescent="0.2"/>
    <row r="1933" ht="20.100000000000001" customHeight="1" x14ac:dyDescent="0.2"/>
    <row r="1934" ht="20.100000000000001" customHeight="1" x14ac:dyDescent="0.2"/>
    <row r="1935" ht="20.100000000000001" customHeight="1" x14ac:dyDescent="0.2"/>
    <row r="1936" ht="20.100000000000001" customHeight="1" x14ac:dyDescent="0.2"/>
    <row r="1937" ht="20.100000000000001" customHeight="1" x14ac:dyDescent="0.2"/>
    <row r="1938" ht="20.100000000000001" customHeight="1" x14ac:dyDescent="0.2"/>
    <row r="1939" ht="20.100000000000001" customHeight="1" x14ac:dyDescent="0.2"/>
    <row r="1940" ht="20.100000000000001" customHeight="1" x14ac:dyDescent="0.2"/>
    <row r="1941" ht="20.100000000000001" customHeight="1" x14ac:dyDescent="0.2"/>
    <row r="1942" ht="20.100000000000001" customHeight="1" x14ac:dyDescent="0.2"/>
    <row r="1943" ht="20.100000000000001" customHeight="1" x14ac:dyDescent="0.2"/>
    <row r="1944" ht="20.100000000000001" customHeight="1" x14ac:dyDescent="0.2"/>
    <row r="1945" ht="20.100000000000001" customHeight="1" x14ac:dyDescent="0.2"/>
    <row r="1946" ht="20.100000000000001" customHeight="1" x14ac:dyDescent="0.2"/>
    <row r="1947" ht="20.100000000000001" customHeight="1" x14ac:dyDescent="0.2"/>
    <row r="1948" ht="20.100000000000001" customHeight="1" x14ac:dyDescent="0.2"/>
    <row r="1949" ht="20.100000000000001" customHeight="1" x14ac:dyDescent="0.2"/>
    <row r="1950" ht="20.100000000000001" customHeight="1" x14ac:dyDescent="0.2"/>
    <row r="1951" ht="20.100000000000001" customHeight="1" x14ac:dyDescent="0.2"/>
    <row r="1952" ht="20.100000000000001" customHeight="1" x14ac:dyDescent="0.2"/>
    <row r="1953" ht="20.100000000000001" customHeight="1" x14ac:dyDescent="0.2"/>
    <row r="1954" ht="20.100000000000001" customHeight="1" x14ac:dyDescent="0.2"/>
    <row r="1955" ht="20.100000000000001" customHeight="1" x14ac:dyDescent="0.2"/>
    <row r="1956" ht="20.100000000000001" customHeight="1" x14ac:dyDescent="0.2"/>
    <row r="1957" ht="20.100000000000001" customHeight="1" x14ac:dyDescent="0.2"/>
    <row r="1958" ht="20.100000000000001" customHeight="1" x14ac:dyDescent="0.2"/>
    <row r="1959" ht="20.100000000000001" customHeight="1" x14ac:dyDescent="0.2"/>
    <row r="1960" ht="20.100000000000001" customHeight="1" x14ac:dyDescent="0.2"/>
    <row r="1961" ht="20.100000000000001" customHeight="1" x14ac:dyDescent="0.2"/>
    <row r="1962" ht="20.100000000000001" customHeight="1" x14ac:dyDescent="0.2"/>
    <row r="1963" ht="20.100000000000001" customHeight="1" x14ac:dyDescent="0.2"/>
    <row r="1964" ht="20.100000000000001" customHeight="1" x14ac:dyDescent="0.2"/>
    <row r="1965" ht="20.100000000000001" customHeight="1" x14ac:dyDescent="0.2"/>
    <row r="1966" ht="20.100000000000001" customHeight="1" x14ac:dyDescent="0.2"/>
    <row r="1967" ht="20.100000000000001" customHeight="1" x14ac:dyDescent="0.2"/>
    <row r="1968" ht="20.100000000000001" customHeight="1" x14ac:dyDescent="0.2"/>
    <row r="1969" ht="20.100000000000001" customHeight="1" x14ac:dyDescent="0.2"/>
    <row r="1970" ht="20.100000000000001" customHeight="1" x14ac:dyDescent="0.2"/>
    <row r="1971" ht="20.100000000000001" customHeight="1" x14ac:dyDescent="0.2"/>
    <row r="1972" ht="20.100000000000001" customHeight="1" x14ac:dyDescent="0.2"/>
    <row r="1973" ht="20.100000000000001" customHeight="1" x14ac:dyDescent="0.2"/>
    <row r="1974" ht="20.100000000000001" customHeight="1" x14ac:dyDescent="0.2"/>
    <row r="1975" ht="20.100000000000001" customHeight="1" x14ac:dyDescent="0.2"/>
    <row r="1976" ht="20.100000000000001" customHeight="1" x14ac:dyDescent="0.2"/>
    <row r="1977" ht="20.100000000000001" customHeight="1" x14ac:dyDescent="0.2"/>
    <row r="1978" ht="20.100000000000001" customHeight="1" x14ac:dyDescent="0.2"/>
    <row r="1979" ht="20.100000000000001" customHeight="1" x14ac:dyDescent="0.2"/>
    <row r="1980" ht="20.100000000000001" customHeight="1" x14ac:dyDescent="0.2"/>
    <row r="1981" ht="20.100000000000001" customHeight="1" x14ac:dyDescent="0.2"/>
    <row r="1982" ht="20.100000000000001" customHeight="1" x14ac:dyDescent="0.2"/>
    <row r="1983" ht="20.100000000000001" customHeight="1" x14ac:dyDescent="0.2"/>
    <row r="1984" ht="20.100000000000001" customHeight="1" x14ac:dyDescent="0.2"/>
    <row r="1985" ht="20.100000000000001" customHeight="1" x14ac:dyDescent="0.2"/>
    <row r="1986" ht="20.100000000000001" customHeight="1" x14ac:dyDescent="0.2"/>
    <row r="1987" ht="20.100000000000001" customHeight="1" x14ac:dyDescent="0.2"/>
    <row r="1988" ht="20.100000000000001" customHeight="1" x14ac:dyDescent="0.2"/>
    <row r="1989" ht="20.100000000000001" customHeight="1" x14ac:dyDescent="0.2"/>
    <row r="1990" ht="20.100000000000001" customHeight="1" x14ac:dyDescent="0.2"/>
    <row r="1991" ht="20.100000000000001" customHeight="1" x14ac:dyDescent="0.2"/>
    <row r="1992" ht="20.100000000000001" customHeight="1" x14ac:dyDescent="0.2"/>
    <row r="1993" ht="20.100000000000001" customHeight="1" x14ac:dyDescent="0.2"/>
    <row r="1994" ht="20.100000000000001" customHeight="1" x14ac:dyDescent="0.2"/>
    <row r="1995" ht="20.100000000000001" customHeight="1" x14ac:dyDescent="0.2"/>
    <row r="1996" ht="20.100000000000001" customHeight="1" x14ac:dyDescent="0.2"/>
    <row r="1997" ht="20.100000000000001" customHeight="1" x14ac:dyDescent="0.2"/>
    <row r="1998" ht="20.100000000000001" customHeight="1" x14ac:dyDescent="0.2"/>
    <row r="1999" ht="20.100000000000001" customHeight="1" x14ac:dyDescent="0.2"/>
    <row r="2000" ht="20.100000000000001" customHeight="1" x14ac:dyDescent="0.2"/>
    <row r="2001" ht="20.100000000000001" customHeight="1" x14ac:dyDescent="0.2"/>
    <row r="2002" ht="20.100000000000001" customHeight="1" x14ac:dyDescent="0.2"/>
    <row r="2003" ht="20.100000000000001" customHeight="1" x14ac:dyDescent="0.2"/>
    <row r="2004" ht="20.100000000000001" customHeight="1" x14ac:dyDescent="0.2"/>
    <row r="2005" ht="20.100000000000001" customHeight="1" x14ac:dyDescent="0.2"/>
    <row r="2006" ht="20.100000000000001" customHeight="1" x14ac:dyDescent="0.2"/>
    <row r="2007" ht="20.100000000000001" customHeight="1" x14ac:dyDescent="0.2"/>
    <row r="2008" ht="20.100000000000001" customHeight="1" x14ac:dyDescent="0.2"/>
    <row r="2009" ht="20.100000000000001" customHeight="1" x14ac:dyDescent="0.2"/>
    <row r="2010" ht="20.100000000000001" customHeight="1" x14ac:dyDescent="0.2"/>
    <row r="2011" ht="20.100000000000001" customHeight="1" x14ac:dyDescent="0.2"/>
    <row r="2012" ht="20.100000000000001" customHeight="1" x14ac:dyDescent="0.2"/>
    <row r="2013" ht="20.100000000000001" customHeight="1" x14ac:dyDescent="0.2"/>
    <row r="2014" ht="20.100000000000001" customHeight="1" x14ac:dyDescent="0.2"/>
    <row r="2015" ht="20.100000000000001" customHeight="1" x14ac:dyDescent="0.2"/>
    <row r="2016" ht="20.100000000000001" customHeight="1" x14ac:dyDescent="0.2"/>
    <row r="2017" ht="20.100000000000001" customHeight="1" x14ac:dyDescent="0.2"/>
    <row r="2018" ht="20.100000000000001" customHeight="1" x14ac:dyDescent="0.2"/>
    <row r="2019" ht="20.100000000000001" customHeight="1" x14ac:dyDescent="0.2"/>
    <row r="2020" ht="20.100000000000001" customHeight="1" x14ac:dyDescent="0.2"/>
    <row r="2021" ht="20.100000000000001" customHeight="1" x14ac:dyDescent="0.2"/>
    <row r="2022" ht="20.100000000000001" customHeight="1" x14ac:dyDescent="0.2"/>
    <row r="2023" ht="20.100000000000001" customHeight="1" x14ac:dyDescent="0.2"/>
    <row r="2024" ht="20.100000000000001" customHeight="1" x14ac:dyDescent="0.2"/>
    <row r="2025" ht="20.100000000000001" customHeight="1" x14ac:dyDescent="0.2"/>
    <row r="2026" ht="20.100000000000001" customHeight="1" x14ac:dyDescent="0.2"/>
    <row r="2027" ht="20.100000000000001" customHeight="1" x14ac:dyDescent="0.2"/>
    <row r="2028" ht="20.100000000000001" customHeight="1" x14ac:dyDescent="0.2"/>
    <row r="2029" ht="20.100000000000001" customHeight="1" x14ac:dyDescent="0.2"/>
    <row r="2030" ht="20.100000000000001" customHeight="1" x14ac:dyDescent="0.2"/>
    <row r="2031" ht="20.100000000000001" customHeight="1" x14ac:dyDescent="0.2"/>
    <row r="2032" ht="20.100000000000001" customHeight="1" x14ac:dyDescent="0.2"/>
    <row r="2033" ht="20.100000000000001" customHeight="1" x14ac:dyDescent="0.2"/>
    <row r="2034" ht="20.100000000000001" customHeight="1" x14ac:dyDescent="0.2"/>
    <row r="2035" ht="20.100000000000001" customHeight="1" x14ac:dyDescent="0.2"/>
    <row r="2036" ht="20.100000000000001" customHeight="1" x14ac:dyDescent="0.2"/>
    <row r="2037" ht="20.100000000000001" customHeight="1" x14ac:dyDescent="0.2"/>
    <row r="2038" ht="20.100000000000001" customHeight="1" x14ac:dyDescent="0.2"/>
    <row r="2039" ht="20.100000000000001" customHeight="1" x14ac:dyDescent="0.2"/>
    <row r="2040" ht="20.100000000000001" customHeight="1" x14ac:dyDescent="0.2"/>
    <row r="2041" ht="20.100000000000001" customHeight="1" x14ac:dyDescent="0.2"/>
    <row r="2042" ht="20.100000000000001" customHeight="1" x14ac:dyDescent="0.2"/>
    <row r="2043" ht="20.100000000000001" customHeight="1" x14ac:dyDescent="0.2"/>
    <row r="2044" ht="20.100000000000001" customHeight="1" x14ac:dyDescent="0.2"/>
    <row r="2045" ht="20.100000000000001" customHeight="1" x14ac:dyDescent="0.2"/>
    <row r="2046" ht="20.100000000000001" customHeight="1" x14ac:dyDescent="0.2"/>
    <row r="2047" ht="20.100000000000001" customHeight="1" x14ac:dyDescent="0.2"/>
    <row r="2048" ht="20.100000000000001" customHeight="1" x14ac:dyDescent="0.2"/>
    <row r="2049" ht="20.100000000000001" customHeight="1" x14ac:dyDescent="0.2"/>
    <row r="2050" ht="20.100000000000001" customHeight="1" x14ac:dyDescent="0.2"/>
    <row r="2051" ht="20.100000000000001" customHeight="1" x14ac:dyDescent="0.2"/>
    <row r="2052" ht="20.100000000000001" customHeight="1" x14ac:dyDescent="0.2"/>
    <row r="2053" ht="20.100000000000001" customHeight="1" x14ac:dyDescent="0.2"/>
    <row r="2054" ht="20.100000000000001" customHeight="1" x14ac:dyDescent="0.2"/>
    <row r="2055" ht="20.100000000000001" customHeight="1" x14ac:dyDescent="0.2"/>
    <row r="2056" ht="20.100000000000001" customHeight="1" x14ac:dyDescent="0.2"/>
    <row r="2057" ht="20.100000000000001" customHeight="1" x14ac:dyDescent="0.2"/>
    <row r="2058" ht="20.100000000000001" customHeight="1" x14ac:dyDescent="0.2"/>
    <row r="2059" ht="20.100000000000001" customHeight="1" x14ac:dyDescent="0.2"/>
    <row r="2060" ht="20.100000000000001" customHeight="1" x14ac:dyDescent="0.2"/>
    <row r="2061" ht="20.100000000000001" customHeight="1" x14ac:dyDescent="0.2"/>
    <row r="2062" ht="20.100000000000001" customHeight="1" x14ac:dyDescent="0.2"/>
    <row r="2063" ht="20.100000000000001" customHeight="1" x14ac:dyDescent="0.2"/>
    <row r="2064" ht="20.100000000000001" customHeight="1" x14ac:dyDescent="0.2"/>
    <row r="2065" ht="20.100000000000001" customHeight="1" x14ac:dyDescent="0.2"/>
    <row r="2066" ht="20.100000000000001" customHeight="1" x14ac:dyDescent="0.2"/>
    <row r="2067" ht="20.100000000000001" customHeight="1" x14ac:dyDescent="0.2"/>
    <row r="2068" ht="20.100000000000001" customHeight="1" x14ac:dyDescent="0.2"/>
    <row r="2069" ht="20.100000000000001" customHeight="1" x14ac:dyDescent="0.2"/>
    <row r="2070" ht="20.100000000000001" customHeight="1" x14ac:dyDescent="0.2"/>
    <row r="2071" ht="20.100000000000001" customHeight="1" x14ac:dyDescent="0.2"/>
    <row r="2072" ht="20.100000000000001" customHeight="1" x14ac:dyDescent="0.2"/>
    <row r="2073" ht="20.100000000000001" customHeight="1" x14ac:dyDescent="0.2"/>
    <row r="2074" ht="20.100000000000001" customHeight="1" x14ac:dyDescent="0.2"/>
    <row r="2075" ht="20.100000000000001" customHeight="1" x14ac:dyDescent="0.2"/>
    <row r="2076" ht="20.100000000000001" customHeight="1" x14ac:dyDescent="0.2"/>
    <row r="2077" ht="20.100000000000001" customHeight="1" x14ac:dyDescent="0.2"/>
    <row r="2078" ht="20.100000000000001" customHeight="1" x14ac:dyDescent="0.2"/>
    <row r="2079" ht="20.100000000000001" customHeight="1" x14ac:dyDescent="0.2"/>
    <row r="2080" ht="20.100000000000001" customHeight="1" x14ac:dyDescent="0.2"/>
    <row r="2081" ht="20.100000000000001" customHeight="1" x14ac:dyDescent="0.2"/>
    <row r="2082" ht="20.100000000000001" customHeight="1" x14ac:dyDescent="0.2"/>
    <row r="2083" ht="20.100000000000001" customHeight="1" x14ac:dyDescent="0.2"/>
    <row r="2084" ht="20.100000000000001" customHeight="1" x14ac:dyDescent="0.2"/>
    <row r="2085" ht="20.100000000000001" customHeight="1" x14ac:dyDescent="0.2"/>
    <row r="2086" ht="20.100000000000001" customHeight="1" x14ac:dyDescent="0.2"/>
    <row r="2087" ht="20.100000000000001" customHeight="1" x14ac:dyDescent="0.2"/>
    <row r="2088" ht="20.100000000000001" customHeight="1" x14ac:dyDescent="0.2"/>
    <row r="2089" ht="20.100000000000001" customHeight="1" x14ac:dyDescent="0.2"/>
    <row r="2090" ht="20.100000000000001" customHeight="1" x14ac:dyDescent="0.2"/>
    <row r="2091" ht="20.100000000000001" customHeight="1" x14ac:dyDescent="0.2"/>
    <row r="2092" ht="20.100000000000001" customHeight="1" x14ac:dyDescent="0.2"/>
    <row r="2093" ht="20.100000000000001" customHeight="1" x14ac:dyDescent="0.2"/>
    <row r="2094" ht="20.100000000000001" customHeight="1" x14ac:dyDescent="0.2"/>
    <row r="2095" ht="20.100000000000001" customHeight="1" x14ac:dyDescent="0.2"/>
    <row r="2096" ht="20.100000000000001" customHeight="1" x14ac:dyDescent="0.2"/>
    <row r="2097" ht="20.100000000000001" customHeight="1" x14ac:dyDescent="0.2"/>
    <row r="2098" ht="20.100000000000001" customHeight="1" x14ac:dyDescent="0.2"/>
    <row r="2099" ht="20.100000000000001" customHeight="1" x14ac:dyDescent="0.2"/>
    <row r="2100" ht="20.100000000000001" customHeight="1" x14ac:dyDescent="0.2"/>
    <row r="2101" ht="20.100000000000001" customHeight="1" x14ac:dyDescent="0.2"/>
    <row r="2102" ht="20.100000000000001" customHeight="1" x14ac:dyDescent="0.2"/>
    <row r="2103" ht="20.100000000000001" customHeight="1" x14ac:dyDescent="0.2"/>
    <row r="2104" ht="20.100000000000001" customHeight="1" x14ac:dyDescent="0.2"/>
    <row r="2105" ht="20.100000000000001" customHeight="1" x14ac:dyDescent="0.2"/>
    <row r="2106" ht="20.100000000000001" customHeight="1" x14ac:dyDescent="0.2"/>
    <row r="2107" ht="20.100000000000001" customHeight="1" x14ac:dyDescent="0.2"/>
    <row r="2108" ht="20.100000000000001" customHeight="1" x14ac:dyDescent="0.2"/>
    <row r="2109" ht="20.100000000000001" customHeight="1" x14ac:dyDescent="0.2"/>
    <row r="2110" ht="20.100000000000001" customHeight="1" x14ac:dyDescent="0.2"/>
    <row r="2111" ht="20.100000000000001" customHeight="1" x14ac:dyDescent="0.2"/>
    <row r="2112" ht="20.100000000000001" customHeight="1" x14ac:dyDescent="0.2"/>
    <row r="2113" ht="20.100000000000001" customHeight="1" x14ac:dyDescent="0.2"/>
    <row r="2114" ht="20.100000000000001" customHeight="1" x14ac:dyDescent="0.2"/>
    <row r="2115" ht="20.100000000000001" customHeight="1" x14ac:dyDescent="0.2"/>
    <row r="2116" ht="20.100000000000001" customHeight="1" x14ac:dyDescent="0.2"/>
    <row r="2117" ht="20.100000000000001" customHeight="1" x14ac:dyDescent="0.2"/>
    <row r="2118" ht="20.100000000000001" customHeight="1" x14ac:dyDescent="0.2"/>
    <row r="2119" ht="20.100000000000001" customHeight="1" x14ac:dyDescent="0.2"/>
    <row r="2120" ht="20.100000000000001" customHeight="1" x14ac:dyDescent="0.2"/>
    <row r="2121" ht="20.100000000000001" customHeight="1" x14ac:dyDescent="0.2"/>
    <row r="2122" ht="20.100000000000001" customHeight="1" x14ac:dyDescent="0.2"/>
    <row r="2123" ht="20.100000000000001" customHeight="1" x14ac:dyDescent="0.2"/>
    <row r="2124" ht="20.100000000000001" customHeight="1" x14ac:dyDescent="0.2"/>
    <row r="2125" ht="20.100000000000001" customHeight="1" x14ac:dyDescent="0.2"/>
    <row r="2126" ht="20.100000000000001" customHeight="1" x14ac:dyDescent="0.2"/>
    <row r="2127" ht="20.100000000000001" customHeight="1" x14ac:dyDescent="0.2"/>
    <row r="2128" ht="20.100000000000001" customHeight="1" x14ac:dyDescent="0.2"/>
    <row r="2129" ht="20.100000000000001" customHeight="1" x14ac:dyDescent="0.2"/>
    <row r="2130" ht="20.100000000000001" customHeight="1" x14ac:dyDescent="0.2"/>
    <row r="2131" ht="20.100000000000001" customHeight="1" x14ac:dyDescent="0.2"/>
    <row r="2132" ht="20.100000000000001" customHeight="1" x14ac:dyDescent="0.2"/>
    <row r="2133" ht="20.100000000000001" customHeight="1" x14ac:dyDescent="0.2"/>
    <row r="2134" ht="20.100000000000001" customHeight="1" x14ac:dyDescent="0.2"/>
    <row r="2135" ht="20.100000000000001" customHeight="1" x14ac:dyDescent="0.2"/>
    <row r="2136" ht="20.100000000000001" customHeight="1" x14ac:dyDescent="0.2"/>
    <row r="2137" ht="20.100000000000001" customHeight="1" x14ac:dyDescent="0.2"/>
    <row r="2138" ht="20.100000000000001" customHeight="1" x14ac:dyDescent="0.2"/>
    <row r="2139" ht="20.100000000000001" customHeight="1" x14ac:dyDescent="0.2"/>
    <row r="2140" ht="20.100000000000001" customHeight="1" x14ac:dyDescent="0.2"/>
    <row r="2141" ht="20.100000000000001" customHeight="1" x14ac:dyDescent="0.2"/>
    <row r="2142" ht="20.100000000000001" customHeight="1" x14ac:dyDescent="0.2"/>
    <row r="2143" ht="20.100000000000001" customHeight="1" x14ac:dyDescent="0.2"/>
    <row r="2144" ht="20.100000000000001" customHeight="1" x14ac:dyDescent="0.2"/>
    <row r="2145" ht="20.100000000000001" customHeight="1" x14ac:dyDescent="0.2"/>
    <row r="2146" ht="20.100000000000001" customHeight="1" x14ac:dyDescent="0.2"/>
    <row r="2147" ht="20.100000000000001" customHeight="1" x14ac:dyDescent="0.2"/>
    <row r="2148" ht="20.100000000000001" customHeight="1" x14ac:dyDescent="0.2"/>
    <row r="2149" ht="20.100000000000001" customHeight="1" x14ac:dyDescent="0.2"/>
    <row r="2150" ht="20.100000000000001" customHeight="1" x14ac:dyDescent="0.2"/>
  </sheetData>
  <mergeCells count="3">
    <mergeCell ref="A2:H2"/>
    <mergeCell ref="A10:H10"/>
    <mergeCell ref="A36:H36"/>
  </mergeCells>
  <conditionalFormatting sqref="J6:J67">
    <cfRule type="cellIs" dxfId="5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2" fitToHeight="4" orientation="portrait" r:id="rId1"/>
  <headerFooter alignWithMargins="0">
    <oddHeader>&amp;A</oddHeader>
  </headerFooter>
  <rowBreaks count="1" manualBreakCount="1">
    <brk id="35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036AD-8A41-43EE-8470-4987C3C3588C}">
  <dimension ref="A1:K156"/>
  <sheetViews>
    <sheetView showGridLines="0" zoomScale="80" zoomScaleNormal="80" zoomScaleSheetLayoutView="100" workbookViewId="0">
      <selection activeCell="E158" sqref="E158"/>
    </sheetView>
  </sheetViews>
  <sheetFormatPr defaultColWidth="9.140625" defaultRowHeight="12.75" x14ac:dyDescent="0.2"/>
  <cols>
    <col min="1" max="1" width="4.42578125" style="17" customWidth="1"/>
    <col min="2" max="2" width="35.7109375" style="17" bestFit="1" customWidth="1"/>
    <col min="3" max="3" width="14.42578125" style="17" customWidth="1"/>
    <col min="4" max="4" width="14.5703125" style="17" customWidth="1"/>
    <col min="5" max="5" width="13.7109375" style="17" customWidth="1"/>
    <col min="6" max="6" width="13.140625" style="17" customWidth="1"/>
    <col min="7" max="7" width="13.28515625" style="17" customWidth="1"/>
    <col min="8" max="8" width="13.42578125" style="17" customWidth="1"/>
    <col min="9" max="9" width="11.140625" style="17" bestFit="1" customWidth="1"/>
    <col min="10" max="16384" width="9.140625" style="17"/>
  </cols>
  <sheetData>
    <row r="1" spans="1:11" s="100" customFormat="1" ht="20.100000000000001" customHeight="1" x14ac:dyDescent="0.2">
      <c r="A1" s="482" t="s">
        <v>170</v>
      </c>
      <c r="B1" s="482"/>
      <c r="C1" s="482"/>
      <c r="D1" s="482"/>
      <c r="E1" s="482"/>
      <c r="F1" s="482"/>
      <c r="G1" s="482"/>
      <c r="H1" s="482"/>
    </row>
    <row r="2" spans="1:11" s="100" customFormat="1" ht="20.100000000000001" customHeight="1" x14ac:dyDescent="0.2">
      <c r="A2" s="99"/>
      <c r="B2" s="99"/>
      <c r="C2" s="99"/>
      <c r="D2" s="99"/>
      <c r="E2" s="99"/>
      <c r="F2" s="99"/>
      <c r="G2" s="99"/>
      <c r="H2" s="99"/>
    </row>
    <row r="3" spans="1:11" s="100" customFormat="1" ht="20.100000000000001" customHeight="1" thickBot="1" x14ac:dyDescent="0.25">
      <c r="A3" s="101"/>
      <c r="B3" s="101"/>
      <c r="C3" s="101"/>
      <c r="D3" s="101"/>
      <c r="E3" s="101"/>
      <c r="F3" s="101"/>
      <c r="G3" s="101"/>
      <c r="H3" s="101"/>
    </row>
    <row r="4" spans="1:11" ht="27.75" customHeight="1" thickBot="1" x14ac:dyDescent="0.25">
      <c r="A4" s="102" t="s">
        <v>1</v>
      </c>
      <c r="B4" s="122" t="s">
        <v>2</v>
      </c>
      <c r="C4" s="483" t="s">
        <v>171</v>
      </c>
      <c r="D4" s="484"/>
      <c r="E4" s="122" t="s">
        <v>4</v>
      </c>
      <c r="F4" s="483" t="s">
        <v>172</v>
      </c>
      <c r="G4" s="517"/>
      <c r="H4" s="484"/>
    </row>
    <row r="5" spans="1:11" ht="20.100000000000001" customHeight="1" thickBot="1" x14ac:dyDescent="0.25">
      <c r="A5" s="107"/>
      <c r="B5" s="324"/>
      <c r="C5" s="36">
        <v>2023</v>
      </c>
      <c r="D5" s="36">
        <v>2024</v>
      </c>
      <c r="E5" s="36" t="s">
        <v>5</v>
      </c>
      <c r="F5" s="36">
        <v>2023</v>
      </c>
      <c r="G5" s="36">
        <v>2024</v>
      </c>
      <c r="H5" s="16" t="s">
        <v>173</v>
      </c>
    </row>
    <row r="6" spans="1:11" ht="20.100000000000001" customHeight="1" x14ac:dyDescent="0.2">
      <c r="A6" s="102" t="s">
        <v>6</v>
      </c>
      <c r="B6" s="108" t="s">
        <v>7</v>
      </c>
      <c r="C6" s="325">
        <f>+C34</f>
        <v>606240</v>
      </c>
      <c r="D6" s="325">
        <f>+D34</f>
        <v>624541</v>
      </c>
      <c r="E6" s="55">
        <f>+D6/C6</f>
        <v>1.0301877144365268</v>
      </c>
      <c r="F6" s="210">
        <v>2.7E-2</v>
      </c>
      <c r="G6" s="210">
        <v>2.5999999999999999E-2</v>
      </c>
      <c r="H6" s="339">
        <f>+(G6-F6)*100</f>
        <v>-0.10000000000000009</v>
      </c>
      <c r="I6" s="152"/>
      <c r="J6" s="22"/>
      <c r="K6" s="22"/>
    </row>
    <row r="7" spans="1:11" ht="20.100000000000001" customHeight="1" thickBot="1" x14ac:dyDescent="0.25">
      <c r="A7" s="109" t="s">
        <v>8</v>
      </c>
      <c r="B7" s="57" t="s">
        <v>9</v>
      </c>
      <c r="C7" s="328">
        <f>+C67</f>
        <v>11060477</v>
      </c>
      <c r="D7" s="328">
        <f>+D67</f>
        <v>11673469</v>
      </c>
      <c r="E7" s="55">
        <f>+D7/C7</f>
        <v>1.0554218412099226</v>
      </c>
      <c r="F7" s="214">
        <v>0.19800000000000001</v>
      </c>
      <c r="G7" s="214">
        <v>0.188</v>
      </c>
      <c r="H7" s="339">
        <f>+(G7-F7)*100</f>
        <v>-1.0000000000000009</v>
      </c>
      <c r="I7" s="152"/>
      <c r="J7" s="22"/>
      <c r="K7" s="22"/>
    </row>
    <row r="8" spans="1:11" s="100" customFormat="1" ht="20.100000000000001" customHeight="1" thickBot="1" x14ac:dyDescent="0.25">
      <c r="A8" s="110"/>
      <c r="B8" s="111" t="s">
        <v>121</v>
      </c>
      <c r="C8" s="96">
        <f>SUM(C6:C7)</f>
        <v>11666717</v>
      </c>
      <c r="D8" s="96">
        <f>SUM(D6:D7)</f>
        <v>12298010</v>
      </c>
      <c r="E8" s="30">
        <f>+D8/C8</f>
        <v>1.0541105951228611</v>
      </c>
      <c r="F8" s="219">
        <v>0.14799999999999999</v>
      </c>
      <c r="G8" s="219">
        <v>0.14399999999999999</v>
      </c>
      <c r="H8" s="340">
        <f>+(G8-F8)*100</f>
        <v>-0.40000000000000036</v>
      </c>
      <c r="I8" s="152"/>
      <c r="J8" s="22"/>
      <c r="K8" s="22"/>
    </row>
    <row r="9" spans="1:11" ht="20.100000000000001" customHeight="1" x14ac:dyDescent="0.2">
      <c r="A9" s="113"/>
    </row>
    <row r="10" spans="1:11" s="100" customFormat="1" ht="20.100000000000001" customHeight="1" x14ac:dyDescent="0.2">
      <c r="A10" s="501" t="s">
        <v>174</v>
      </c>
      <c r="B10" s="501"/>
      <c r="C10" s="501"/>
      <c r="D10" s="501"/>
      <c r="E10" s="501"/>
      <c r="F10" s="501"/>
      <c r="G10" s="501"/>
      <c r="H10" s="501"/>
    </row>
    <row r="11" spans="1:11" s="100" customFormat="1" ht="20.100000000000001" customHeight="1" thickBot="1" x14ac:dyDescent="0.25">
      <c r="A11" s="101"/>
      <c r="B11" s="101"/>
      <c r="C11" s="101"/>
      <c r="D11" s="101"/>
      <c r="E11" s="101"/>
      <c r="F11" s="101"/>
      <c r="G11" s="101"/>
      <c r="H11" s="101"/>
    </row>
    <row r="12" spans="1:11" ht="30" customHeight="1" thickBot="1" x14ac:dyDescent="0.25">
      <c r="A12" s="102" t="s">
        <v>1</v>
      </c>
      <c r="B12" s="122" t="s">
        <v>12</v>
      </c>
      <c r="C12" s="341" t="s">
        <v>171</v>
      </c>
      <c r="D12" s="321"/>
      <c r="E12" s="122" t="s">
        <v>4</v>
      </c>
      <c r="F12" s="483" t="s">
        <v>172</v>
      </c>
      <c r="G12" s="517"/>
      <c r="H12" s="484"/>
    </row>
    <row r="13" spans="1:11" ht="20.100000000000001" customHeight="1" thickBot="1" x14ac:dyDescent="0.25">
      <c r="A13" s="107"/>
      <c r="B13" s="324"/>
      <c r="C13" s="36">
        <f>+C5</f>
        <v>2023</v>
      </c>
      <c r="D13" s="36">
        <f>+D5</f>
        <v>2024</v>
      </c>
      <c r="E13" s="36" t="str">
        <f>+E5</f>
        <v>24/23</v>
      </c>
      <c r="F13" s="36">
        <f>+F5</f>
        <v>2023</v>
      </c>
      <c r="G13" s="36">
        <f>+G5</f>
        <v>2024</v>
      </c>
      <c r="H13" s="16" t="s">
        <v>173</v>
      </c>
    </row>
    <row r="14" spans="1:11" ht="20.100000000000001" customHeight="1" x14ac:dyDescent="0.2">
      <c r="A14" s="23" t="s">
        <v>6</v>
      </c>
      <c r="B14" s="37" t="s">
        <v>13</v>
      </c>
      <c r="C14" s="277">
        <v>109281</v>
      </c>
      <c r="D14" s="277">
        <v>75520</v>
      </c>
      <c r="E14" s="55">
        <f t="shared" ref="E14:E33" si="0">+IF(C14=0,"X",D14/C14)</f>
        <v>0.69106249027735833</v>
      </c>
      <c r="F14" s="342">
        <v>4.2000000000000003E-2</v>
      </c>
      <c r="G14" s="342">
        <v>2.7E-2</v>
      </c>
      <c r="H14" s="339">
        <f t="shared" ref="H14:H34" si="1">+(G14-F14)*100</f>
        <v>-1.5000000000000002</v>
      </c>
      <c r="I14" s="152"/>
      <c r="J14" s="22"/>
      <c r="K14" s="22"/>
    </row>
    <row r="15" spans="1:11" ht="20.100000000000001" customHeight="1" x14ac:dyDescent="0.2">
      <c r="A15" s="23" t="s">
        <v>8</v>
      </c>
      <c r="B15" s="37" t="s">
        <v>14</v>
      </c>
      <c r="C15" s="277">
        <v>9367</v>
      </c>
      <c r="D15" s="277">
        <v>9805</v>
      </c>
      <c r="E15" s="55">
        <f t="shared" si="0"/>
        <v>1.0467599017828546</v>
      </c>
      <c r="F15" s="342">
        <v>0.02</v>
      </c>
      <c r="G15" s="342">
        <v>2.1000000000000001E-2</v>
      </c>
      <c r="H15" s="339">
        <f t="shared" si="1"/>
        <v>0.10000000000000009</v>
      </c>
      <c r="I15" s="152"/>
      <c r="J15" s="22"/>
      <c r="K15" s="22"/>
    </row>
    <row r="16" spans="1:11" ht="20.100000000000001" customHeight="1" x14ac:dyDescent="0.2">
      <c r="A16" s="23" t="s">
        <v>15</v>
      </c>
      <c r="B16" s="37" t="s">
        <v>16</v>
      </c>
      <c r="C16" s="277">
        <v>6526</v>
      </c>
      <c r="D16" s="277">
        <v>9782</v>
      </c>
      <c r="E16" s="55">
        <f t="shared" si="0"/>
        <v>1.4989273674532639</v>
      </c>
      <c r="F16" s="342">
        <v>2.4E-2</v>
      </c>
      <c r="G16" s="342">
        <v>3.4000000000000002E-2</v>
      </c>
      <c r="H16" s="339">
        <f t="shared" si="1"/>
        <v>1.0000000000000002</v>
      </c>
      <c r="I16" s="152"/>
      <c r="J16" s="22"/>
      <c r="K16" s="22"/>
    </row>
    <row r="17" spans="1:11" ht="20.100000000000001" customHeight="1" x14ac:dyDescent="0.2">
      <c r="A17" s="23" t="s">
        <v>17</v>
      </c>
      <c r="B17" s="37" t="s">
        <v>18</v>
      </c>
      <c r="C17" s="277">
        <v>45055</v>
      </c>
      <c r="D17" s="277">
        <v>51328</v>
      </c>
      <c r="E17" s="55">
        <f t="shared" si="0"/>
        <v>1.1392298302075241</v>
      </c>
      <c r="F17" s="342">
        <v>7.6999999999999999E-2</v>
      </c>
      <c r="G17" s="342">
        <v>7.9000000000000001E-2</v>
      </c>
      <c r="H17" s="339">
        <f t="shared" si="1"/>
        <v>0.20000000000000018</v>
      </c>
      <c r="I17" s="152"/>
      <c r="J17" s="22"/>
      <c r="K17" s="22"/>
    </row>
    <row r="18" spans="1:11" ht="20.100000000000001" customHeight="1" x14ac:dyDescent="0.2">
      <c r="A18" s="23" t="s">
        <v>19</v>
      </c>
      <c r="B18" s="37" t="s">
        <v>20</v>
      </c>
      <c r="C18" s="277">
        <v>53</v>
      </c>
      <c r="D18" s="277">
        <v>46</v>
      </c>
      <c r="E18" s="55">
        <f t="shared" si="0"/>
        <v>0.86792452830188682</v>
      </c>
      <c r="F18" s="342">
        <v>0</v>
      </c>
      <c r="G18" s="342">
        <v>0</v>
      </c>
      <c r="H18" s="339">
        <f t="shared" si="1"/>
        <v>0</v>
      </c>
      <c r="I18" s="152"/>
      <c r="J18" s="22"/>
      <c r="K18" s="22"/>
    </row>
    <row r="19" spans="1:11" ht="20.100000000000001" customHeight="1" x14ac:dyDescent="0.2">
      <c r="A19" s="23" t="s">
        <v>21</v>
      </c>
      <c r="B19" s="37" t="s">
        <v>22</v>
      </c>
      <c r="C19" s="277">
        <v>188724</v>
      </c>
      <c r="D19" s="277">
        <v>169819</v>
      </c>
      <c r="E19" s="55">
        <f t="shared" si="0"/>
        <v>0.89982726097369703</v>
      </c>
      <c r="F19" s="342">
        <v>0.19800000000000001</v>
      </c>
      <c r="G19" s="342">
        <v>0.17299999999999999</v>
      </c>
      <c r="H19" s="339">
        <f t="shared" si="1"/>
        <v>-2.5000000000000022</v>
      </c>
      <c r="I19" s="152"/>
      <c r="J19" s="22"/>
      <c r="K19" s="22"/>
    </row>
    <row r="20" spans="1:11" ht="20.100000000000001" customHeight="1" x14ac:dyDescent="0.2">
      <c r="A20" s="23" t="s">
        <v>23</v>
      </c>
      <c r="B20" s="37" t="s">
        <v>24</v>
      </c>
      <c r="C20" s="277">
        <v>1297</v>
      </c>
      <c r="D20" s="277">
        <v>1284</v>
      </c>
      <c r="E20" s="55">
        <f t="shared" si="0"/>
        <v>0.98997686969930609</v>
      </c>
      <c r="F20" s="342">
        <v>6.5000000000000002E-2</v>
      </c>
      <c r="G20" s="342">
        <v>5.7000000000000002E-2</v>
      </c>
      <c r="H20" s="339">
        <f t="shared" si="1"/>
        <v>-0.8</v>
      </c>
      <c r="I20" s="152"/>
      <c r="J20" s="22"/>
      <c r="K20" s="22"/>
    </row>
    <row r="21" spans="1:11" ht="20.100000000000001" customHeight="1" x14ac:dyDescent="0.2">
      <c r="A21" s="23" t="s">
        <v>25</v>
      </c>
      <c r="B21" s="37" t="s">
        <v>26</v>
      </c>
      <c r="C21" s="277">
        <v>34314</v>
      </c>
      <c r="D21" s="277">
        <v>35635</v>
      </c>
      <c r="E21" s="55">
        <f t="shared" si="0"/>
        <v>1.0384974063064638</v>
      </c>
      <c r="F21" s="342">
        <v>1.4999999999999999E-2</v>
      </c>
      <c r="G21" s="342">
        <v>1.4999999999999999E-2</v>
      </c>
      <c r="H21" s="339">
        <f t="shared" si="1"/>
        <v>0</v>
      </c>
      <c r="I21" s="152"/>
      <c r="J21" s="22"/>
      <c r="K21" s="22"/>
    </row>
    <row r="22" spans="1:11" ht="20.100000000000001" customHeight="1" x14ac:dyDescent="0.2">
      <c r="A22" s="23" t="s">
        <v>27</v>
      </c>
      <c r="B22" s="37" t="s">
        <v>28</v>
      </c>
      <c r="C22" s="277">
        <v>201</v>
      </c>
      <c r="D22" s="277">
        <v>184</v>
      </c>
      <c r="E22" s="55">
        <f t="shared" si="0"/>
        <v>0.91542288557213936</v>
      </c>
      <c r="F22" s="342">
        <v>2E-3</v>
      </c>
      <c r="G22" s="342">
        <v>4.0000000000000001E-3</v>
      </c>
      <c r="H22" s="339">
        <f t="shared" si="1"/>
        <v>0.2</v>
      </c>
      <c r="I22" s="152"/>
      <c r="J22" s="22"/>
      <c r="K22" s="22"/>
    </row>
    <row r="23" spans="1:11" ht="20.100000000000001" customHeight="1" x14ac:dyDescent="0.2">
      <c r="A23" s="23" t="s">
        <v>29</v>
      </c>
      <c r="B23" s="37" t="s">
        <v>30</v>
      </c>
      <c r="C23" s="277">
        <v>19271</v>
      </c>
      <c r="D23" s="277">
        <v>32720</v>
      </c>
      <c r="E23" s="55">
        <f t="shared" si="0"/>
        <v>1.6978880182657881</v>
      </c>
      <c r="F23" s="342">
        <v>3.5000000000000003E-2</v>
      </c>
      <c r="G23" s="342">
        <v>0.124</v>
      </c>
      <c r="H23" s="339">
        <f t="shared" si="1"/>
        <v>8.9</v>
      </c>
      <c r="I23" s="152"/>
      <c r="J23" s="22"/>
      <c r="K23" s="22"/>
    </row>
    <row r="24" spans="1:11" ht="20.100000000000001" customHeight="1" x14ac:dyDescent="0.2">
      <c r="A24" s="23" t="s">
        <v>31</v>
      </c>
      <c r="B24" s="37" t="s">
        <v>32</v>
      </c>
      <c r="C24" s="277">
        <v>181</v>
      </c>
      <c r="D24" s="277">
        <v>189</v>
      </c>
      <c r="E24" s="55">
        <f t="shared" si="0"/>
        <v>1.0441988950276244</v>
      </c>
      <c r="F24" s="342">
        <v>2E-3</v>
      </c>
      <c r="G24" s="342">
        <v>2E-3</v>
      </c>
      <c r="H24" s="339">
        <f t="shared" si="1"/>
        <v>0</v>
      </c>
      <c r="I24" s="152"/>
      <c r="J24" s="22"/>
      <c r="K24" s="22"/>
    </row>
    <row r="25" spans="1:11" ht="20.100000000000001" customHeight="1" x14ac:dyDescent="0.2">
      <c r="A25" s="23" t="s">
        <v>33</v>
      </c>
      <c r="B25" s="37" t="s">
        <v>34</v>
      </c>
      <c r="C25" s="277">
        <v>4084</v>
      </c>
      <c r="D25" s="277">
        <v>4783</v>
      </c>
      <c r="E25" s="55">
        <f t="shared" si="0"/>
        <v>1.1711557296767874</v>
      </c>
      <c r="F25" s="342">
        <v>0</v>
      </c>
      <c r="G25" s="342">
        <v>0</v>
      </c>
      <c r="H25" s="339">
        <f t="shared" si="1"/>
        <v>0</v>
      </c>
      <c r="I25" s="152"/>
      <c r="J25" s="22"/>
      <c r="K25" s="22"/>
    </row>
    <row r="26" spans="1:11" ht="20.100000000000001" customHeight="1" x14ac:dyDescent="0.2">
      <c r="A26" s="23" t="s">
        <v>35</v>
      </c>
      <c r="B26" s="37" t="s">
        <v>36</v>
      </c>
      <c r="C26" s="277">
        <v>0</v>
      </c>
      <c r="D26" s="277">
        <v>0</v>
      </c>
      <c r="E26" s="55" t="str">
        <f t="shared" si="0"/>
        <v>X</v>
      </c>
      <c r="F26" s="342">
        <v>0</v>
      </c>
      <c r="G26" s="342">
        <v>0</v>
      </c>
      <c r="H26" s="339">
        <f t="shared" si="1"/>
        <v>0</v>
      </c>
      <c r="I26" s="152"/>
      <c r="J26" s="22"/>
      <c r="K26" s="22"/>
    </row>
    <row r="27" spans="1:11" ht="20.100000000000001" customHeight="1" x14ac:dyDescent="0.2">
      <c r="A27" s="23" t="s">
        <v>37</v>
      </c>
      <c r="B27" s="37" t="s">
        <v>38</v>
      </c>
      <c r="C27" s="277">
        <v>2487</v>
      </c>
      <c r="D27" s="277">
        <v>2741</v>
      </c>
      <c r="E27" s="55">
        <f t="shared" si="0"/>
        <v>1.1021310816244472</v>
      </c>
      <c r="F27" s="342">
        <v>4.9000000000000002E-2</v>
      </c>
      <c r="G27" s="342">
        <v>5.8000000000000003E-2</v>
      </c>
      <c r="H27" s="339">
        <f t="shared" si="1"/>
        <v>0.90000000000000013</v>
      </c>
      <c r="I27" s="152"/>
      <c r="J27" s="22"/>
      <c r="K27" s="22"/>
    </row>
    <row r="28" spans="1:11" ht="20.100000000000001" customHeight="1" x14ac:dyDescent="0.2">
      <c r="A28" s="23" t="s">
        <v>39</v>
      </c>
      <c r="B28" s="37" t="s">
        <v>40</v>
      </c>
      <c r="C28" s="277">
        <v>16875</v>
      </c>
      <c r="D28" s="277">
        <v>24535</v>
      </c>
      <c r="E28" s="55">
        <f t="shared" si="0"/>
        <v>1.4539259259259258</v>
      </c>
      <c r="F28" s="342">
        <v>3.5999999999999997E-2</v>
      </c>
      <c r="G28" s="342">
        <v>0.06</v>
      </c>
      <c r="H28" s="339">
        <f t="shared" si="1"/>
        <v>2.4</v>
      </c>
      <c r="I28" s="152"/>
      <c r="J28" s="22"/>
      <c r="K28" s="22"/>
    </row>
    <row r="29" spans="1:11" ht="20.100000000000001" customHeight="1" x14ac:dyDescent="0.2">
      <c r="A29" s="23" t="s">
        <v>41</v>
      </c>
      <c r="B29" s="37" t="s">
        <v>42</v>
      </c>
      <c r="C29" s="277">
        <v>808</v>
      </c>
      <c r="D29" s="277">
        <v>1252</v>
      </c>
      <c r="E29" s="55">
        <f t="shared" si="0"/>
        <v>1.5495049504950495</v>
      </c>
      <c r="F29" s="342">
        <v>1.7000000000000001E-2</v>
      </c>
      <c r="G29" s="342">
        <v>2.4E-2</v>
      </c>
      <c r="H29" s="339">
        <f t="shared" si="1"/>
        <v>0.7</v>
      </c>
      <c r="I29" s="152"/>
      <c r="J29" s="22"/>
      <c r="K29" s="22"/>
    </row>
    <row r="30" spans="1:11" ht="20.100000000000001" customHeight="1" x14ac:dyDescent="0.2">
      <c r="A30" s="23" t="s">
        <v>43</v>
      </c>
      <c r="B30" s="37" t="s">
        <v>44</v>
      </c>
      <c r="C30" s="277">
        <v>96738</v>
      </c>
      <c r="D30" s="277">
        <v>114164</v>
      </c>
      <c r="E30" s="55">
        <f t="shared" si="0"/>
        <v>1.1801360375447083</v>
      </c>
      <c r="F30" s="342">
        <v>0.104</v>
      </c>
      <c r="G30" s="342">
        <v>0.113</v>
      </c>
      <c r="H30" s="339">
        <f t="shared" si="1"/>
        <v>0.9000000000000008</v>
      </c>
      <c r="I30" s="152"/>
      <c r="J30" s="22"/>
      <c r="K30" s="22"/>
    </row>
    <row r="31" spans="1:11" ht="20.100000000000001" customHeight="1" x14ac:dyDescent="0.2">
      <c r="A31" s="23" t="s">
        <v>45</v>
      </c>
      <c r="B31" s="37" t="s">
        <v>46</v>
      </c>
      <c r="C31" s="277">
        <v>20114</v>
      </c>
      <c r="D31" s="277">
        <v>24211</v>
      </c>
      <c r="E31" s="55">
        <f t="shared" si="0"/>
        <v>1.203688972854728</v>
      </c>
      <c r="F31" s="342">
        <v>3.7999999999999999E-2</v>
      </c>
      <c r="G31" s="342">
        <v>3.7999999999999999E-2</v>
      </c>
      <c r="H31" s="339">
        <f t="shared" si="1"/>
        <v>0</v>
      </c>
      <c r="I31" s="152"/>
      <c r="J31" s="22"/>
      <c r="K31" s="22"/>
    </row>
    <row r="32" spans="1:11" ht="20.100000000000001" customHeight="1" x14ac:dyDescent="0.2">
      <c r="A32" s="23" t="s">
        <v>47</v>
      </c>
      <c r="B32" s="37" t="s">
        <v>48</v>
      </c>
      <c r="C32" s="277">
        <v>36165</v>
      </c>
      <c r="D32" s="277">
        <v>38170</v>
      </c>
      <c r="E32" s="55">
        <f t="shared" si="0"/>
        <v>1.0554403428729435</v>
      </c>
      <c r="F32" s="342">
        <v>1.7999999999999999E-2</v>
      </c>
      <c r="G32" s="342">
        <v>2.4E-2</v>
      </c>
      <c r="H32" s="339">
        <f t="shared" si="1"/>
        <v>0.6000000000000002</v>
      </c>
      <c r="I32" s="152"/>
      <c r="J32" s="22"/>
      <c r="K32" s="22"/>
    </row>
    <row r="33" spans="1:11" ht="20.100000000000001" customHeight="1" thickBot="1" x14ac:dyDescent="0.25">
      <c r="A33" s="23" t="s">
        <v>49</v>
      </c>
      <c r="B33" s="37" t="s">
        <v>50</v>
      </c>
      <c r="C33" s="277">
        <v>14699</v>
      </c>
      <c r="D33" s="277">
        <v>28373</v>
      </c>
      <c r="E33" s="55">
        <f t="shared" si="0"/>
        <v>1.9302673651268794</v>
      </c>
      <c r="F33" s="342">
        <v>1.0999999999999999E-2</v>
      </c>
      <c r="G33" s="342">
        <v>1.7999999999999999E-2</v>
      </c>
      <c r="H33" s="339">
        <f t="shared" si="1"/>
        <v>0.7</v>
      </c>
      <c r="I33" s="152"/>
      <c r="J33" s="22"/>
      <c r="K33" s="22"/>
    </row>
    <row r="34" spans="1:11" ht="20.100000000000001" customHeight="1" thickBot="1" x14ac:dyDescent="0.25">
      <c r="A34" s="134"/>
      <c r="B34" s="135" t="s">
        <v>10</v>
      </c>
      <c r="C34" s="48">
        <f>SUM(C14:C33)</f>
        <v>606240</v>
      </c>
      <c r="D34" s="48">
        <f>SUM(D14:D33)</f>
        <v>624541</v>
      </c>
      <c r="E34" s="30">
        <f>+D34/C34</f>
        <v>1.0301877144365268</v>
      </c>
      <c r="F34" s="343">
        <v>2.7E-2</v>
      </c>
      <c r="G34" s="343">
        <v>2.5999999999999999E-2</v>
      </c>
      <c r="H34" s="340">
        <f t="shared" si="1"/>
        <v>-0.10000000000000009</v>
      </c>
      <c r="I34" s="152"/>
      <c r="J34" s="22"/>
      <c r="K34" s="22"/>
    </row>
    <row r="35" spans="1:11" ht="20.100000000000001" customHeight="1" x14ac:dyDescent="0.2">
      <c r="C35" s="22"/>
      <c r="D35" s="22"/>
      <c r="E35" s="22"/>
      <c r="F35" s="22"/>
      <c r="G35" s="22"/>
      <c r="H35" s="22"/>
    </row>
    <row r="36" spans="1:11" s="100" customFormat="1" ht="20.100000000000001" customHeight="1" x14ac:dyDescent="0.2">
      <c r="A36" s="501" t="s">
        <v>175</v>
      </c>
      <c r="B36" s="501"/>
      <c r="C36" s="501"/>
      <c r="D36" s="501"/>
      <c r="E36" s="501"/>
      <c r="F36" s="501"/>
      <c r="G36" s="501"/>
      <c r="H36" s="501"/>
    </row>
    <row r="37" spans="1:11" s="100" customFormat="1" ht="20.100000000000001" customHeight="1" thickBot="1" x14ac:dyDescent="0.25">
      <c r="A37" s="101"/>
      <c r="B37" s="101"/>
      <c r="C37" s="101"/>
      <c r="D37" s="101"/>
      <c r="E37" s="101"/>
      <c r="F37" s="101"/>
      <c r="G37" s="101"/>
      <c r="H37" s="101"/>
    </row>
    <row r="38" spans="1:11" ht="31.5" customHeight="1" thickBot="1" x14ac:dyDescent="0.25">
      <c r="A38" s="102" t="s">
        <v>1</v>
      </c>
      <c r="B38" s="122" t="s">
        <v>12</v>
      </c>
      <c r="C38" s="483" t="s">
        <v>171</v>
      </c>
      <c r="D38" s="484"/>
      <c r="E38" s="122" t="s">
        <v>4</v>
      </c>
      <c r="F38" s="483" t="s">
        <v>172</v>
      </c>
      <c r="G38" s="517"/>
      <c r="H38" s="484"/>
    </row>
    <row r="39" spans="1:11" ht="20.100000000000001" customHeight="1" thickBot="1" x14ac:dyDescent="0.25">
      <c r="A39" s="107"/>
      <c r="B39" s="324"/>
      <c r="C39" s="36">
        <f>+C5</f>
        <v>2023</v>
      </c>
      <c r="D39" s="36">
        <f>+D5</f>
        <v>2024</v>
      </c>
      <c r="E39" s="36" t="str">
        <f>+E5</f>
        <v>24/23</v>
      </c>
      <c r="F39" s="36">
        <f>+F5</f>
        <v>2023</v>
      </c>
      <c r="G39" s="36">
        <f>+G5</f>
        <v>2024</v>
      </c>
      <c r="H39" s="16" t="s">
        <v>173</v>
      </c>
    </row>
    <row r="40" spans="1:11" ht="20.100000000000001" customHeight="1" x14ac:dyDescent="0.2">
      <c r="A40" s="10" t="s">
        <v>6</v>
      </c>
      <c r="B40" s="17" t="s">
        <v>52</v>
      </c>
      <c r="C40" s="277">
        <v>300993</v>
      </c>
      <c r="D40" s="277">
        <v>348135</v>
      </c>
      <c r="E40" s="55">
        <f t="shared" ref="E40:E67" si="2">+IF(C40=0,"X",D40/C40)</f>
        <v>1.1566215825617208</v>
      </c>
      <c r="F40" s="342">
        <v>0.57499999999999996</v>
      </c>
      <c r="G40" s="342">
        <v>0.58099999999999996</v>
      </c>
      <c r="H40" s="339">
        <f t="shared" ref="H40:H67" si="3">+(G40-F40)*100</f>
        <v>0.60000000000000053</v>
      </c>
      <c r="I40" s="152"/>
      <c r="J40" s="22"/>
      <c r="K40" s="22"/>
    </row>
    <row r="41" spans="1:11" ht="20.100000000000001" customHeight="1" x14ac:dyDescent="0.2">
      <c r="A41" s="23" t="s">
        <v>8</v>
      </c>
      <c r="B41" s="17" t="s">
        <v>53</v>
      </c>
      <c r="C41" s="277">
        <v>455362</v>
      </c>
      <c r="D41" s="277">
        <v>431243</v>
      </c>
      <c r="E41" s="55">
        <f t="shared" si="2"/>
        <v>0.94703334929133309</v>
      </c>
      <c r="F41" s="342">
        <v>0.20399999999999999</v>
      </c>
      <c r="G41" s="342">
        <v>0.17399999999999999</v>
      </c>
      <c r="H41" s="339">
        <f t="shared" si="3"/>
        <v>-3</v>
      </c>
      <c r="I41" s="152"/>
      <c r="J41" s="22"/>
      <c r="K41" s="22"/>
    </row>
    <row r="42" spans="1:11" ht="20.100000000000001" customHeight="1" x14ac:dyDescent="0.2">
      <c r="A42" s="23" t="s">
        <v>15</v>
      </c>
      <c r="B42" s="17" t="s">
        <v>54</v>
      </c>
      <c r="C42" s="277">
        <v>926065</v>
      </c>
      <c r="D42" s="277">
        <v>870721</v>
      </c>
      <c r="E42" s="55">
        <f t="shared" si="2"/>
        <v>0.94023745633405864</v>
      </c>
      <c r="F42" s="342">
        <v>0.245</v>
      </c>
      <c r="G42" s="342">
        <v>0.224</v>
      </c>
      <c r="H42" s="339">
        <f t="shared" si="3"/>
        <v>-2.0999999999999992</v>
      </c>
      <c r="I42" s="152"/>
      <c r="J42" s="22"/>
      <c r="K42" s="22"/>
    </row>
    <row r="43" spans="1:11" ht="20.100000000000001" customHeight="1" x14ac:dyDescent="0.2">
      <c r="A43" s="23" t="s">
        <v>17</v>
      </c>
      <c r="B43" s="17" t="s">
        <v>55</v>
      </c>
      <c r="C43" s="277">
        <v>781</v>
      </c>
      <c r="D43" s="277">
        <v>1267</v>
      </c>
      <c r="E43" s="55">
        <f t="shared" si="2"/>
        <v>1.6222791293213827</v>
      </c>
      <c r="F43" s="342">
        <v>0.01</v>
      </c>
      <c r="G43" s="342">
        <v>1.4E-2</v>
      </c>
      <c r="H43" s="339">
        <f t="shared" si="3"/>
        <v>0.4</v>
      </c>
      <c r="I43" s="152"/>
      <c r="J43" s="22"/>
      <c r="K43" s="22"/>
    </row>
    <row r="44" spans="1:11" ht="20.100000000000001" customHeight="1" x14ac:dyDescent="0.2">
      <c r="A44" s="23" t="s">
        <v>19</v>
      </c>
      <c r="B44" s="17" t="s">
        <v>56</v>
      </c>
      <c r="C44" s="277">
        <v>2941</v>
      </c>
      <c r="D44" s="277">
        <v>3156</v>
      </c>
      <c r="E44" s="55">
        <f t="shared" si="2"/>
        <v>1.0731043862631757</v>
      </c>
      <c r="F44" s="342">
        <v>3.5999999999999997E-2</v>
      </c>
      <c r="G44" s="342">
        <v>3.5000000000000003E-2</v>
      </c>
      <c r="H44" s="339">
        <f t="shared" si="3"/>
        <v>-9.9999999999999395E-2</v>
      </c>
      <c r="I44" s="152"/>
      <c r="J44" s="22"/>
      <c r="K44" s="22"/>
    </row>
    <row r="45" spans="1:11" ht="20.100000000000001" customHeight="1" x14ac:dyDescent="0.2">
      <c r="A45" s="23" t="s">
        <v>21</v>
      </c>
      <c r="B45" s="17" t="s">
        <v>57</v>
      </c>
      <c r="C45" s="277">
        <v>931775</v>
      </c>
      <c r="D45" s="277">
        <v>836926</v>
      </c>
      <c r="E45" s="55">
        <f t="shared" si="2"/>
        <v>0.89820611199055567</v>
      </c>
      <c r="F45" s="342">
        <v>0.108</v>
      </c>
      <c r="G45" s="342">
        <v>8.6999999999999994E-2</v>
      </c>
      <c r="H45" s="339">
        <f t="shared" si="3"/>
        <v>-2.1000000000000005</v>
      </c>
      <c r="I45" s="152"/>
      <c r="J45" s="22"/>
      <c r="K45" s="22"/>
    </row>
    <row r="46" spans="1:11" ht="20.100000000000001" customHeight="1" x14ac:dyDescent="0.2">
      <c r="A46" s="23" t="s">
        <v>23</v>
      </c>
      <c r="B46" s="17" t="s">
        <v>58</v>
      </c>
      <c r="C46" s="277">
        <v>354163</v>
      </c>
      <c r="D46" s="277">
        <v>348036</v>
      </c>
      <c r="E46" s="55">
        <f t="shared" si="2"/>
        <v>0.98270005618881706</v>
      </c>
      <c r="F46" s="342">
        <v>0.71299999999999997</v>
      </c>
      <c r="G46" s="342">
        <v>0.79800000000000004</v>
      </c>
      <c r="H46" s="339">
        <f t="shared" si="3"/>
        <v>8.5000000000000071</v>
      </c>
      <c r="I46" s="152"/>
      <c r="J46" s="22"/>
      <c r="K46" s="22"/>
    </row>
    <row r="47" spans="1:11" ht="20.100000000000001" customHeight="1" x14ac:dyDescent="0.2">
      <c r="A47" s="23" t="s">
        <v>25</v>
      </c>
      <c r="B47" s="17" t="s">
        <v>59</v>
      </c>
      <c r="C47" s="277">
        <v>43733</v>
      </c>
      <c r="D47" s="277">
        <v>57224</v>
      </c>
      <c r="E47" s="55">
        <f t="shared" si="2"/>
        <v>1.3084855829693824</v>
      </c>
      <c r="F47" s="342">
        <v>0.154</v>
      </c>
      <c r="G47" s="342">
        <v>0.17799999999999999</v>
      </c>
      <c r="H47" s="339">
        <f t="shared" si="3"/>
        <v>2.3999999999999995</v>
      </c>
      <c r="I47" s="152"/>
      <c r="J47" s="22"/>
      <c r="K47" s="22"/>
    </row>
    <row r="48" spans="1:11" ht="20.100000000000001" customHeight="1" x14ac:dyDescent="0.2">
      <c r="A48" s="23" t="s">
        <v>27</v>
      </c>
      <c r="B48" s="17" t="s">
        <v>60</v>
      </c>
      <c r="C48" s="277">
        <v>1289345</v>
      </c>
      <c r="D48" s="277">
        <v>1291657</v>
      </c>
      <c r="E48" s="55">
        <f t="shared" si="2"/>
        <v>1.0017931585417401</v>
      </c>
      <c r="F48" s="342">
        <v>0.50900000000000001</v>
      </c>
      <c r="G48" s="342">
        <v>0.46300000000000002</v>
      </c>
      <c r="H48" s="339">
        <f t="shared" si="3"/>
        <v>-4.5999999999999988</v>
      </c>
      <c r="I48" s="152"/>
      <c r="J48" s="22"/>
      <c r="K48" s="22"/>
    </row>
    <row r="49" spans="1:11" ht="20.100000000000001" customHeight="1" x14ac:dyDescent="0.2">
      <c r="A49" s="23" t="s">
        <v>29</v>
      </c>
      <c r="B49" s="17" t="s">
        <v>61</v>
      </c>
      <c r="C49" s="277">
        <v>48741</v>
      </c>
      <c r="D49" s="277">
        <v>56023</v>
      </c>
      <c r="E49" s="55">
        <f t="shared" si="2"/>
        <v>1.1494019408711351</v>
      </c>
      <c r="F49" s="342">
        <v>0.23300000000000001</v>
      </c>
      <c r="G49" s="342">
        <v>0.22900000000000001</v>
      </c>
      <c r="H49" s="339">
        <f t="shared" si="3"/>
        <v>-0.40000000000000036</v>
      </c>
      <c r="I49" s="152"/>
      <c r="J49" s="22"/>
      <c r="K49" s="22"/>
    </row>
    <row r="50" spans="1:11" ht="20.100000000000001" customHeight="1" x14ac:dyDescent="0.2">
      <c r="A50" s="23" t="s">
        <v>31</v>
      </c>
      <c r="B50" s="17" t="s">
        <v>62</v>
      </c>
      <c r="C50" s="277">
        <v>583293</v>
      </c>
      <c r="D50" s="277">
        <v>483909</v>
      </c>
      <c r="E50" s="55">
        <f t="shared" si="2"/>
        <v>0.82961564771049889</v>
      </c>
      <c r="F50" s="342">
        <v>0.34599999999999997</v>
      </c>
      <c r="G50" s="342">
        <v>0.26700000000000002</v>
      </c>
      <c r="H50" s="339">
        <f t="shared" si="3"/>
        <v>-7.8999999999999959</v>
      </c>
      <c r="I50" s="152"/>
      <c r="J50" s="22"/>
      <c r="K50" s="22"/>
    </row>
    <row r="51" spans="1:11" ht="20.100000000000001" customHeight="1" x14ac:dyDescent="0.2">
      <c r="A51" s="23" t="s">
        <v>33</v>
      </c>
      <c r="B51" s="17" t="s">
        <v>63</v>
      </c>
      <c r="C51" s="277">
        <v>89176</v>
      </c>
      <c r="D51" s="277">
        <v>86148</v>
      </c>
      <c r="E51" s="55">
        <f t="shared" si="2"/>
        <v>0.96604467569749708</v>
      </c>
      <c r="F51" s="342">
        <v>0.47199999999999998</v>
      </c>
      <c r="G51" s="342">
        <v>0.44700000000000001</v>
      </c>
      <c r="H51" s="339">
        <f t="shared" si="3"/>
        <v>-2.4999999999999964</v>
      </c>
      <c r="I51" s="152"/>
      <c r="J51" s="22"/>
      <c r="K51" s="22"/>
    </row>
    <row r="52" spans="1:11" ht="20.100000000000001" customHeight="1" x14ac:dyDescent="0.2">
      <c r="A52" s="23" t="s">
        <v>35</v>
      </c>
      <c r="B52" s="17" t="s">
        <v>64</v>
      </c>
      <c r="C52" s="277">
        <v>723431</v>
      </c>
      <c r="D52" s="277">
        <v>698165</v>
      </c>
      <c r="E52" s="55">
        <f t="shared" si="2"/>
        <v>0.96507476179483598</v>
      </c>
      <c r="F52" s="342">
        <v>0.58299999999999996</v>
      </c>
      <c r="G52" s="342">
        <v>0.59899999999999998</v>
      </c>
      <c r="H52" s="339">
        <f t="shared" si="3"/>
        <v>1.6000000000000014</v>
      </c>
      <c r="I52" s="152"/>
      <c r="J52" s="22"/>
      <c r="K52" s="22"/>
    </row>
    <row r="53" spans="1:11" ht="20.100000000000001" customHeight="1" x14ac:dyDescent="0.2">
      <c r="A53" s="23" t="s">
        <v>37</v>
      </c>
      <c r="B53" s="17" t="s">
        <v>65</v>
      </c>
      <c r="C53" s="277">
        <v>75237</v>
      </c>
      <c r="D53" s="277">
        <v>68427</v>
      </c>
      <c r="E53" s="55">
        <f t="shared" si="2"/>
        <v>0.90948602416364288</v>
      </c>
      <c r="F53" s="342">
        <v>0.58599999999999997</v>
      </c>
      <c r="G53" s="342">
        <v>0.36599999999999999</v>
      </c>
      <c r="H53" s="339">
        <f t="shared" si="3"/>
        <v>-21.999999999999996</v>
      </c>
      <c r="I53" s="152"/>
      <c r="J53" s="22"/>
      <c r="K53" s="22"/>
    </row>
    <row r="54" spans="1:11" ht="20.100000000000001" customHeight="1" x14ac:dyDescent="0.2">
      <c r="A54" s="23" t="s">
        <v>39</v>
      </c>
      <c r="B54" s="17" t="s">
        <v>66</v>
      </c>
      <c r="C54" s="277">
        <v>63</v>
      </c>
      <c r="D54" s="277">
        <v>72</v>
      </c>
      <c r="E54" s="55">
        <f t="shared" si="2"/>
        <v>1.1428571428571428</v>
      </c>
      <c r="F54" s="342">
        <v>8.0000000000000002E-3</v>
      </c>
      <c r="G54" s="342">
        <v>0.01</v>
      </c>
      <c r="H54" s="339">
        <f t="shared" si="3"/>
        <v>0.2</v>
      </c>
      <c r="I54" s="152"/>
      <c r="J54" s="22"/>
      <c r="K54" s="22"/>
    </row>
    <row r="55" spans="1:11" ht="20.100000000000001" customHeight="1" x14ac:dyDescent="0.2">
      <c r="A55" s="23" t="s">
        <v>41</v>
      </c>
      <c r="B55" s="17" t="s">
        <v>67</v>
      </c>
      <c r="C55" s="277">
        <v>49277</v>
      </c>
      <c r="D55" s="277">
        <v>92716</v>
      </c>
      <c r="E55" s="55">
        <f t="shared" si="2"/>
        <v>1.8815268786655033</v>
      </c>
      <c r="F55" s="342">
        <v>7.2999999999999995E-2</v>
      </c>
      <c r="G55" s="342">
        <v>0.13100000000000001</v>
      </c>
      <c r="H55" s="339">
        <f t="shared" si="3"/>
        <v>5.8000000000000007</v>
      </c>
      <c r="I55" s="152"/>
      <c r="J55" s="22"/>
      <c r="K55" s="22"/>
    </row>
    <row r="56" spans="1:11" ht="20.100000000000001" customHeight="1" x14ac:dyDescent="0.2">
      <c r="A56" s="23" t="s">
        <v>43</v>
      </c>
      <c r="B56" s="17" t="s">
        <v>68</v>
      </c>
      <c r="C56" s="277">
        <v>73424</v>
      </c>
      <c r="D56" s="277">
        <v>74015</v>
      </c>
      <c r="E56" s="55">
        <f t="shared" si="2"/>
        <v>1.0080491392460231</v>
      </c>
      <c r="F56" s="342">
        <v>8.5000000000000006E-2</v>
      </c>
      <c r="G56" s="342">
        <v>8.7999999999999995E-2</v>
      </c>
      <c r="H56" s="339">
        <f t="shared" si="3"/>
        <v>0.29999999999999888</v>
      </c>
      <c r="I56" s="152"/>
      <c r="J56" s="22"/>
      <c r="K56" s="22"/>
    </row>
    <row r="57" spans="1:11" ht="20.100000000000001" customHeight="1" x14ac:dyDescent="0.2">
      <c r="A57" s="23" t="s">
        <v>45</v>
      </c>
      <c r="B57" s="17" t="s">
        <v>69</v>
      </c>
      <c r="C57" s="277">
        <v>1702095</v>
      </c>
      <c r="D57" s="277">
        <v>1794461</v>
      </c>
      <c r="E57" s="55">
        <f t="shared" si="2"/>
        <v>1.0542660662301457</v>
      </c>
      <c r="F57" s="342">
        <v>0.105</v>
      </c>
      <c r="G57" s="342">
        <v>0.10100000000000001</v>
      </c>
      <c r="H57" s="339">
        <f t="shared" si="3"/>
        <v>-0.39999999999999897</v>
      </c>
      <c r="I57" s="152"/>
      <c r="J57" s="22"/>
      <c r="K57" s="22"/>
    </row>
    <row r="58" spans="1:11" ht="20.100000000000001" customHeight="1" x14ac:dyDescent="0.2">
      <c r="A58" s="23" t="s">
        <v>47</v>
      </c>
      <c r="B58" s="17" t="s">
        <v>70</v>
      </c>
      <c r="C58" s="277">
        <v>851442</v>
      </c>
      <c r="D58" s="277">
        <v>1130188</v>
      </c>
      <c r="E58" s="55">
        <f t="shared" si="2"/>
        <v>1.3273810782178939</v>
      </c>
      <c r="F58" s="342">
        <v>0.73399999999999999</v>
      </c>
      <c r="G58" s="342">
        <v>0.76600000000000001</v>
      </c>
      <c r="H58" s="339">
        <f t="shared" si="3"/>
        <v>3.2000000000000028</v>
      </c>
      <c r="I58" s="152"/>
      <c r="J58" s="22"/>
      <c r="K58" s="22"/>
    </row>
    <row r="59" spans="1:11" ht="20.100000000000001" customHeight="1" x14ac:dyDescent="0.2">
      <c r="A59" s="23" t="s">
        <v>49</v>
      </c>
      <c r="B59" s="17" t="s">
        <v>71</v>
      </c>
      <c r="C59" s="277">
        <v>2266</v>
      </c>
      <c r="D59" s="277">
        <v>3309</v>
      </c>
      <c r="E59" s="55">
        <f t="shared" si="2"/>
        <v>1.4602824360105913</v>
      </c>
      <c r="F59" s="342">
        <v>1.0999999999999999E-2</v>
      </c>
      <c r="G59" s="342">
        <v>1.4E-2</v>
      </c>
      <c r="H59" s="339">
        <f t="shared" si="3"/>
        <v>0.3000000000000001</v>
      </c>
      <c r="I59" s="152"/>
      <c r="J59" s="22"/>
      <c r="K59" s="22"/>
    </row>
    <row r="60" spans="1:11" ht="20.100000000000001" customHeight="1" x14ac:dyDescent="0.2">
      <c r="A60" s="23" t="s">
        <v>72</v>
      </c>
      <c r="B60" s="17" t="s">
        <v>73</v>
      </c>
      <c r="C60" s="277">
        <v>9573</v>
      </c>
      <c r="D60" s="277">
        <v>11427</v>
      </c>
      <c r="E60" s="55">
        <f t="shared" si="2"/>
        <v>1.1936696960200563</v>
      </c>
      <c r="F60" s="342">
        <v>7.4999999999999997E-2</v>
      </c>
      <c r="G60" s="342">
        <v>8.5999999999999993E-2</v>
      </c>
      <c r="H60" s="339">
        <f t="shared" si="3"/>
        <v>1.0999999999999996</v>
      </c>
      <c r="I60" s="152"/>
      <c r="J60" s="22"/>
      <c r="K60" s="22"/>
    </row>
    <row r="61" spans="1:11" ht="20.100000000000001" customHeight="1" x14ac:dyDescent="0.2">
      <c r="A61" s="23" t="s">
        <v>74</v>
      </c>
      <c r="B61" s="37" t="s">
        <v>75</v>
      </c>
      <c r="C61" s="277">
        <v>942</v>
      </c>
      <c r="D61" s="277">
        <v>1100</v>
      </c>
      <c r="E61" s="55">
        <f t="shared" si="2"/>
        <v>1.167728237791932</v>
      </c>
      <c r="F61" s="342">
        <v>8.0000000000000002E-3</v>
      </c>
      <c r="G61" s="342">
        <v>0.01</v>
      </c>
      <c r="H61" s="339">
        <f t="shared" si="3"/>
        <v>0.2</v>
      </c>
      <c r="I61" s="152"/>
      <c r="J61" s="22"/>
      <c r="K61" s="22"/>
    </row>
    <row r="62" spans="1:11" ht="20.100000000000001" customHeight="1" x14ac:dyDescent="0.2">
      <c r="A62" s="23" t="s">
        <v>76</v>
      </c>
      <c r="B62" s="17" t="s">
        <v>77</v>
      </c>
      <c r="C62" s="277">
        <v>406958</v>
      </c>
      <c r="D62" s="277">
        <v>427240</v>
      </c>
      <c r="E62" s="55">
        <f t="shared" si="2"/>
        <v>1.0498380668275351</v>
      </c>
      <c r="F62" s="342">
        <v>0.56499999999999995</v>
      </c>
      <c r="G62" s="342">
        <v>0.57799999999999996</v>
      </c>
      <c r="H62" s="339">
        <f t="shared" si="3"/>
        <v>1.3000000000000012</v>
      </c>
      <c r="I62" s="152"/>
      <c r="J62" s="22"/>
      <c r="K62" s="22"/>
    </row>
    <row r="63" spans="1:11" ht="20.100000000000001" customHeight="1" x14ac:dyDescent="0.2">
      <c r="A63" s="23" t="s">
        <v>78</v>
      </c>
      <c r="B63" s="17" t="s">
        <v>79</v>
      </c>
      <c r="C63" s="277">
        <v>144477</v>
      </c>
      <c r="D63" s="277">
        <v>118398</v>
      </c>
      <c r="E63" s="55">
        <f t="shared" si="2"/>
        <v>0.81949376025249698</v>
      </c>
      <c r="F63" s="342">
        <v>0.32600000000000001</v>
      </c>
      <c r="G63" s="342">
        <v>0.25700000000000001</v>
      </c>
      <c r="H63" s="339">
        <f t="shared" si="3"/>
        <v>-6.9</v>
      </c>
      <c r="I63" s="152"/>
      <c r="J63" s="22"/>
      <c r="K63" s="22"/>
    </row>
    <row r="64" spans="1:11" ht="20.100000000000001" customHeight="1" x14ac:dyDescent="0.2">
      <c r="A64" s="23" t="s">
        <v>80</v>
      </c>
      <c r="B64" s="17" t="s">
        <v>81</v>
      </c>
      <c r="C64" s="277">
        <v>1476832</v>
      </c>
      <c r="D64" s="277">
        <v>1819080</v>
      </c>
      <c r="E64" s="55">
        <f t="shared" si="2"/>
        <v>1.2317447075903014</v>
      </c>
      <c r="F64" s="342">
        <v>0.39600000000000002</v>
      </c>
      <c r="G64" s="342">
        <v>0.40400000000000003</v>
      </c>
      <c r="H64" s="339">
        <f t="shared" si="3"/>
        <v>0.80000000000000071</v>
      </c>
      <c r="I64" s="152"/>
      <c r="J64" s="22"/>
      <c r="K64" s="22"/>
    </row>
    <row r="65" spans="1:11" ht="20.100000000000001" customHeight="1" x14ac:dyDescent="0.2">
      <c r="A65" s="23" t="s">
        <v>82</v>
      </c>
      <c r="B65" s="17" t="s">
        <v>83</v>
      </c>
      <c r="C65" s="277">
        <v>518092</v>
      </c>
      <c r="D65" s="277">
        <v>620426</v>
      </c>
      <c r="E65" s="55">
        <f t="shared" si="2"/>
        <v>1.1975209036232948</v>
      </c>
      <c r="F65" s="342">
        <v>5.5E-2</v>
      </c>
      <c r="G65" s="342">
        <v>5.6000000000000001E-2</v>
      </c>
      <c r="H65" s="339">
        <f t="shared" si="3"/>
        <v>0.10000000000000009</v>
      </c>
      <c r="I65" s="152"/>
      <c r="J65" s="22"/>
      <c r="K65" s="22"/>
    </row>
    <row r="66" spans="1:11" ht="20.100000000000001" customHeight="1" thickBot="1" x14ac:dyDescent="0.25">
      <c r="A66" s="23" t="s">
        <v>84</v>
      </c>
      <c r="B66" s="17" t="s">
        <v>85</v>
      </c>
      <c r="C66" s="277">
        <v>0</v>
      </c>
      <c r="D66" s="277">
        <v>0</v>
      </c>
      <c r="E66" s="55" t="str">
        <f t="shared" si="2"/>
        <v>X</v>
      </c>
      <c r="F66" s="342">
        <v>0</v>
      </c>
      <c r="G66" s="342">
        <v>0</v>
      </c>
      <c r="H66" s="339">
        <f t="shared" si="3"/>
        <v>0</v>
      </c>
      <c r="I66" s="152"/>
      <c r="J66" s="22"/>
      <c r="K66" s="22"/>
    </row>
    <row r="67" spans="1:11" ht="20.100000000000001" customHeight="1" thickBot="1" x14ac:dyDescent="0.25">
      <c r="A67" s="27"/>
      <c r="B67" s="135" t="s">
        <v>10</v>
      </c>
      <c r="C67" s="218">
        <f>SUM(C40:C66)</f>
        <v>11060477</v>
      </c>
      <c r="D67" s="218">
        <f>SUM(D40:D66)</f>
        <v>11673469</v>
      </c>
      <c r="E67" s="30">
        <f t="shared" si="2"/>
        <v>1.0554218412099226</v>
      </c>
      <c r="F67" s="344">
        <v>0.19800000000000001</v>
      </c>
      <c r="G67" s="344">
        <v>0.188</v>
      </c>
      <c r="H67" s="340">
        <f t="shared" si="3"/>
        <v>-1.0000000000000009</v>
      </c>
      <c r="I67" s="152"/>
      <c r="J67" s="22"/>
      <c r="K67" s="22"/>
    </row>
    <row r="68" spans="1:11" ht="20.100000000000001" customHeight="1" x14ac:dyDescent="0.2">
      <c r="C68" s="43"/>
      <c r="D68" s="43"/>
      <c r="E68" s="22"/>
      <c r="F68" s="22"/>
      <c r="G68" s="22"/>
      <c r="H68" s="22"/>
    </row>
    <row r="69" spans="1:11" s="100" customFormat="1" ht="20.100000000000001" customHeight="1" x14ac:dyDescent="0.2">
      <c r="A69" s="482" t="s">
        <v>176</v>
      </c>
      <c r="B69" s="482"/>
      <c r="C69" s="482"/>
      <c r="D69" s="482"/>
      <c r="E69" s="482"/>
      <c r="F69" s="482"/>
      <c r="G69" s="482"/>
      <c r="H69" s="482"/>
    </row>
    <row r="70" spans="1:11" s="100" customFormat="1" ht="20.100000000000001" customHeight="1" thickBot="1" x14ac:dyDescent="0.25">
      <c r="A70" s="101"/>
      <c r="B70" s="101"/>
      <c r="C70" s="101"/>
      <c r="D70" s="101"/>
      <c r="E70" s="101"/>
      <c r="F70" s="101"/>
      <c r="G70" s="101"/>
      <c r="H70" s="101"/>
    </row>
    <row r="71" spans="1:11" ht="20.100000000000001" customHeight="1" x14ac:dyDescent="0.2">
      <c r="A71" s="102" t="s">
        <v>1</v>
      </c>
      <c r="B71" s="504" t="s">
        <v>2</v>
      </c>
      <c r="C71" s="485" t="s">
        <v>177</v>
      </c>
      <c r="D71" s="486"/>
      <c r="E71" s="504" t="s">
        <v>4</v>
      </c>
      <c r="F71" s="485" t="s">
        <v>177</v>
      </c>
      <c r="G71" s="514"/>
      <c r="H71" s="486"/>
    </row>
    <row r="72" spans="1:11" ht="20.100000000000001" customHeight="1" thickBot="1" x14ac:dyDescent="0.25">
      <c r="A72" s="109"/>
      <c r="B72" s="513"/>
      <c r="C72" s="487"/>
      <c r="D72" s="488"/>
      <c r="E72" s="505"/>
      <c r="F72" s="487"/>
      <c r="G72" s="515"/>
      <c r="H72" s="488"/>
    </row>
    <row r="73" spans="1:11" ht="20.100000000000001" customHeight="1" thickBot="1" x14ac:dyDescent="0.25">
      <c r="A73" s="107"/>
      <c r="B73" s="505"/>
      <c r="C73" s="36">
        <f>+C5</f>
        <v>2023</v>
      </c>
      <c r="D73" s="36">
        <f>+D5</f>
        <v>2024</v>
      </c>
      <c r="E73" s="36" t="str">
        <f>+E5</f>
        <v>24/23</v>
      </c>
      <c r="F73" s="36">
        <f>+F5</f>
        <v>2023</v>
      </c>
      <c r="G73" s="36">
        <f>+G5</f>
        <v>2024</v>
      </c>
      <c r="H73" s="16" t="s">
        <v>173</v>
      </c>
    </row>
    <row r="74" spans="1:11" ht="20.100000000000001" customHeight="1" x14ac:dyDescent="0.2">
      <c r="A74" s="102" t="s">
        <v>6</v>
      </c>
      <c r="B74" s="108" t="s">
        <v>7</v>
      </c>
      <c r="C74" s="325">
        <f>+C103</f>
        <v>277280</v>
      </c>
      <c r="D74" s="325">
        <f>+D103</f>
        <v>308021</v>
      </c>
      <c r="E74" s="55">
        <f>+D74/C74</f>
        <v>1.1108662723600693</v>
      </c>
      <c r="F74" s="210">
        <v>1.7000000000000001E-2</v>
      </c>
      <c r="G74" s="210">
        <v>1.9E-2</v>
      </c>
      <c r="H74" s="339">
        <f>+(G74-F74)*100</f>
        <v>0.19999999999999984</v>
      </c>
      <c r="I74" s="152"/>
      <c r="J74" s="22"/>
      <c r="K74" s="22"/>
    </row>
    <row r="75" spans="1:11" ht="20.100000000000001" customHeight="1" thickBot="1" x14ac:dyDescent="0.25">
      <c r="A75" s="109" t="s">
        <v>8</v>
      </c>
      <c r="B75" s="57" t="s">
        <v>9</v>
      </c>
      <c r="C75" s="328">
        <f>+C137</f>
        <v>4480562</v>
      </c>
      <c r="D75" s="328">
        <f>+D137</f>
        <v>6006048</v>
      </c>
      <c r="E75" s="55">
        <f>+D75/C75</f>
        <v>1.3404675574180203</v>
      </c>
      <c r="F75" s="226">
        <v>0.16</v>
      </c>
      <c r="G75" s="226">
        <v>0.17699999999999999</v>
      </c>
      <c r="H75" s="339">
        <f>+(G75-F75)*100</f>
        <v>1.6999999999999988</v>
      </c>
      <c r="I75" s="152"/>
      <c r="J75" s="22"/>
      <c r="K75" s="22"/>
    </row>
    <row r="76" spans="1:11" s="100" customFormat="1" ht="20.100000000000001" customHeight="1" thickBot="1" x14ac:dyDescent="0.25">
      <c r="A76" s="110"/>
      <c r="B76" s="111" t="s">
        <v>121</v>
      </c>
      <c r="C76" s="96">
        <f>SUM(C74:C75)</f>
        <v>4757842</v>
      </c>
      <c r="D76" s="96">
        <f>SUM(D74:D75)</f>
        <v>6314069</v>
      </c>
      <c r="E76" s="30">
        <f>+D76/C76</f>
        <v>1.3270867338595944</v>
      </c>
      <c r="F76" s="219">
        <v>0.108</v>
      </c>
      <c r="G76" s="219">
        <v>0.126</v>
      </c>
      <c r="H76" s="340">
        <f>+(G76-F76)*100</f>
        <v>1.8000000000000003</v>
      </c>
      <c r="I76" s="152"/>
      <c r="J76" s="22"/>
      <c r="K76" s="22"/>
    </row>
    <row r="77" spans="1:11" ht="20.100000000000001" customHeight="1" x14ac:dyDescent="0.2">
      <c r="A77" s="113"/>
    </row>
    <row r="78" spans="1:11" s="100" customFormat="1" ht="20.100000000000001" customHeight="1" x14ac:dyDescent="0.2">
      <c r="A78" s="501" t="s">
        <v>178</v>
      </c>
      <c r="B78" s="501"/>
      <c r="C78" s="501"/>
      <c r="D78" s="501"/>
      <c r="E78" s="501"/>
      <c r="F78" s="501"/>
      <c r="G78" s="501"/>
      <c r="H78" s="501"/>
    </row>
    <row r="79" spans="1:11" s="100" customFormat="1" ht="20.100000000000001" customHeight="1" thickBot="1" x14ac:dyDescent="0.25">
      <c r="A79" s="101"/>
      <c r="B79" s="101"/>
      <c r="C79" s="101"/>
      <c r="D79" s="101"/>
      <c r="E79" s="101"/>
      <c r="F79" s="101"/>
      <c r="G79" s="101"/>
      <c r="H79" s="101"/>
    </row>
    <row r="80" spans="1:11" ht="20.100000000000001" customHeight="1" x14ac:dyDescent="0.2">
      <c r="A80" s="504" t="s">
        <v>1</v>
      </c>
      <c r="B80" s="504" t="s">
        <v>12</v>
      </c>
      <c r="C80" s="485" t="s">
        <v>179</v>
      </c>
      <c r="D80" s="486"/>
      <c r="E80" s="504" t="s">
        <v>4</v>
      </c>
      <c r="F80" s="485" t="s">
        <v>177</v>
      </c>
      <c r="G80" s="514"/>
      <c r="H80" s="486"/>
    </row>
    <row r="81" spans="1:11" ht="20.100000000000001" customHeight="1" thickBot="1" x14ac:dyDescent="0.25">
      <c r="A81" s="513"/>
      <c r="B81" s="513"/>
      <c r="C81" s="487"/>
      <c r="D81" s="488"/>
      <c r="E81" s="505"/>
      <c r="F81" s="487"/>
      <c r="G81" s="515"/>
      <c r="H81" s="488"/>
    </row>
    <row r="82" spans="1:11" ht="20.100000000000001" customHeight="1" thickBot="1" x14ac:dyDescent="0.25">
      <c r="A82" s="505"/>
      <c r="B82" s="518"/>
      <c r="C82" s="36">
        <f>+C5</f>
        <v>2023</v>
      </c>
      <c r="D82" s="36">
        <f>+D5</f>
        <v>2024</v>
      </c>
      <c r="E82" s="345" t="str">
        <f>+E5</f>
        <v>24/23</v>
      </c>
      <c r="F82" s="36">
        <f>+F5</f>
        <v>2023</v>
      </c>
      <c r="G82" s="36">
        <f>+G5</f>
        <v>2024</v>
      </c>
      <c r="H82" s="16" t="s">
        <v>173</v>
      </c>
    </row>
    <row r="83" spans="1:11" ht="20.100000000000001" customHeight="1" x14ac:dyDescent="0.2">
      <c r="A83" s="23" t="s">
        <v>8</v>
      </c>
      <c r="B83" s="37" t="s">
        <v>13</v>
      </c>
      <c r="C83" s="38">
        <v>46836</v>
      </c>
      <c r="D83" s="337">
        <v>46446</v>
      </c>
      <c r="E83" s="55">
        <f t="shared" ref="E83:E102" si="4">+IFERROR(IF(D83/C83&gt;0,D83/C83,"X"),"X")</f>
        <v>0.9916730719959006</v>
      </c>
      <c r="F83" s="346">
        <v>2.4E-2</v>
      </c>
      <c r="G83" s="346">
        <v>2.4E-2</v>
      </c>
      <c r="H83" s="339">
        <f t="shared" ref="H83:H103" si="5">+(G83-F83)*100</f>
        <v>0</v>
      </c>
      <c r="I83" s="152"/>
      <c r="J83" s="22"/>
      <c r="K83" s="22"/>
    </row>
    <row r="84" spans="1:11" ht="20.100000000000001" customHeight="1" x14ac:dyDescent="0.2">
      <c r="A84" s="23" t="s">
        <v>15</v>
      </c>
      <c r="B84" s="37" t="s">
        <v>14</v>
      </c>
      <c r="C84" s="38">
        <v>4769</v>
      </c>
      <c r="D84" s="337">
        <v>4916</v>
      </c>
      <c r="E84" s="55">
        <f t="shared" si="4"/>
        <v>1.0308240721325226</v>
      </c>
      <c r="F84" s="346">
        <v>2.5999999999999999E-2</v>
      </c>
      <c r="G84" s="346">
        <v>3.2000000000000001E-2</v>
      </c>
      <c r="H84" s="339">
        <f t="shared" si="5"/>
        <v>0.6000000000000002</v>
      </c>
      <c r="I84" s="152"/>
      <c r="J84" s="22"/>
      <c r="K84" s="22"/>
    </row>
    <row r="85" spans="1:11" ht="20.100000000000001" customHeight="1" x14ac:dyDescent="0.2">
      <c r="A85" s="23" t="s">
        <v>17</v>
      </c>
      <c r="B85" s="37" t="s">
        <v>16</v>
      </c>
      <c r="C85" s="38">
        <v>852</v>
      </c>
      <c r="D85" s="337">
        <v>1541</v>
      </c>
      <c r="E85" s="55">
        <f t="shared" si="4"/>
        <v>1.8086854460093897</v>
      </c>
      <c r="F85" s="346">
        <v>2.1000000000000001E-2</v>
      </c>
      <c r="G85" s="346">
        <v>3.1E-2</v>
      </c>
      <c r="H85" s="339">
        <f t="shared" si="5"/>
        <v>0.99999999999999989</v>
      </c>
      <c r="I85" s="152"/>
      <c r="J85" s="22"/>
      <c r="K85" s="22"/>
    </row>
    <row r="86" spans="1:11" ht="20.100000000000001" customHeight="1" x14ac:dyDescent="0.2">
      <c r="A86" s="23" t="s">
        <v>21</v>
      </c>
      <c r="B86" s="37" t="s">
        <v>18</v>
      </c>
      <c r="C86" s="38">
        <v>14402</v>
      </c>
      <c r="D86" s="337">
        <v>28552</v>
      </c>
      <c r="E86" s="55">
        <f t="shared" si="4"/>
        <v>1.9825024302180252</v>
      </c>
      <c r="F86" s="346">
        <v>5.0999999999999997E-2</v>
      </c>
      <c r="G86" s="346">
        <v>8.4000000000000005E-2</v>
      </c>
      <c r="H86" s="339">
        <f t="shared" si="5"/>
        <v>3.3000000000000007</v>
      </c>
      <c r="I86" s="152"/>
      <c r="J86" s="22"/>
      <c r="K86" s="22"/>
    </row>
    <row r="87" spans="1:11" ht="20.100000000000001" customHeight="1" x14ac:dyDescent="0.2">
      <c r="A87" s="23" t="s">
        <v>23</v>
      </c>
      <c r="B87" s="37" t="s">
        <v>20</v>
      </c>
      <c r="C87" s="38">
        <v>0</v>
      </c>
      <c r="D87" s="337">
        <v>0</v>
      </c>
      <c r="E87" s="55" t="str">
        <f t="shared" si="4"/>
        <v>X</v>
      </c>
      <c r="F87" s="346">
        <v>0</v>
      </c>
      <c r="G87" s="346">
        <v>0</v>
      </c>
      <c r="H87" s="339">
        <f t="shared" si="5"/>
        <v>0</v>
      </c>
      <c r="I87" s="152"/>
      <c r="J87" s="22"/>
      <c r="K87" s="22"/>
    </row>
    <row r="88" spans="1:11" ht="20.100000000000001" customHeight="1" x14ac:dyDescent="0.2">
      <c r="A88" s="23" t="s">
        <v>25</v>
      </c>
      <c r="B88" s="37" t="s">
        <v>22</v>
      </c>
      <c r="C88" s="38">
        <v>99929</v>
      </c>
      <c r="D88" s="337">
        <v>93588</v>
      </c>
      <c r="E88" s="55">
        <f t="shared" si="4"/>
        <v>0.93654494691230772</v>
      </c>
      <c r="F88" s="346">
        <v>0.122</v>
      </c>
      <c r="G88" s="346">
        <v>0.126</v>
      </c>
      <c r="H88" s="339">
        <f t="shared" si="5"/>
        <v>0.40000000000000036</v>
      </c>
      <c r="I88" s="152"/>
      <c r="J88" s="22"/>
      <c r="K88" s="22"/>
    </row>
    <row r="89" spans="1:11" ht="20.100000000000001" customHeight="1" x14ac:dyDescent="0.2">
      <c r="A89" s="23" t="s">
        <v>27</v>
      </c>
      <c r="B89" s="37" t="s">
        <v>24</v>
      </c>
      <c r="C89" s="38">
        <v>548</v>
      </c>
      <c r="D89" s="337">
        <v>603</v>
      </c>
      <c r="E89" s="55">
        <f t="shared" si="4"/>
        <v>1.1003649635036497</v>
      </c>
      <c r="F89" s="346">
        <v>5.3999999999999999E-2</v>
      </c>
      <c r="G89" s="346">
        <v>0.06</v>
      </c>
      <c r="H89" s="339">
        <f t="shared" si="5"/>
        <v>0.59999999999999987</v>
      </c>
      <c r="I89" s="152"/>
      <c r="J89" s="22"/>
      <c r="K89" s="22"/>
    </row>
    <row r="90" spans="1:11" ht="20.100000000000001" customHeight="1" x14ac:dyDescent="0.2">
      <c r="A90" s="23" t="s">
        <v>29</v>
      </c>
      <c r="B90" s="37" t="s">
        <v>26</v>
      </c>
      <c r="C90" s="38">
        <v>18397</v>
      </c>
      <c r="D90" s="337">
        <v>17090</v>
      </c>
      <c r="E90" s="55">
        <f t="shared" si="4"/>
        <v>0.92895580801217592</v>
      </c>
      <c r="F90" s="346">
        <v>0.01</v>
      </c>
      <c r="G90" s="346">
        <v>0.01</v>
      </c>
      <c r="H90" s="339">
        <f t="shared" si="5"/>
        <v>0</v>
      </c>
      <c r="I90" s="152"/>
      <c r="J90" s="22"/>
      <c r="K90" s="22"/>
    </row>
    <row r="91" spans="1:11" ht="20.100000000000001" customHeight="1" x14ac:dyDescent="0.2">
      <c r="A91" s="23" t="s">
        <v>31</v>
      </c>
      <c r="B91" s="37" t="s">
        <v>28</v>
      </c>
      <c r="C91" s="38">
        <v>0</v>
      </c>
      <c r="D91" s="337">
        <v>0</v>
      </c>
      <c r="E91" s="55" t="str">
        <f t="shared" si="4"/>
        <v>X</v>
      </c>
      <c r="F91" s="346">
        <v>0</v>
      </c>
      <c r="G91" s="346">
        <v>0</v>
      </c>
      <c r="H91" s="339">
        <f t="shared" si="5"/>
        <v>0</v>
      </c>
      <c r="I91" s="152"/>
      <c r="J91" s="22"/>
      <c r="K91" s="22"/>
    </row>
    <row r="92" spans="1:11" ht="19.5" customHeight="1" x14ac:dyDescent="0.2">
      <c r="A92" s="23" t="s">
        <v>33</v>
      </c>
      <c r="B92" s="37" t="s">
        <v>30</v>
      </c>
      <c r="C92" s="38">
        <v>7498</v>
      </c>
      <c r="D92" s="337">
        <v>9420</v>
      </c>
      <c r="E92" s="55">
        <f t="shared" si="4"/>
        <v>1.2563350226727128</v>
      </c>
      <c r="F92" s="346">
        <v>2.9000000000000001E-2</v>
      </c>
      <c r="G92" s="346">
        <v>3.9E-2</v>
      </c>
      <c r="H92" s="339">
        <f t="shared" si="5"/>
        <v>0.99999999999999989</v>
      </c>
      <c r="I92" s="152"/>
      <c r="J92" s="22"/>
      <c r="K92" s="22"/>
    </row>
    <row r="93" spans="1:11" ht="20.100000000000001" customHeight="1" x14ac:dyDescent="0.2">
      <c r="A93" s="23" t="s">
        <v>35</v>
      </c>
      <c r="B93" s="37" t="s">
        <v>32</v>
      </c>
      <c r="C93" s="38">
        <v>0</v>
      </c>
      <c r="D93" s="337">
        <v>0</v>
      </c>
      <c r="E93" s="55" t="str">
        <f t="shared" si="4"/>
        <v>X</v>
      </c>
      <c r="F93" s="346">
        <v>0</v>
      </c>
      <c r="G93" s="346">
        <v>0</v>
      </c>
      <c r="H93" s="339">
        <f t="shared" si="5"/>
        <v>0</v>
      </c>
      <c r="I93" s="152"/>
      <c r="J93" s="22"/>
      <c r="K93" s="22"/>
    </row>
    <row r="94" spans="1:11" ht="20.100000000000001" customHeight="1" x14ac:dyDescent="0.2">
      <c r="A94" s="23" t="s">
        <v>39</v>
      </c>
      <c r="B94" s="37" t="s">
        <v>34</v>
      </c>
      <c r="C94" s="38">
        <v>10</v>
      </c>
      <c r="D94" s="337">
        <v>1268</v>
      </c>
      <c r="E94" s="55">
        <f t="shared" si="4"/>
        <v>126.8</v>
      </c>
      <c r="F94" s="346">
        <v>0</v>
      </c>
      <c r="G94" s="346">
        <v>0</v>
      </c>
      <c r="H94" s="339">
        <f t="shared" si="5"/>
        <v>0</v>
      </c>
      <c r="I94" s="152"/>
      <c r="J94" s="22"/>
      <c r="K94" s="22"/>
    </row>
    <row r="95" spans="1:11" ht="20.100000000000001" customHeight="1" x14ac:dyDescent="0.2">
      <c r="A95" s="23" t="s">
        <v>41</v>
      </c>
      <c r="B95" s="37" t="s">
        <v>36</v>
      </c>
      <c r="C95" s="38">
        <v>0</v>
      </c>
      <c r="D95" s="337">
        <v>0</v>
      </c>
      <c r="E95" s="55" t="str">
        <f t="shared" si="4"/>
        <v>X</v>
      </c>
      <c r="F95" s="346">
        <v>0</v>
      </c>
      <c r="G95" s="346">
        <v>0</v>
      </c>
      <c r="H95" s="339">
        <f t="shared" si="5"/>
        <v>0</v>
      </c>
      <c r="I95" s="152"/>
      <c r="J95" s="22"/>
      <c r="K95" s="22"/>
    </row>
    <row r="96" spans="1:11" ht="20.100000000000001" customHeight="1" x14ac:dyDescent="0.2">
      <c r="A96" s="23" t="s">
        <v>43</v>
      </c>
      <c r="B96" s="37" t="s">
        <v>38</v>
      </c>
      <c r="C96" s="38">
        <v>1356</v>
      </c>
      <c r="D96" s="337">
        <v>1012</v>
      </c>
      <c r="E96" s="55">
        <f t="shared" si="4"/>
        <v>0.74631268436578169</v>
      </c>
      <c r="F96" s="346">
        <v>8.4000000000000005E-2</v>
      </c>
      <c r="G96" s="346">
        <v>6.8000000000000005E-2</v>
      </c>
      <c r="H96" s="339">
        <f t="shared" si="5"/>
        <v>-1.6</v>
      </c>
      <c r="I96" s="152"/>
      <c r="J96" s="22"/>
      <c r="K96" s="22"/>
    </row>
    <row r="97" spans="1:11" ht="20.100000000000001" customHeight="1" x14ac:dyDescent="0.2">
      <c r="A97" s="23" t="s">
        <v>45</v>
      </c>
      <c r="B97" s="37" t="s">
        <v>40</v>
      </c>
      <c r="C97" s="38">
        <v>9201</v>
      </c>
      <c r="D97" s="337">
        <v>9097</v>
      </c>
      <c r="E97" s="55">
        <f t="shared" si="4"/>
        <v>0.98869688077382889</v>
      </c>
      <c r="F97" s="346">
        <v>9.6000000000000002E-2</v>
      </c>
      <c r="G97" s="346">
        <v>9.5000000000000001E-2</v>
      </c>
      <c r="H97" s="339">
        <f t="shared" si="5"/>
        <v>-0.10000000000000009</v>
      </c>
      <c r="I97" s="152"/>
      <c r="J97" s="22"/>
      <c r="K97" s="22"/>
    </row>
    <row r="98" spans="1:11" ht="20.100000000000001" customHeight="1" x14ac:dyDescent="0.2">
      <c r="A98" s="23" t="s">
        <v>47</v>
      </c>
      <c r="B98" s="37" t="s">
        <v>42</v>
      </c>
      <c r="C98" s="38">
        <v>318</v>
      </c>
      <c r="D98" s="337">
        <v>105</v>
      </c>
      <c r="E98" s="55">
        <f t="shared" si="4"/>
        <v>0.330188679245283</v>
      </c>
      <c r="F98" s="346">
        <v>1.2999999999999999E-2</v>
      </c>
      <c r="G98" s="346">
        <v>4.0000000000000001E-3</v>
      </c>
      <c r="H98" s="339">
        <f t="shared" si="5"/>
        <v>-0.89999999999999991</v>
      </c>
      <c r="I98" s="152"/>
      <c r="J98" s="22"/>
      <c r="K98" s="22"/>
    </row>
    <row r="99" spans="1:11" ht="20.100000000000001" customHeight="1" x14ac:dyDescent="0.2">
      <c r="A99" s="23" t="s">
        <v>49</v>
      </c>
      <c r="B99" s="37" t="s">
        <v>44</v>
      </c>
      <c r="C99" s="38">
        <v>52639</v>
      </c>
      <c r="D99" s="337">
        <v>62420</v>
      </c>
      <c r="E99" s="55">
        <f t="shared" si="4"/>
        <v>1.1858128003951443</v>
      </c>
      <c r="F99" s="346">
        <v>6.7000000000000004E-2</v>
      </c>
      <c r="G99" s="346">
        <v>7.1999999999999995E-2</v>
      </c>
      <c r="H99" s="339">
        <f t="shared" si="5"/>
        <v>0.49999999999999906</v>
      </c>
      <c r="I99" s="152"/>
      <c r="J99" s="22"/>
      <c r="K99" s="22"/>
    </row>
    <row r="100" spans="1:11" ht="20.100000000000001" customHeight="1" x14ac:dyDescent="0.2">
      <c r="A100" s="23" t="s">
        <v>72</v>
      </c>
      <c r="B100" s="37" t="s">
        <v>46</v>
      </c>
      <c r="C100" s="38">
        <v>4177</v>
      </c>
      <c r="D100" s="337">
        <v>7025</v>
      </c>
      <c r="E100" s="55">
        <f t="shared" si="4"/>
        <v>1.6818290639214748</v>
      </c>
      <c r="F100" s="346">
        <v>1.9E-2</v>
      </c>
      <c r="G100" s="346">
        <v>2.4E-2</v>
      </c>
      <c r="H100" s="339">
        <f t="shared" si="5"/>
        <v>0.50000000000000011</v>
      </c>
      <c r="I100" s="152"/>
      <c r="J100" s="22"/>
      <c r="K100" s="22"/>
    </row>
    <row r="101" spans="1:11" ht="20.100000000000001" customHeight="1" x14ac:dyDescent="0.2">
      <c r="A101" s="23" t="s">
        <v>74</v>
      </c>
      <c r="B101" s="37" t="s">
        <v>48</v>
      </c>
      <c r="C101" s="38">
        <v>10964</v>
      </c>
      <c r="D101" s="337">
        <v>8745</v>
      </c>
      <c r="E101" s="55">
        <f t="shared" si="4"/>
        <v>0.79761036118205031</v>
      </c>
      <c r="F101" s="346">
        <v>6.0000000000000001E-3</v>
      </c>
      <c r="G101" s="346">
        <v>6.0000000000000001E-3</v>
      </c>
      <c r="H101" s="339">
        <f t="shared" si="5"/>
        <v>0</v>
      </c>
      <c r="I101" s="152"/>
      <c r="J101" s="22"/>
      <c r="K101" s="22"/>
    </row>
    <row r="102" spans="1:11" ht="20.100000000000001" customHeight="1" thickBot="1" x14ac:dyDescent="0.25">
      <c r="A102" s="23" t="s">
        <v>76</v>
      </c>
      <c r="B102" s="37" t="s">
        <v>50</v>
      </c>
      <c r="C102" s="38">
        <v>5384</v>
      </c>
      <c r="D102" s="337">
        <v>16193</v>
      </c>
      <c r="E102" s="55">
        <f t="shared" si="4"/>
        <v>3.0076151560178306</v>
      </c>
      <c r="F102" s="346">
        <v>7.0000000000000001E-3</v>
      </c>
      <c r="G102" s="346">
        <v>1.7000000000000001E-2</v>
      </c>
      <c r="H102" s="339">
        <f t="shared" si="5"/>
        <v>1.0000000000000002</v>
      </c>
      <c r="I102" s="152"/>
      <c r="J102" s="22"/>
      <c r="K102" s="22"/>
    </row>
    <row r="103" spans="1:11" s="100" customFormat="1" ht="20.100000000000001" customHeight="1" thickBot="1" x14ac:dyDescent="0.25">
      <c r="A103" s="134"/>
      <c r="B103" s="135" t="s">
        <v>10</v>
      </c>
      <c r="C103" s="96">
        <f>SUM(C83:C102)</f>
        <v>277280</v>
      </c>
      <c r="D103" s="96">
        <f>SUM(D83:D102)</f>
        <v>308021</v>
      </c>
      <c r="E103" s="30">
        <f>+D103/C103</f>
        <v>1.1108662723600693</v>
      </c>
      <c r="F103" s="220">
        <v>1.7000000000000001E-2</v>
      </c>
      <c r="G103" s="220">
        <v>1.9E-2</v>
      </c>
      <c r="H103" s="340">
        <f t="shared" si="5"/>
        <v>0.19999999999999984</v>
      </c>
      <c r="I103" s="152"/>
      <c r="J103" s="22"/>
      <c r="K103" s="22"/>
    </row>
    <row r="104" spans="1:11" ht="20.100000000000001" customHeight="1" x14ac:dyDescent="0.2">
      <c r="C104" s="22"/>
      <c r="D104" s="22"/>
      <c r="E104" s="22"/>
      <c r="F104" s="22"/>
      <c r="G104" s="22"/>
      <c r="H104" s="22"/>
    </row>
    <row r="105" spans="1:11" s="100" customFormat="1" ht="20.100000000000001" customHeight="1" x14ac:dyDescent="0.2">
      <c r="A105" s="501" t="s">
        <v>180</v>
      </c>
      <c r="B105" s="501"/>
      <c r="C105" s="501"/>
      <c r="D105" s="501"/>
      <c r="E105" s="501"/>
      <c r="F105" s="501"/>
      <c r="G105" s="501"/>
      <c r="H105" s="501"/>
    </row>
    <row r="106" spans="1:11" s="100" customFormat="1" ht="20.100000000000001" customHeight="1" thickBot="1" x14ac:dyDescent="0.25">
      <c r="A106" s="101"/>
      <c r="B106" s="101"/>
      <c r="C106" s="101"/>
      <c r="D106" s="101"/>
      <c r="E106" s="101"/>
      <c r="F106" s="101"/>
      <c r="G106" s="101"/>
      <c r="H106" s="101"/>
    </row>
    <row r="107" spans="1:11" ht="20.100000000000001" customHeight="1" x14ac:dyDescent="0.2">
      <c r="A107" s="504" t="s">
        <v>1</v>
      </c>
      <c r="B107" s="504" t="s">
        <v>12</v>
      </c>
      <c r="C107" s="485" t="s">
        <v>179</v>
      </c>
      <c r="D107" s="514"/>
      <c r="E107" s="504" t="s">
        <v>4</v>
      </c>
      <c r="F107" s="485" t="s">
        <v>177</v>
      </c>
      <c r="G107" s="514"/>
      <c r="H107" s="486"/>
    </row>
    <row r="108" spans="1:11" ht="20.100000000000001" customHeight="1" thickBot="1" x14ac:dyDescent="0.25">
      <c r="A108" s="513"/>
      <c r="B108" s="513"/>
      <c r="C108" s="487"/>
      <c r="D108" s="515"/>
      <c r="E108" s="505"/>
      <c r="F108" s="487"/>
      <c r="G108" s="515"/>
      <c r="H108" s="488"/>
    </row>
    <row r="109" spans="1:11" ht="20.100000000000001" customHeight="1" thickBot="1" x14ac:dyDescent="0.25">
      <c r="A109" s="505"/>
      <c r="B109" s="505"/>
      <c r="C109" s="36">
        <f>+C5</f>
        <v>2023</v>
      </c>
      <c r="D109" s="333">
        <f>+D5</f>
        <v>2024</v>
      </c>
      <c r="E109" s="36" t="str">
        <f>+E5</f>
        <v>24/23</v>
      </c>
      <c r="F109" s="36">
        <f>+F5</f>
        <v>2023</v>
      </c>
      <c r="G109" s="347">
        <f>+G5</f>
        <v>2024</v>
      </c>
      <c r="H109" s="16" t="s">
        <v>173</v>
      </c>
    </row>
    <row r="110" spans="1:11" ht="20.100000000000001" customHeight="1" x14ac:dyDescent="0.2">
      <c r="A110" s="10" t="s">
        <v>6</v>
      </c>
      <c r="B110" s="17" t="s">
        <v>52</v>
      </c>
      <c r="C110" s="277">
        <v>159150</v>
      </c>
      <c r="D110" s="277">
        <v>190420</v>
      </c>
      <c r="E110" s="55">
        <f t="shared" ref="E110:E136" si="6">+IFERROR(IF(D110/C110&gt;0,D110/C110,"X"),"X")</f>
        <v>1.1964813069431355</v>
      </c>
      <c r="F110" s="227">
        <v>0.57899999999999996</v>
      </c>
      <c r="G110" s="221">
        <v>0.53600000000000003</v>
      </c>
      <c r="H110" s="339">
        <f t="shared" ref="H110:H137" si="7">+(G110-F110)*100</f>
        <v>-4.2999999999999927</v>
      </c>
      <c r="I110" s="152"/>
      <c r="J110" s="22"/>
      <c r="K110" s="22"/>
    </row>
    <row r="111" spans="1:11" ht="20.100000000000001" customHeight="1" x14ac:dyDescent="0.2">
      <c r="A111" s="23" t="s">
        <v>8</v>
      </c>
      <c r="B111" s="17" t="s">
        <v>53</v>
      </c>
      <c r="C111" s="277">
        <v>132678</v>
      </c>
      <c r="D111" s="277">
        <v>195020</v>
      </c>
      <c r="E111" s="55">
        <f t="shared" si="6"/>
        <v>1.4698744328373958</v>
      </c>
      <c r="F111" s="227">
        <v>0.112</v>
      </c>
      <c r="G111" s="221">
        <v>0.14599999999999999</v>
      </c>
      <c r="H111" s="339">
        <f t="shared" si="7"/>
        <v>3.399999999999999</v>
      </c>
      <c r="I111" s="152"/>
      <c r="J111" s="22"/>
      <c r="K111" s="22"/>
    </row>
    <row r="112" spans="1:11" ht="20.100000000000001" customHeight="1" x14ac:dyDescent="0.2">
      <c r="A112" s="23" t="s">
        <v>15</v>
      </c>
      <c r="B112" s="17" t="s">
        <v>54</v>
      </c>
      <c r="C112" s="277">
        <v>489849</v>
      </c>
      <c r="D112" s="277">
        <v>638339</v>
      </c>
      <c r="E112" s="55">
        <f t="shared" si="6"/>
        <v>1.3031342311610312</v>
      </c>
      <c r="F112" s="227">
        <v>0.23799999999999999</v>
      </c>
      <c r="G112" s="221">
        <v>0.26200000000000001</v>
      </c>
      <c r="H112" s="339">
        <f t="shared" si="7"/>
        <v>2.4000000000000021</v>
      </c>
      <c r="I112" s="152"/>
      <c r="J112" s="22"/>
      <c r="K112" s="22"/>
    </row>
    <row r="113" spans="1:11" ht="20.100000000000001" customHeight="1" x14ac:dyDescent="0.2">
      <c r="A113" s="23" t="s">
        <v>17</v>
      </c>
      <c r="B113" s="17" t="s">
        <v>55</v>
      </c>
      <c r="C113" s="277">
        <v>178</v>
      </c>
      <c r="D113" s="277">
        <v>1078</v>
      </c>
      <c r="E113" s="55">
        <f t="shared" si="6"/>
        <v>6.0561797752808992</v>
      </c>
      <c r="F113" s="227">
        <v>1.2999999999999999E-2</v>
      </c>
      <c r="G113" s="221">
        <v>5.2999999999999999E-2</v>
      </c>
      <c r="H113" s="339">
        <f t="shared" si="7"/>
        <v>4</v>
      </c>
      <c r="I113" s="152"/>
      <c r="J113" s="22"/>
      <c r="K113" s="22"/>
    </row>
    <row r="114" spans="1:11" ht="20.100000000000001" customHeight="1" x14ac:dyDescent="0.2">
      <c r="A114" s="23" t="s">
        <v>19</v>
      </c>
      <c r="B114" s="17" t="s">
        <v>56</v>
      </c>
      <c r="C114" s="277">
        <v>0</v>
      </c>
      <c r="D114" s="277">
        <v>0</v>
      </c>
      <c r="E114" s="55" t="str">
        <f t="shared" si="6"/>
        <v>X</v>
      </c>
      <c r="F114" s="227">
        <v>0</v>
      </c>
      <c r="G114" s="221">
        <v>0</v>
      </c>
      <c r="H114" s="339">
        <f t="shared" si="7"/>
        <v>0</v>
      </c>
      <c r="I114" s="152"/>
      <c r="J114" s="22"/>
      <c r="K114" s="22"/>
    </row>
    <row r="115" spans="1:11" ht="20.100000000000001" customHeight="1" x14ac:dyDescent="0.2">
      <c r="A115" s="23" t="s">
        <v>21</v>
      </c>
      <c r="B115" s="17" t="s">
        <v>57</v>
      </c>
      <c r="C115" s="277">
        <v>417172</v>
      </c>
      <c r="D115" s="277">
        <v>396942</v>
      </c>
      <c r="E115" s="55">
        <f t="shared" si="6"/>
        <v>0.95150681253775427</v>
      </c>
      <c r="F115" s="227">
        <v>9.1999999999999998E-2</v>
      </c>
      <c r="G115" s="221">
        <v>7.5999999999999998E-2</v>
      </c>
      <c r="H115" s="339">
        <f t="shared" si="7"/>
        <v>-1.6</v>
      </c>
      <c r="I115" s="152"/>
      <c r="J115" s="22"/>
      <c r="K115" s="22"/>
    </row>
    <row r="116" spans="1:11" ht="20.100000000000001" customHeight="1" x14ac:dyDescent="0.2">
      <c r="A116" s="23" t="s">
        <v>23</v>
      </c>
      <c r="B116" s="17" t="s">
        <v>58</v>
      </c>
      <c r="C116" s="277">
        <v>121498</v>
      </c>
      <c r="D116" s="277">
        <v>122522</v>
      </c>
      <c r="E116" s="55">
        <f t="shared" si="6"/>
        <v>1.0084281222736178</v>
      </c>
      <c r="F116" s="227">
        <v>0.79500000000000004</v>
      </c>
      <c r="G116" s="221">
        <v>0.76900000000000002</v>
      </c>
      <c r="H116" s="339">
        <f t="shared" si="7"/>
        <v>-2.6000000000000023</v>
      </c>
      <c r="I116" s="152"/>
      <c r="J116" s="22"/>
      <c r="K116" s="22"/>
    </row>
    <row r="117" spans="1:11" ht="20.100000000000001" customHeight="1" x14ac:dyDescent="0.2">
      <c r="A117" s="23" t="s">
        <v>25</v>
      </c>
      <c r="B117" s="17" t="s">
        <v>59</v>
      </c>
      <c r="C117" s="277">
        <v>13542</v>
      </c>
      <c r="D117" s="277">
        <v>19022</v>
      </c>
      <c r="E117" s="55">
        <f t="shared" si="6"/>
        <v>1.4046669620440113</v>
      </c>
      <c r="F117" s="227">
        <v>0.17499999999999999</v>
      </c>
      <c r="G117" s="221">
        <v>0.187</v>
      </c>
      <c r="H117" s="339">
        <f t="shared" si="7"/>
        <v>1.2000000000000011</v>
      </c>
      <c r="I117" s="152"/>
      <c r="J117" s="22"/>
      <c r="K117" s="22"/>
    </row>
    <row r="118" spans="1:11" ht="20.100000000000001" customHeight="1" x14ac:dyDescent="0.2">
      <c r="A118" s="23" t="s">
        <v>27</v>
      </c>
      <c r="B118" s="17" t="s">
        <v>60</v>
      </c>
      <c r="C118" s="277">
        <v>462426</v>
      </c>
      <c r="D118" s="277">
        <v>721876</v>
      </c>
      <c r="E118" s="55">
        <f t="shared" si="6"/>
        <v>1.5610627430118549</v>
      </c>
      <c r="F118" s="227">
        <v>0.39700000000000002</v>
      </c>
      <c r="G118" s="221">
        <v>0.49399999999999999</v>
      </c>
      <c r="H118" s="339">
        <f t="shared" si="7"/>
        <v>9.6999999999999975</v>
      </c>
      <c r="I118" s="152"/>
      <c r="J118" s="22"/>
      <c r="K118" s="22"/>
    </row>
    <row r="119" spans="1:11" ht="20.100000000000001" customHeight="1" x14ac:dyDescent="0.2">
      <c r="A119" s="23" t="s">
        <v>29</v>
      </c>
      <c r="B119" s="17" t="s">
        <v>61</v>
      </c>
      <c r="C119" s="277">
        <v>6610</v>
      </c>
      <c r="D119" s="277">
        <v>12604</v>
      </c>
      <c r="E119" s="55">
        <f t="shared" si="6"/>
        <v>1.9068078668683812</v>
      </c>
      <c r="F119" s="227">
        <v>9.7000000000000003E-2</v>
      </c>
      <c r="G119" s="221">
        <v>0.13500000000000001</v>
      </c>
      <c r="H119" s="339">
        <f t="shared" si="7"/>
        <v>3.8000000000000007</v>
      </c>
      <c r="I119" s="152"/>
      <c r="J119" s="22"/>
      <c r="K119" s="22"/>
    </row>
    <row r="120" spans="1:11" ht="20.100000000000001" customHeight="1" x14ac:dyDescent="0.2">
      <c r="A120" s="23" t="s">
        <v>31</v>
      </c>
      <c r="B120" s="17" t="s">
        <v>62</v>
      </c>
      <c r="C120" s="277">
        <v>247916</v>
      </c>
      <c r="D120" s="277">
        <v>289817</v>
      </c>
      <c r="E120" s="55">
        <f t="shared" si="6"/>
        <v>1.1690128914632376</v>
      </c>
      <c r="F120" s="227">
        <v>0.28100000000000003</v>
      </c>
      <c r="G120" s="221">
        <v>0.29199999999999998</v>
      </c>
      <c r="H120" s="339">
        <f t="shared" si="7"/>
        <v>1.0999999999999954</v>
      </c>
      <c r="I120" s="152"/>
      <c r="J120" s="22"/>
      <c r="K120" s="22"/>
    </row>
    <row r="121" spans="1:11" ht="20.100000000000001" customHeight="1" x14ac:dyDescent="0.2">
      <c r="A121" s="23" t="s">
        <v>33</v>
      </c>
      <c r="B121" s="17" t="s">
        <v>63</v>
      </c>
      <c r="C121" s="277">
        <v>28460</v>
      </c>
      <c r="D121" s="277">
        <v>70327</v>
      </c>
      <c r="E121" s="55">
        <f t="shared" si="6"/>
        <v>2.471082220660576</v>
      </c>
      <c r="F121" s="227">
        <v>0.376</v>
      </c>
      <c r="G121" s="221">
        <v>0.55900000000000005</v>
      </c>
      <c r="H121" s="339">
        <f t="shared" si="7"/>
        <v>18.300000000000004</v>
      </c>
      <c r="I121" s="152"/>
      <c r="J121" s="22"/>
      <c r="K121" s="22"/>
    </row>
    <row r="122" spans="1:11" ht="20.100000000000001" customHeight="1" x14ac:dyDescent="0.2">
      <c r="A122" s="23" t="s">
        <v>35</v>
      </c>
      <c r="B122" s="17" t="s">
        <v>64</v>
      </c>
      <c r="C122" s="277">
        <v>543246</v>
      </c>
      <c r="D122" s="277">
        <v>564347</v>
      </c>
      <c r="E122" s="55">
        <f t="shared" si="6"/>
        <v>1.0388424397050324</v>
      </c>
      <c r="F122" s="227">
        <v>0.60499999999999998</v>
      </c>
      <c r="G122" s="221">
        <v>0.61699999999999999</v>
      </c>
      <c r="H122" s="339">
        <f t="shared" si="7"/>
        <v>1.2000000000000011</v>
      </c>
      <c r="I122" s="152"/>
      <c r="J122" s="22"/>
      <c r="K122" s="22"/>
    </row>
    <row r="123" spans="1:11" ht="20.100000000000001" customHeight="1" x14ac:dyDescent="0.2">
      <c r="A123" s="23" t="s">
        <v>37</v>
      </c>
      <c r="B123" s="17" t="s">
        <v>65</v>
      </c>
      <c r="C123" s="277">
        <v>20161</v>
      </c>
      <c r="D123" s="277">
        <v>22954</v>
      </c>
      <c r="E123" s="55">
        <f t="shared" si="6"/>
        <v>1.1385347949010465</v>
      </c>
      <c r="F123" s="227">
        <v>0.70399999999999996</v>
      </c>
      <c r="G123" s="221">
        <v>0.52800000000000002</v>
      </c>
      <c r="H123" s="339">
        <f t="shared" si="7"/>
        <v>-17.599999999999994</v>
      </c>
      <c r="I123" s="152"/>
      <c r="J123" s="22"/>
      <c r="K123" s="22"/>
    </row>
    <row r="124" spans="1:11" ht="20.100000000000001" customHeight="1" x14ac:dyDescent="0.2">
      <c r="A124" s="23" t="s">
        <v>39</v>
      </c>
      <c r="B124" s="17" t="s">
        <v>66</v>
      </c>
      <c r="C124" s="277">
        <v>0</v>
      </c>
      <c r="D124" s="277">
        <v>0</v>
      </c>
      <c r="E124" s="55" t="str">
        <f t="shared" si="6"/>
        <v>X</v>
      </c>
      <c r="F124" s="227">
        <v>1E-3</v>
      </c>
      <c r="G124" s="221">
        <v>1E-3</v>
      </c>
      <c r="H124" s="339">
        <f t="shared" si="7"/>
        <v>0</v>
      </c>
      <c r="I124" s="152"/>
      <c r="J124" s="22"/>
      <c r="K124" s="22"/>
    </row>
    <row r="125" spans="1:11" ht="20.100000000000001" customHeight="1" x14ac:dyDescent="0.2">
      <c r="A125" s="23" t="s">
        <v>41</v>
      </c>
      <c r="B125" s="17" t="s">
        <v>67</v>
      </c>
      <c r="C125" s="277">
        <v>38750</v>
      </c>
      <c r="D125" s="277">
        <v>64308</v>
      </c>
      <c r="E125" s="55">
        <f t="shared" si="6"/>
        <v>1.6595612903225807</v>
      </c>
      <c r="F125" s="227">
        <v>0.223</v>
      </c>
      <c r="G125" s="221">
        <v>0.19600000000000001</v>
      </c>
      <c r="H125" s="339">
        <f t="shared" si="7"/>
        <v>-2.6999999999999997</v>
      </c>
      <c r="I125" s="152"/>
      <c r="J125" s="22"/>
      <c r="K125" s="22"/>
    </row>
    <row r="126" spans="1:11" ht="20.100000000000001" customHeight="1" x14ac:dyDescent="0.2">
      <c r="A126" s="23" t="s">
        <v>43</v>
      </c>
      <c r="B126" s="17" t="s">
        <v>68</v>
      </c>
      <c r="C126" s="277">
        <v>57462</v>
      </c>
      <c r="D126" s="277">
        <v>42336</v>
      </c>
      <c r="E126" s="55">
        <f t="shared" si="6"/>
        <v>0.73676516654484703</v>
      </c>
      <c r="F126" s="227">
        <v>0.11799999999999999</v>
      </c>
      <c r="G126" s="221">
        <v>0.08</v>
      </c>
      <c r="H126" s="339">
        <f t="shared" si="7"/>
        <v>-3.7999999999999994</v>
      </c>
      <c r="I126" s="152"/>
      <c r="J126" s="22"/>
      <c r="K126" s="22"/>
    </row>
    <row r="127" spans="1:11" ht="20.100000000000001" customHeight="1" x14ac:dyDescent="0.2">
      <c r="A127" s="23" t="s">
        <v>45</v>
      </c>
      <c r="B127" s="17" t="s">
        <v>69</v>
      </c>
      <c r="C127" s="277">
        <v>249449</v>
      </c>
      <c r="D127" s="277">
        <v>874673</v>
      </c>
      <c r="E127" s="55">
        <f t="shared" si="6"/>
        <v>3.5064201500106233</v>
      </c>
      <c r="F127" s="227">
        <v>3.1E-2</v>
      </c>
      <c r="G127" s="221">
        <v>8.5000000000000006E-2</v>
      </c>
      <c r="H127" s="339">
        <f t="shared" si="7"/>
        <v>5.4</v>
      </c>
      <c r="I127" s="152"/>
      <c r="J127" s="22"/>
      <c r="K127" s="22"/>
    </row>
    <row r="128" spans="1:11" ht="20.100000000000001" customHeight="1" x14ac:dyDescent="0.2">
      <c r="A128" s="23" t="s">
        <v>47</v>
      </c>
      <c r="B128" s="17" t="s">
        <v>70</v>
      </c>
      <c r="C128" s="277">
        <v>156248</v>
      </c>
      <c r="D128" s="277">
        <v>177309</v>
      </c>
      <c r="E128" s="55">
        <f t="shared" si="6"/>
        <v>1.1347921253392044</v>
      </c>
      <c r="F128" s="227">
        <v>0.59499999999999997</v>
      </c>
      <c r="G128" s="221">
        <v>0.55700000000000005</v>
      </c>
      <c r="H128" s="339">
        <f t="shared" si="7"/>
        <v>-3.7999999999999923</v>
      </c>
      <c r="I128" s="152"/>
      <c r="J128" s="22"/>
      <c r="K128" s="22"/>
    </row>
    <row r="129" spans="1:11" ht="20.100000000000001" customHeight="1" x14ac:dyDescent="0.2">
      <c r="A129" s="23" t="s">
        <v>49</v>
      </c>
      <c r="B129" s="17" t="s">
        <v>71</v>
      </c>
      <c r="C129" s="277">
        <v>103</v>
      </c>
      <c r="D129" s="277">
        <v>37</v>
      </c>
      <c r="E129" s="55">
        <f t="shared" si="6"/>
        <v>0.35922330097087379</v>
      </c>
      <c r="F129" s="227">
        <v>2E-3</v>
      </c>
      <c r="G129" s="221">
        <v>1E-3</v>
      </c>
      <c r="H129" s="339">
        <f t="shared" si="7"/>
        <v>-0.1</v>
      </c>
      <c r="I129" s="152"/>
      <c r="J129" s="22"/>
      <c r="K129" s="22"/>
    </row>
    <row r="130" spans="1:11" ht="20.100000000000001" customHeight="1" x14ac:dyDescent="0.2">
      <c r="A130" s="23" t="s">
        <v>72</v>
      </c>
      <c r="B130" s="17" t="s">
        <v>73</v>
      </c>
      <c r="C130" s="277">
        <v>244</v>
      </c>
      <c r="D130" s="277">
        <v>11692</v>
      </c>
      <c r="E130" s="55">
        <f t="shared" si="6"/>
        <v>47.918032786885249</v>
      </c>
      <c r="F130" s="227">
        <v>8.9999999999999993E-3</v>
      </c>
      <c r="G130" s="221">
        <v>0.21199999999999999</v>
      </c>
      <c r="H130" s="339">
        <f t="shared" si="7"/>
        <v>20.299999999999997</v>
      </c>
      <c r="I130" s="152"/>
      <c r="J130" s="22"/>
      <c r="K130" s="22"/>
    </row>
    <row r="131" spans="1:11" ht="20.100000000000001" customHeight="1" x14ac:dyDescent="0.2">
      <c r="A131" s="23" t="s">
        <v>74</v>
      </c>
      <c r="B131" s="17" t="s">
        <v>75</v>
      </c>
      <c r="C131" s="277">
        <v>145</v>
      </c>
      <c r="D131" s="277">
        <v>267</v>
      </c>
      <c r="E131" s="55">
        <f t="shared" si="6"/>
        <v>1.8413793103448275</v>
      </c>
      <c r="F131" s="227">
        <v>3.0000000000000001E-3</v>
      </c>
      <c r="G131" s="221">
        <v>4.0000000000000001E-3</v>
      </c>
      <c r="H131" s="339">
        <f t="shared" si="7"/>
        <v>0.1</v>
      </c>
      <c r="I131" s="152"/>
      <c r="J131" s="22"/>
      <c r="K131" s="22"/>
    </row>
    <row r="132" spans="1:11" ht="20.100000000000001" customHeight="1" x14ac:dyDescent="0.2">
      <c r="A132" s="23" t="s">
        <v>76</v>
      </c>
      <c r="B132" s="17" t="s">
        <v>77</v>
      </c>
      <c r="C132" s="277">
        <v>240152</v>
      </c>
      <c r="D132" s="277">
        <v>291579</v>
      </c>
      <c r="E132" s="55">
        <f t="shared" si="6"/>
        <v>1.2141435424231319</v>
      </c>
      <c r="F132" s="227">
        <v>0.53600000000000003</v>
      </c>
      <c r="G132" s="221">
        <v>0.56200000000000006</v>
      </c>
      <c r="H132" s="339">
        <f t="shared" si="7"/>
        <v>2.6000000000000023</v>
      </c>
      <c r="I132" s="152"/>
      <c r="J132" s="22"/>
      <c r="K132" s="22"/>
    </row>
    <row r="133" spans="1:11" ht="20.100000000000001" customHeight="1" x14ac:dyDescent="0.2">
      <c r="A133" s="23" t="s">
        <v>78</v>
      </c>
      <c r="B133" s="17" t="s">
        <v>79</v>
      </c>
      <c r="C133" s="277">
        <v>121845</v>
      </c>
      <c r="D133" s="277">
        <v>119361</v>
      </c>
      <c r="E133" s="55">
        <f t="shared" si="6"/>
        <v>0.97961344330912226</v>
      </c>
      <c r="F133" s="227">
        <v>0.46600000000000003</v>
      </c>
      <c r="G133" s="221">
        <v>0.39500000000000002</v>
      </c>
      <c r="H133" s="339">
        <f t="shared" si="7"/>
        <v>-7.1000000000000005</v>
      </c>
      <c r="I133" s="152"/>
      <c r="J133" s="22"/>
      <c r="K133" s="22"/>
    </row>
    <row r="134" spans="1:11" ht="20.100000000000001" customHeight="1" x14ac:dyDescent="0.2">
      <c r="A134" s="23" t="s">
        <v>80</v>
      </c>
      <c r="B134" s="17" t="s">
        <v>81</v>
      </c>
      <c r="C134" s="277">
        <v>786220</v>
      </c>
      <c r="D134" s="277">
        <v>915816</v>
      </c>
      <c r="E134" s="55">
        <f t="shared" si="6"/>
        <v>1.1648342703060213</v>
      </c>
      <c r="F134" s="227">
        <v>0.42599999999999999</v>
      </c>
      <c r="G134" s="221">
        <v>0.42099999999999999</v>
      </c>
      <c r="H134" s="339">
        <f t="shared" si="7"/>
        <v>-0.50000000000000044</v>
      </c>
      <c r="I134" s="152"/>
      <c r="J134" s="22"/>
      <c r="K134" s="22"/>
    </row>
    <row r="135" spans="1:11" ht="20.100000000000001" customHeight="1" x14ac:dyDescent="0.2">
      <c r="A135" s="23" t="s">
        <v>82</v>
      </c>
      <c r="B135" s="17" t="s">
        <v>83</v>
      </c>
      <c r="C135" s="277">
        <v>187058</v>
      </c>
      <c r="D135" s="277">
        <v>263402</v>
      </c>
      <c r="E135" s="55">
        <f t="shared" si="6"/>
        <v>1.4081300986859691</v>
      </c>
      <c r="F135" s="227">
        <v>3.9E-2</v>
      </c>
      <c r="G135" s="221">
        <v>4.4999999999999998E-2</v>
      </c>
      <c r="H135" s="339">
        <f t="shared" si="7"/>
        <v>0.59999999999999987</v>
      </c>
      <c r="I135" s="152"/>
      <c r="J135" s="22"/>
      <c r="K135" s="22"/>
    </row>
    <row r="136" spans="1:11" ht="20.100000000000001" customHeight="1" thickBot="1" x14ac:dyDescent="0.25">
      <c r="A136" s="23" t="s">
        <v>84</v>
      </c>
      <c r="B136" s="17" t="s">
        <v>85</v>
      </c>
      <c r="C136" s="277">
        <v>0</v>
      </c>
      <c r="D136" s="277">
        <v>0</v>
      </c>
      <c r="E136" s="55" t="str">
        <f t="shared" si="6"/>
        <v>X</v>
      </c>
      <c r="F136" s="227">
        <v>0</v>
      </c>
      <c r="G136" s="221">
        <v>0</v>
      </c>
      <c r="H136" s="339">
        <f t="shared" si="7"/>
        <v>0</v>
      </c>
      <c r="I136" s="152"/>
      <c r="J136" s="22"/>
      <c r="K136" s="22"/>
    </row>
    <row r="137" spans="1:11" ht="20.100000000000001" customHeight="1" thickBot="1" x14ac:dyDescent="0.25">
      <c r="A137" s="95"/>
      <c r="B137" s="41" t="s">
        <v>10</v>
      </c>
      <c r="C137" s="218">
        <f>SUM(C110:C136)</f>
        <v>4480562</v>
      </c>
      <c r="D137" s="218">
        <f>SUM(D110:D136)</f>
        <v>6006048</v>
      </c>
      <c r="E137" s="30">
        <f>+IF(C137=0,"X",D137/C137)</f>
        <v>1.3404675574180203</v>
      </c>
      <c r="F137" s="220">
        <v>0.16</v>
      </c>
      <c r="G137" s="348">
        <v>0.17699999999999999</v>
      </c>
      <c r="H137" s="340">
        <f t="shared" si="7"/>
        <v>1.6999999999999988</v>
      </c>
      <c r="I137" s="152"/>
      <c r="J137" s="22"/>
      <c r="K137" s="22"/>
    </row>
    <row r="138" spans="1:11" ht="20.100000000000001" customHeight="1" x14ac:dyDescent="0.2">
      <c r="A138" s="97"/>
      <c r="B138" s="66"/>
      <c r="C138" s="43"/>
      <c r="D138" s="43"/>
      <c r="E138" s="22"/>
      <c r="F138" s="22"/>
      <c r="G138" s="22"/>
      <c r="H138" s="22"/>
    </row>
    <row r="139" spans="1:11" s="100" customFormat="1" ht="20.100000000000001" customHeight="1" x14ac:dyDescent="0.2">
      <c r="A139" s="516" t="s">
        <v>181</v>
      </c>
      <c r="B139" s="516"/>
      <c r="C139" s="516"/>
      <c r="D139" s="516"/>
      <c r="E139" s="516"/>
      <c r="F139" s="516"/>
      <c r="G139" s="516"/>
      <c r="H139" s="516"/>
    </row>
    <row r="140" spans="1:11" s="100" customFormat="1" ht="20.100000000000001" customHeight="1" thickBot="1" x14ac:dyDescent="0.25">
      <c r="A140" s="101"/>
      <c r="B140" s="101"/>
      <c r="C140" s="101"/>
      <c r="D140" s="101"/>
      <c r="E140" s="101"/>
      <c r="F140" s="101"/>
      <c r="G140" s="101"/>
      <c r="H140" s="101"/>
    </row>
    <row r="141" spans="1:11" ht="31.5" customHeight="1" thickBot="1" x14ac:dyDescent="0.25">
      <c r="A141" s="504" t="s">
        <v>1</v>
      </c>
      <c r="B141" s="504" t="s">
        <v>2</v>
      </c>
      <c r="C141" s="483" t="s">
        <v>182</v>
      </c>
      <c r="D141" s="484"/>
      <c r="E141" s="122" t="s">
        <v>4</v>
      </c>
      <c r="F141" s="483" t="s">
        <v>183</v>
      </c>
      <c r="G141" s="517"/>
      <c r="H141" s="484"/>
    </row>
    <row r="142" spans="1:11" ht="20.100000000000001" customHeight="1" thickBot="1" x14ac:dyDescent="0.25">
      <c r="A142" s="505"/>
      <c r="B142" s="505"/>
      <c r="C142" s="36">
        <f>+C5</f>
        <v>2023</v>
      </c>
      <c r="D142" s="36">
        <f>+D5</f>
        <v>2024</v>
      </c>
      <c r="E142" s="36" t="str">
        <f>+E5</f>
        <v>24/23</v>
      </c>
      <c r="F142" s="36">
        <f>+F5</f>
        <v>2023</v>
      </c>
      <c r="G142" s="36">
        <f>+G5</f>
        <v>2024</v>
      </c>
      <c r="H142" s="16" t="s">
        <v>173</v>
      </c>
    </row>
    <row r="143" spans="1:11" ht="20.100000000000001" customHeight="1" x14ac:dyDescent="0.2">
      <c r="A143" s="102" t="s">
        <v>6</v>
      </c>
      <c r="B143" s="108" t="s">
        <v>7</v>
      </c>
      <c r="C143" s="325">
        <v>3</v>
      </c>
      <c r="D143" s="325">
        <v>34</v>
      </c>
      <c r="E143" s="55">
        <f>+IF(C143=0,"X",D143/C143)</f>
        <v>11.333333333333334</v>
      </c>
      <c r="F143" s="211">
        <v>0</v>
      </c>
      <c r="G143" s="211">
        <v>0</v>
      </c>
      <c r="H143" s="339">
        <f>+(G143-F143)*100</f>
        <v>0</v>
      </c>
      <c r="I143" s="152"/>
      <c r="J143" s="22"/>
      <c r="K143" s="22"/>
    </row>
    <row r="144" spans="1:11" ht="20.100000000000001" customHeight="1" thickBot="1" x14ac:dyDescent="0.25">
      <c r="A144" s="109" t="s">
        <v>8</v>
      </c>
      <c r="B144" s="57" t="s">
        <v>9</v>
      </c>
      <c r="C144" s="328">
        <v>3802132</v>
      </c>
      <c r="D144" s="328">
        <v>4187250</v>
      </c>
      <c r="E144" s="55">
        <f>+IF(C144=0,"X",D144/C144)</f>
        <v>1.1012900130768737</v>
      </c>
      <c r="F144" s="215">
        <v>6.8000000000000005E-2</v>
      </c>
      <c r="G144" s="215">
        <v>6.7000000000000004E-2</v>
      </c>
      <c r="H144" s="339">
        <f>+(G144-F144)*100</f>
        <v>-0.10000000000000009</v>
      </c>
      <c r="I144" s="152"/>
      <c r="J144" s="22"/>
      <c r="K144" s="22"/>
    </row>
    <row r="145" spans="1:11" s="100" customFormat="1" ht="20.100000000000001" customHeight="1" thickBot="1" x14ac:dyDescent="0.25">
      <c r="A145" s="110"/>
      <c r="B145" s="111" t="s">
        <v>121</v>
      </c>
      <c r="C145" s="349">
        <f>SUM(C143:C144)</f>
        <v>3802135</v>
      </c>
      <c r="D145" s="349">
        <f>SUM(D143:D144)</f>
        <v>4187284</v>
      </c>
      <c r="E145" s="30">
        <f>+IF(C145=0,"X",D145/C145)</f>
        <v>1.1012980864698387</v>
      </c>
      <c r="F145" s="350">
        <v>4.8000000000000001E-2</v>
      </c>
      <c r="G145" s="350">
        <v>4.9000000000000002E-2</v>
      </c>
      <c r="H145" s="340">
        <f>+(G145-F145)*100</f>
        <v>0.10000000000000009</v>
      </c>
      <c r="I145" s="152"/>
      <c r="J145" s="22"/>
      <c r="K145" s="22"/>
    </row>
    <row r="146" spans="1:11" ht="20.100000000000001" customHeight="1" x14ac:dyDescent="0.2">
      <c r="C146" s="22"/>
      <c r="D146" s="22"/>
      <c r="E146" s="40"/>
      <c r="F146" s="40"/>
    </row>
    <row r="147" spans="1:11" s="100" customFormat="1" ht="20.100000000000001" customHeight="1" x14ac:dyDescent="0.2">
      <c r="A147" s="516" t="s">
        <v>184</v>
      </c>
      <c r="B147" s="516"/>
      <c r="C147" s="516"/>
      <c r="D147" s="516"/>
      <c r="E147" s="516"/>
      <c r="F147" s="516"/>
      <c r="G147" s="516"/>
      <c r="H147" s="516"/>
    </row>
    <row r="148" spans="1:11" s="100" customFormat="1" ht="20.100000000000001" customHeight="1" thickBot="1" x14ac:dyDescent="0.25">
      <c r="A148" s="101"/>
      <c r="B148" s="101"/>
      <c r="C148" s="101"/>
      <c r="D148" s="101"/>
      <c r="E148" s="101"/>
      <c r="F148" s="101"/>
      <c r="G148" s="101"/>
      <c r="H148" s="101"/>
    </row>
    <row r="149" spans="1:11" ht="20.100000000000001" customHeight="1" x14ac:dyDescent="0.2">
      <c r="A149" s="504" t="s">
        <v>1</v>
      </c>
      <c r="B149" s="504" t="s">
        <v>2</v>
      </c>
      <c r="C149" s="485" t="s">
        <v>185</v>
      </c>
      <c r="D149" s="486"/>
      <c r="E149" s="504" t="s">
        <v>4</v>
      </c>
      <c r="F149" s="485" t="s">
        <v>186</v>
      </c>
      <c r="G149" s="514"/>
      <c r="H149" s="486"/>
    </row>
    <row r="150" spans="1:11" ht="37.5" customHeight="1" thickBot="1" x14ac:dyDescent="0.25">
      <c r="A150" s="513"/>
      <c r="B150" s="513"/>
      <c r="C150" s="487"/>
      <c r="D150" s="488"/>
      <c r="E150" s="505"/>
      <c r="F150" s="487"/>
      <c r="G150" s="515"/>
      <c r="H150" s="488"/>
    </row>
    <row r="151" spans="1:11" ht="20.100000000000001" customHeight="1" thickBot="1" x14ac:dyDescent="0.25">
      <c r="A151" s="505"/>
      <c r="B151" s="505"/>
      <c r="C151" s="36">
        <f>+C5</f>
        <v>2023</v>
      </c>
      <c r="D151" s="36">
        <f>+D5</f>
        <v>2024</v>
      </c>
      <c r="E151" s="36" t="str">
        <f>+E5</f>
        <v>24/23</v>
      </c>
      <c r="F151" s="36">
        <f>+F5</f>
        <v>2023</v>
      </c>
      <c r="G151" s="36">
        <f>+G5</f>
        <v>2024</v>
      </c>
      <c r="H151" s="16" t="s">
        <v>173</v>
      </c>
    </row>
    <row r="152" spans="1:11" ht="20.100000000000001" customHeight="1" x14ac:dyDescent="0.2">
      <c r="A152" s="102" t="s">
        <v>6</v>
      </c>
      <c r="B152" s="57" t="s">
        <v>7</v>
      </c>
      <c r="C152" s="325">
        <v>0</v>
      </c>
      <c r="D152" s="325">
        <v>0</v>
      </c>
      <c r="E152" s="55" t="str">
        <f>+IF(C152=0,"X",D152/C152)</f>
        <v>X</v>
      </c>
      <c r="F152" s="211">
        <v>0</v>
      </c>
      <c r="G152" s="211">
        <v>0</v>
      </c>
      <c r="H152" s="339">
        <f>+(G152-F152)*100</f>
        <v>0</v>
      </c>
      <c r="I152" s="152"/>
      <c r="J152" s="22"/>
      <c r="K152" s="22"/>
    </row>
    <row r="153" spans="1:11" ht="20.100000000000001" customHeight="1" thickBot="1" x14ac:dyDescent="0.25">
      <c r="A153" s="109" t="s">
        <v>8</v>
      </c>
      <c r="B153" s="57" t="s">
        <v>9</v>
      </c>
      <c r="C153" s="328">
        <v>1741711</v>
      </c>
      <c r="D153" s="328">
        <v>1948127</v>
      </c>
      <c r="E153" s="55">
        <f>+IF(C153=0,"X",D153/C153)</f>
        <v>1.1185133469329871</v>
      </c>
      <c r="F153" s="215">
        <v>6.2E-2</v>
      </c>
      <c r="G153" s="215">
        <v>5.7000000000000002E-2</v>
      </c>
      <c r="H153" s="339">
        <f>+(G153-F153)*100</f>
        <v>-0.49999999999999978</v>
      </c>
      <c r="I153" s="152"/>
      <c r="J153" s="22"/>
      <c r="K153" s="22"/>
    </row>
    <row r="154" spans="1:11" s="100" customFormat="1" ht="19.5" customHeight="1" thickBot="1" x14ac:dyDescent="0.25">
      <c r="A154" s="110"/>
      <c r="B154" s="111" t="s">
        <v>121</v>
      </c>
      <c r="C154" s="349">
        <f>SUM(C152:C153)</f>
        <v>1741711</v>
      </c>
      <c r="D154" s="349">
        <f>SUM(D152:D153)</f>
        <v>1948127</v>
      </c>
      <c r="E154" s="30">
        <f>+IF(C154=0,"X",D154/C154)</f>
        <v>1.1185133469329871</v>
      </c>
      <c r="F154" s="350">
        <v>3.9E-2</v>
      </c>
      <c r="G154" s="350">
        <v>3.9E-2</v>
      </c>
      <c r="H154" s="340">
        <f>+(G154-F154)*100</f>
        <v>0</v>
      </c>
      <c r="I154" s="152"/>
      <c r="J154" s="22"/>
      <c r="K154" s="22"/>
    </row>
    <row r="155" spans="1:11" x14ac:dyDescent="0.2">
      <c r="C155" s="22"/>
      <c r="D155" s="22"/>
      <c r="E155" s="40"/>
      <c r="F155" s="40"/>
    </row>
    <row r="156" spans="1:11" x14ac:dyDescent="0.2">
      <c r="C156" s="22"/>
      <c r="D156" s="22"/>
    </row>
  </sheetData>
  <mergeCells count="36">
    <mergeCell ref="A36:H36"/>
    <mergeCell ref="A1:H1"/>
    <mergeCell ref="C4:D4"/>
    <mergeCell ref="F4:H4"/>
    <mergeCell ref="A10:H10"/>
    <mergeCell ref="F12:H12"/>
    <mergeCell ref="C38:D38"/>
    <mergeCell ref="F38:H38"/>
    <mergeCell ref="A69:H69"/>
    <mergeCell ref="B71:B73"/>
    <mergeCell ref="C71:D72"/>
    <mergeCell ref="E71:E72"/>
    <mergeCell ref="F71:H72"/>
    <mergeCell ref="A78:H78"/>
    <mergeCell ref="A80:A82"/>
    <mergeCell ref="B80:B82"/>
    <mergeCell ref="C80:D81"/>
    <mergeCell ref="E80:E81"/>
    <mergeCell ref="F80:H81"/>
    <mergeCell ref="A147:H147"/>
    <mergeCell ref="A105:H105"/>
    <mergeCell ref="A107:A109"/>
    <mergeCell ref="B107:B109"/>
    <mergeCell ref="C107:D108"/>
    <mergeCell ref="E107:E108"/>
    <mergeCell ref="F107:H108"/>
    <mergeCell ref="A139:H139"/>
    <mergeCell ref="A141:A142"/>
    <mergeCell ref="B141:B142"/>
    <mergeCell ref="C141:D141"/>
    <mergeCell ref="F141:H141"/>
    <mergeCell ref="A149:A151"/>
    <mergeCell ref="B149:B151"/>
    <mergeCell ref="C149:D150"/>
    <mergeCell ref="E149:E150"/>
    <mergeCell ref="F149:H150"/>
  </mergeCells>
  <conditionalFormatting sqref="J6:K8 J14:K34 J40:K67 J74:K76 J83:K103 J110:K137 J143:K145 J152:K154">
    <cfRule type="cellIs" dxfId="4" priority="1" operator="not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47" fitToHeight="8" orientation="portrait" r:id="rId1"/>
  <headerFooter alignWithMargins="0">
    <oddHeader>&amp;A</oddHeader>
  </headerFooter>
  <rowBreaks count="3" manualBreakCount="3">
    <brk id="35" max="7" man="1"/>
    <brk id="77" max="7" man="1"/>
    <brk id="138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07FE0-BD10-45B0-8FD1-871FFD0A692B}">
  <dimension ref="A1:H429"/>
  <sheetViews>
    <sheetView showGridLines="0" zoomScale="80" zoomScaleNormal="80" zoomScaleSheetLayoutView="100" workbookViewId="0">
      <selection activeCell="H5" sqref="H5"/>
    </sheetView>
  </sheetViews>
  <sheetFormatPr defaultColWidth="9.140625" defaultRowHeight="12.75" x14ac:dyDescent="0.2"/>
  <cols>
    <col min="1" max="1" width="4" style="251" customWidth="1"/>
    <col min="2" max="2" width="37.7109375" style="251" customWidth="1"/>
    <col min="3" max="5" width="20" style="279" customWidth="1"/>
    <col min="6" max="6" width="6.28515625" style="251" customWidth="1"/>
    <col min="7" max="16384" width="9.140625" style="251"/>
  </cols>
  <sheetData>
    <row r="1" spans="1:7" ht="20.100000000000001" customHeight="1" x14ac:dyDescent="0.2">
      <c r="A1" s="506" t="s">
        <v>187</v>
      </c>
      <c r="B1" s="506"/>
      <c r="C1" s="506"/>
      <c r="D1" s="506"/>
      <c r="E1" s="506"/>
    </row>
    <row r="2" spans="1:7" ht="20.100000000000001" customHeight="1" x14ac:dyDescent="0.2">
      <c r="A2" s="249"/>
      <c r="B2" s="249"/>
      <c r="C2" s="249"/>
      <c r="D2" s="249"/>
      <c r="E2" s="249"/>
    </row>
    <row r="3" spans="1:7" ht="20.100000000000001" customHeight="1" thickBot="1" x14ac:dyDescent="0.25">
      <c r="A3" s="351"/>
      <c r="B3" s="351"/>
      <c r="C3" s="352"/>
      <c r="D3" s="352"/>
      <c r="E3" s="352"/>
    </row>
    <row r="4" spans="1:7" ht="20.100000000000001" customHeight="1" thickBot="1" x14ac:dyDescent="0.25">
      <c r="A4" s="253" t="s">
        <v>1</v>
      </c>
      <c r="B4" s="275" t="s">
        <v>2</v>
      </c>
      <c r="C4" s="519" t="s">
        <v>187</v>
      </c>
      <c r="D4" s="520"/>
      <c r="E4" s="521"/>
    </row>
    <row r="5" spans="1:7" ht="20.100000000000001" customHeight="1" thickBot="1" x14ac:dyDescent="0.25">
      <c r="A5" s="257"/>
      <c r="B5" s="353"/>
      <c r="C5" s="36">
        <v>2023</v>
      </c>
      <c r="D5" s="36">
        <v>2024</v>
      </c>
      <c r="E5" s="354" t="s">
        <v>173</v>
      </c>
    </row>
    <row r="6" spans="1:7" ht="20.100000000000001" customHeight="1" x14ac:dyDescent="0.2">
      <c r="A6" s="259" t="s">
        <v>6</v>
      </c>
      <c r="B6" s="355" t="s">
        <v>7</v>
      </c>
      <c r="C6" s="356">
        <f>+C34</f>
        <v>0.97299999999999998</v>
      </c>
      <c r="D6" s="356">
        <f>+D34</f>
        <v>0.97399999999999998</v>
      </c>
      <c r="E6" s="339">
        <f t="shared" ref="E6:E8" si="0">+(D6-C6)*100</f>
        <v>0.10000000000000009</v>
      </c>
      <c r="F6" s="357"/>
      <c r="G6" s="358"/>
    </row>
    <row r="7" spans="1:7" ht="20.100000000000001" customHeight="1" thickBot="1" x14ac:dyDescent="0.25">
      <c r="A7" s="262" t="s">
        <v>8</v>
      </c>
      <c r="B7" s="359" t="s">
        <v>9</v>
      </c>
      <c r="C7" s="360">
        <f>+C67</f>
        <v>0.80200000000000005</v>
      </c>
      <c r="D7" s="360">
        <f>+D67</f>
        <v>0.81200000000000006</v>
      </c>
      <c r="E7" s="339">
        <f t="shared" si="0"/>
        <v>1.0000000000000009</v>
      </c>
      <c r="F7" s="357"/>
      <c r="G7" s="358"/>
    </row>
    <row r="8" spans="1:7" ht="20.100000000000001" customHeight="1" thickBot="1" x14ac:dyDescent="0.25">
      <c r="A8" s="110"/>
      <c r="B8" s="361" t="s">
        <v>10</v>
      </c>
      <c r="C8" s="220">
        <v>0.85199999999999998</v>
      </c>
      <c r="D8" s="219">
        <v>0.85599999999999998</v>
      </c>
      <c r="E8" s="340">
        <f t="shared" si="0"/>
        <v>0.40000000000000036</v>
      </c>
      <c r="F8" s="357"/>
      <c r="G8" s="358"/>
    </row>
    <row r="9" spans="1:7" ht="20.100000000000001" customHeight="1" x14ac:dyDescent="0.2"/>
    <row r="10" spans="1:7" ht="20.100000000000001" customHeight="1" x14ac:dyDescent="0.2">
      <c r="A10" s="506" t="s">
        <v>188</v>
      </c>
      <c r="B10" s="506"/>
      <c r="C10" s="506"/>
      <c r="D10" s="506"/>
      <c r="E10" s="506"/>
    </row>
    <row r="11" spans="1:7" ht="20.100000000000001" customHeight="1" thickBot="1" x14ac:dyDescent="0.25">
      <c r="A11" s="351"/>
      <c r="B11" s="351"/>
      <c r="C11" s="352"/>
      <c r="D11" s="352"/>
      <c r="E11" s="352"/>
    </row>
    <row r="12" spans="1:7" ht="20.100000000000001" customHeight="1" thickBot="1" x14ac:dyDescent="0.25">
      <c r="A12" s="253" t="s">
        <v>1</v>
      </c>
      <c r="B12" s="275" t="s">
        <v>12</v>
      </c>
      <c r="C12" s="519" t="s">
        <v>187</v>
      </c>
      <c r="D12" s="520"/>
      <c r="E12" s="521"/>
    </row>
    <row r="13" spans="1:7" ht="20.100000000000001" customHeight="1" thickBot="1" x14ac:dyDescent="0.25">
      <c r="A13" s="257"/>
      <c r="B13" s="353"/>
      <c r="C13" s="36">
        <f>+$C$5</f>
        <v>2023</v>
      </c>
      <c r="D13" s="36">
        <f>+$D$5</f>
        <v>2024</v>
      </c>
      <c r="E13" s="16" t="s">
        <v>173</v>
      </c>
    </row>
    <row r="14" spans="1:7" ht="20.100000000000001" customHeight="1" x14ac:dyDescent="0.2">
      <c r="A14" s="23" t="s">
        <v>6</v>
      </c>
      <c r="B14" s="37" t="s">
        <v>13</v>
      </c>
      <c r="C14" s="360">
        <v>0.95799999999999996</v>
      </c>
      <c r="D14" s="362">
        <v>0.97299999999999998</v>
      </c>
      <c r="E14" s="339">
        <f t="shared" ref="E14:E34" si="1">+(D14-C14)*100</f>
        <v>1.5000000000000013</v>
      </c>
      <c r="F14" s="357"/>
      <c r="G14" s="358"/>
    </row>
    <row r="15" spans="1:7" ht="20.100000000000001" customHeight="1" x14ac:dyDescent="0.2">
      <c r="A15" s="23" t="s">
        <v>8</v>
      </c>
      <c r="B15" s="37" t="s">
        <v>14</v>
      </c>
      <c r="C15" s="360">
        <v>0.98</v>
      </c>
      <c r="D15" s="362">
        <v>0.97899999999999998</v>
      </c>
      <c r="E15" s="339">
        <f t="shared" si="1"/>
        <v>-0.10000000000000009</v>
      </c>
      <c r="F15" s="357"/>
      <c r="G15" s="358"/>
    </row>
    <row r="16" spans="1:7" ht="20.100000000000001" customHeight="1" x14ac:dyDescent="0.2">
      <c r="A16" s="23" t="s">
        <v>15</v>
      </c>
      <c r="B16" s="37" t="s">
        <v>16</v>
      </c>
      <c r="C16" s="360">
        <v>0.97599999999999998</v>
      </c>
      <c r="D16" s="362">
        <v>0.96599999999999997</v>
      </c>
      <c r="E16" s="339">
        <f t="shared" si="1"/>
        <v>-1.0000000000000009</v>
      </c>
      <c r="F16" s="357"/>
      <c r="G16" s="358"/>
    </row>
    <row r="17" spans="1:7" ht="20.100000000000001" customHeight="1" x14ac:dyDescent="0.2">
      <c r="A17" s="23" t="s">
        <v>17</v>
      </c>
      <c r="B17" s="37" t="s">
        <v>18</v>
      </c>
      <c r="C17" s="360">
        <v>0.92300000000000004</v>
      </c>
      <c r="D17" s="362">
        <v>0.92100000000000004</v>
      </c>
      <c r="E17" s="339">
        <f t="shared" si="1"/>
        <v>-0.20000000000000018</v>
      </c>
      <c r="F17" s="357"/>
      <c r="G17" s="358"/>
    </row>
    <row r="18" spans="1:7" ht="20.100000000000001" customHeight="1" x14ac:dyDescent="0.2">
      <c r="A18" s="23" t="s">
        <v>19</v>
      </c>
      <c r="B18" s="37" t="s">
        <v>20</v>
      </c>
      <c r="C18" s="360">
        <v>1</v>
      </c>
      <c r="D18" s="362">
        <v>1</v>
      </c>
      <c r="E18" s="339">
        <f t="shared" si="1"/>
        <v>0</v>
      </c>
      <c r="F18" s="357"/>
      <c r="G18" s="358"/>
    </row>
    <row r="19" spans="1:7" ht="20.100000000000001" customHeight="1" x14ac:dyDescent="0.2">
      <c r="A19" s="23" t="s">
        <v>21</v>
      </c>
      <c r="B19" s="37" t="s">
        <v>22</v>
      </c>
      <c r="C19" s="360">
        <v>0.80200000000000005</v>
      </c>
      <c r="D19" s="362">
        <v>0.82699999999999996</v>
      </c>
      <c r="E19" s="339">
        <f t="shared" si="1"/>
        <v>2.4999999999999911</v>
      </c>
      <c r="F19" s="357"/>
      <c r="G19" s="358"/>
    </row>
    <row r="20" spans="1:7" ht="20.100000000000001" customHeight="1" x14ac:dyDescent="0.2">
      <c r="A20" s="23" t="s">
        <v>23</v>
      </c>
      <c r="B20" s="37" t="s">
        <v>24</v>
      </c>
      <c r="C20" s="360">
        <v>0.93500000000000005</v>
      </c>
      <c r="D20" s="362">
        <v>0.94299999999999995</v>
      </c>
      <c r="E20" s="339">
        <f t="shared" si="1"/>
        <v>0.79999999999998961</v>
      </c>
      <c r="F20" s="357"/>
      <c r="G20" s="358"/>
    </row>
    <row r="21" spans="1:7" ht="20.100000000000001" customHeight="1" x14ac:dyDescent="0.2">
      <c r="A21" s="23" t="s">
        <v>25</v>
      </c>
      <c r="B21" s="37" t="s">
        <v>26</v>
      </c>
      <c r="C21" s="360">
        <v>0.98499999999999999</v>
      </c>
      <c r="D21" s="362">
        <v>0.98499999999999999</v>
      </c>
      <c r="E21" s="339">
        <f t="shared" si="1"/>
        <v>0</v>
      </c>
      <c r="F21" s="357"/>
      <c r="G21" s="358"/>
    </row>
    <row r="22" spans="1:7" ht="20.100000000000001" customHeight="1" x14ac:dyDescent="0.2">
      <c r="A22" s="23" t="s">
        <v>27</v>
      </c>
      <c r="B22" s="37" t="s">
        <v>28</v>
      </c>
      <c r="C22" s="360">
        <v>0.998</v>
      </c>
      <c r="D22" s="362">
        <v>0.996</v>
      </c>
      <c r="E22" s="339">
        <f t="shared" si="1"/>
        <v>-0.20000000000000018</v>
      </c>
      <c r="F22" s="357"/>
      <c r="G22" s="358"/>
    </row>
    <row r="23" spans="1:7" ht="20.100000000000001" customHeight="1" x14ac:dyDescent="0.2">
      <c r="A23" s="23" t="s">
        <v>29</v>
      </c>
      <c r="B23" s="37" t="s">
        <v>30</v>
      </c>
      <c r="C23" s="360">
        <v>0.96499999999999997</v>
      </c>
      <c r="D23" s="362">
        <v>0.876</v>
      </c>
      <c r="E23" s="339">
        <f t="shared" si="1"/>
        <v>-8.8999999999999968</v>
      </c>
      <c r="F23" s="357"/>
      <c r="G23" s="358"/>
    </row>
    <row r="24" spans="1:7" ht="20.100000000000001" customHeight="1" x14ac:dyDescent="0.2">
      <c r="A24" s="23" t="s">
        <v>31</v>
      </c>
      <c r="B24" s="37" t="s">
        <v>32</v>
      </c>
      <c r="C24" s="360">
        <v>0.998</v>
      </c>
      <c r="D24" s="362">
        <v>0.998</v>
      </c>
      <c r="E24" s="339">
        <f t="shared" si="1"/>
        <v>0</v>
      </c>
      <c r="F24" s="357"/>
      <c r="G24" s="358"/>
    </row>
    <row r="25" spans="1:7" ht="20.100000000000001" customHeight="1" x14ac:dyDescent="0.2">
      <c r="A25" s="23" t="s">
        <v>33</v>
      </c>
      <c r="B25" s="37" t="s">
        <v>34</v>
      </c>
      <c r="C25" s="360">
        <v>1</v>
      </c>
      <c r="D25" s="362">
        <v>1</v>
      </c>
      <c r="E25" s="339">
        <f t="shared" si="1"/>
        <v>0</v>
      </c>
      <c r="F25" s="357"/>
      <c r="G25" s="358"/>
    </row>
    <row r="26" spans="1:7" ht="20.100000000000001" customHeight="1" x14ac:dyDescent="0.2">
      <c r="A26" s="23" t="s">
        <v>35</v>
      </c>
      <c r="B26" s="37" t="s">
        <v>36</v>
      </c>
      <c r="C26" s="360">
        <v>1</v>
      </c>
      <c r="D26" s="362">
        <v>1</v>
      </c>
      <c r="E26" s="339">
        <f t="shared" si="1"/>
        <v>0</v>
      </c>
      <c r="F26" s="357"/>
      <c r="G26" s="358"/>
    </row>
    <row r="27" spans="1:7" ht="20.100000000000001" customHeight="1" x14ac:dyDescent="0.2">
      <c r="A27" s="23" t="s">
        <v>37</v>
      </c>
      <c r="B27" s="37" t="s">
        <v>38</v>
      </c>
      <c r="C27" s="360">
        <v>0.95099999999999996</v>
      </c>
      <c r="D27" s="362">
        <v>0.94199999999999995</v>
      </c>
      <c r="E27" s="339">
        <f t="shared" si="1"/>
        <v>-0.9000000000000008</v>
      </c>
      <c r="F27" s="357"/>
      <c r="G27" s="358"/>
    </row>
    <row r="28" spans="1:7" ht="20.100000000000001" customHeight="1" x14ac:dyDescent="0.2">
      <c r="A28" s="23" t="s">
        <v>39</v>
      </c>
      <c r="B28" s="37" t="s">
        <v>40</v>
      </c>
      <c r="C28" s="360">
        <v>0.96399999999999997</v>
      </c>
      <c r="D28" s="362">
        <v>0.94</v>
      </c>
      <c r="E28" s="339">
        <f t="shared" si="1"/>
        <v>-2.4000000000000021</v>
      </c>
      <c r="F28" s="357"/>
      <c r="G28" s="358"/>
    </row>
    <row r="29" spans="1:7" ht="20.100000000000001" customHeight="1" x14ac:dyDescent="0.2">
      <c r="A29" s="23" t="s">
        <v>41</v>
      </c>
      <c r="B29" s="37" t="s">
        <v>42</v>
      </c>
      <c r="C29" s="360">
        <v>0.98299999999999998</v>
      </c>
      <c r="D29" s="362">
        <v>0.97599999999999998</v>
      </c>
      <c r="E29" s="339">
        <f t="shared" si="1"/>
        <v>-0.70000000000000062</v>
      </c>
      <c r="F29" s="357"/>
      <c r="G29" s="358"/>
    </row>
    <row r="30" spans="1:7" ht="20.100000000000001" customHeight="1" x14ac:dyDescent="0.2">
      <c r="A30" s="23" t="s">
        <v>43</v>
      </c>
      <c r="B30" s="37" t="s">
        <v>44</v>
      </c>
      <c r="C30" s="360">
        <v>0.89600000000000002</v>
      </c>
      <c r="D30" s="362">
        <v>0.88700000000000001</v>
      </c>
      <c r="E30" s="339">
        <f t="shared" si="1"/>
        <v>-0.9000000000000008</v>
      </c>
      <c r="F30" s="357"/>
      <c r="G30" s="358"/>
    </row>
    <row r="31" spans="1:7" ht="20.100000000000001" customHeight="1" x14ac:dyDescent="0.2">
      <c r="A31" s="23" t="s">
        <v>45</v>
      </c>
      <c r="B31" s="37" t="s">
        <v>46</v>
      </c>
      <c r="C31" s="360">
        <v>0.96199999999999997</v>
      </c>
      <c r="D31" s="362">
        <v>0.96199999999999997</v>
      </c>
      <c r="E31" s="339">
        <f t="shared" si="1"/>
        <v>0</v>
      </c>
      <c r="F31" s="357"/>
      <c r="G31" s="358"/>
    </row>
    <row r="32" spans="1:7" ht="20.100000000000001" customHeight="1" x14ac:dyDescent="0.2">
      <c r="A32" s="23" t="s">
        <v>47</v>
      </c>
      <c r="B32" s="37" t="s">
        <v>48</v>
      </c>
      <c r="C32" s="360">
        <v>0.98199999999999998</v>
      </c>
      <c r="D32" s="362">
        <v>0.97599999999999998</v>
      </c>
      <c r="E32" s="339">
        <f t="shared" si="1"/>
        <v>-0.60000000000000053</v>
      </c>
      <c r="F32" s="357"/>
      <c r="G32" s="358"/>
    </row>
    <row r="33" spans="1:8" ht="20.100000000000001" customHeight="1" thickBot="1" x14ac:dyDescent="0.25">
      <c r="A33" s="23" t="s">
        <v>49</v>
      </c>
      <c r="B33" s="37" t="s">
        <v>50</v>
      </c>
      <c r="C33" s="360">
        <v>0.98899999999999999</v>
      </c>
      <c r="D33" s="362">
        <v>0.98199999999999998</v>
      </c>
      <c r="E33" s="339">
        <f t="shared" si="1"/>
        <v>-0.70000000000000062</v>
      </c>
      <c r="F33" s="357"/>
      <c r="G33" s="358"/>
    </row>
    <row r="34" spans="1:8" ht="20.100000000000001" customHeight="1" thickBot="1" x14ac:dyDescent="0.25">
      <c r="A34" s="134"/>
      <c r="B34" s="135" t="s">
        <v>10</v>
      </c>
      <c r="C34" s="220">
        <v>0.97299999999999998</v>
      </c>
      <c r="D34" s="220">
        <v>0.97399999999999998</v>
      </c>
      <c r="E34" s="340">
        <f t="shared" si="1"/>
        <v>0.10000000000000009</v>
      </c>
      <c r="F34" s="357"/>
      <c r="G34" s="358"/>
      <c r="H34" s="45"/>
    </row>
    <row r="35" spans="1:8" ht="20.100000000000001" customHeight="1" x14ac:dyDescent="0.2">
      <c r="C35" s="363"/>
      <c r="D35" s="363"/>
      <c r="E35" s="357"/>
    </row>
    <row r="36" spans="1:8" ht="20.100000000000001" customHeight="1" x14ac:dyDescent="0.2">
      <c r="A36" s="506" t="s">
        <v>189</v>
      </c>
      <c r="B36" s="506"/>
      <c r="C36" s="506"/>
      <c r="D36" s="506"/>
      <c r="E36" s="506"/>
    </row>
    <row r="37" spans="1:8" ht="20.100000000000001" customHeight="1" thickBot="1" x14ac:dyDescent="0.25">
      <c r="A37" s="351"/>
      <c r="B37" s="351"/>
      <c r="C37" s="352"/>
      <c r="D37" s="352"/>
      <c r="E37" s="352"/>
    </row>
    <row r="38" spans="1:8" ht="20.100000000000001" customHeight="1" thickBot="1" x14ac:dyDescent="0.25">
      <c r="A38" s="253" t="s">
        <v>1</v>
      </c>
      <c r="B38" s="275" t="s">
        <v>12</v>
      </c>
      <c r="C38" s="519" t="s">
        <v>187</v>
      </c>
      <c r="D38" s="520"/>
      <c r="E38" s="521"/>
    </row>
    <row r="39" spans="1:8" ht="20.100000000000001" customHeight="1" thickBot="1" x14ac:dyDescent="0.25">
      <c r="A39" s="257"/>
      <c r="B39" s="353"/>
      <c r="C39" s="36">
        <f>+$C$5</f>
        <v>2023</v>
      </c>
      <c r="D39" s="36">
        <f>+$D$5</f>
        <v>2024</v>
      </c>
      <c r="E39" s="16" t="s">
        <v>173</v>
      </c>
    </row>
    <row r="40" spans="1:8" ht="20.100000000000001" customHeight="1" x14ac:dyDescent="0.2">
      <c r="A40" s="10" t="s">
        <v>6</v>
      </c>
      <c r="B40" s="17" t="s">
        <v>52</v>
      </c>
      <c r="C40" s="360">
        <v>0.42499999999999999</v>
      </c>
      <c r="D40" s="362">
        <v>0.41899999999999998</v>
      </c>
      <c r="E40" s="339">
        <f>+(D40-C40)*100</f>
        <v>-0.60000000000000053</v>
      </c>
      <c r="F40" s="357"/>
      <c r="G40" s="358"/>
    </row>
    <row r="41" spans="1:8" ht="20.100000000000001" customHeight="1" x14ac:dyDescent="0.2">
      <c r="A41" s="23" t="s">
        <v>8</v>
      </c>
      <c r="B41" s="17" t="s">
        <v>53</v>
      </c>
      <c r="C41" s="360">
        <v>0.79600000000000004</v>
      </c>
      <c r="D41" s="362">
        <v>0.82599999999999996</v>
      </c>
      <c r="E41" s="339">
        <f t="shared" ref="E41:E67" si="2">+(D41-C41)*100</f>
        <v>2.9999999999999916</v>
      </c>
      <c r="F41" s="357"/>
      <c r="G41" s="358"/>
    </row>
    <row r="42" spans="1:8" ht="20.100000000000001" customHeight="1" x14ac:dyDescent="0.2">
      <c r="A42" s="23" t="s">
        <v>15</v>
      </c>
      <c r="B42" s="17" t="s">
        <v>54</v>
      </c>
      <c r="C42" s="360">
        <v>0.755</v>
      </c>
      <c r="D42" s="362">
        <v>0.77600000000000002</v>
      </c>
      <c r="E42" s="339">
        <f t="shared" si="2"/>
        <v>2.1000000000000019</v>
      </c>
      <c r="F42" s="357"/>
      <c r="G42" s="358"/>
    </row>
    <row r="43" spans="1:8" ht="20.100000000000001" customHeight="1" x14ac:dyDescent="0.2">
      <c r="A43" s="23" t="s">
        <v>17</v>
      </c>
      <c r="B43" s="17" t="s">
        <v>55</v>
      </c>
      <c r="C43" s="360">
        <v>0.99</v>
      </c>
      <c r="D43" s="362">
        <v>0.98599999999999999</v>
      </c>
      <c r="E43" s="339">
        <f t="shared" si="2"/>
        <v>-0.40000000000000036</v>
      </c>
      <c r="F43" s="357"/>
      <c r="G43" s="358"/>
    </row>
    <row r="44" spans="1:8" ht="20.100000000000001" customHeight="1" x14ac:dyDescent="0.2">
      <c r="A44" s="23" t="s">
        <v>19</v>
      </c>
      <c r="B44" s="17" t="s">
        <v>56</v>
      </c>
      <c r="C44" s="360">
        <v>0.96399999999999997</v>
      </c>
      <c r="D44" s="362">
        <v>0.96499999999999997</v>
      </c>
      <c r="E44" s="339">
        <f t="shared" si="2"/>
        <v>0.10000000000000009</v>
      </c>
      <c r="F44" s="357"/>
      <c r="G44" s="358"/>
    </row>
    <row r="45" spans="1:8" ht="20.100000000000001" customHeight="1" x14ac:dyDescent="0.2">
      <c r="A45" s="23" t="s">
        <v>21</v>
      </c>
      <c r="B45" s="17" t="s">
        <v>57</v>
      </c>
      <c r="C45" s="360">
        <v>0.89200000000000002</v>
      </c>
      <c r="D45" s="362">
        <v>0.91300000000000003</v>
      </c>
      <c r="E45" s="339">
        <f t="shared" si="2"/>
        <v>2.1000000000000019</v>
      </c>
      <c r="F45" s="357"/>
      <c r="G45" s="358"/>
    </row>
    <row r="46" spans="1:8" ht="20.100000000000001" customHeight="1" x14ac:dyDescent="0.2">
      <c r="A46" s="23" t="s">
        <v>23</v>
      </c>
      <c r="B46" s="17" t="s">
        <v>58</v>
      </c>
      <c r="C46" s="360">
        <v>0.28699999999999998</v>
      </c>
      <c r="D46" s="362">
        <v>0.20200000000000001</v>
      </c>
      <c r="E46" s="339">
        <f t="shared" si="2"/>
        <v>-8.4999999999999964</v>
      </c>
      <c r="F46" s="357"/>
      <c r="G46" s="358"/>
    </row>
    <row r="47" spans="1:8" ht="20.100000000000001" customHeight="1" x14ac:dyDescent="0.2">
      <c r="A47" s="23" t="s">
        <v>25</v>
      </c>
      <c r="B47" s="17" t="s">
        <v>59</v>
      </c>
      <c r="C47" s="360">
        <v>0.84599999999999997</v>
      </c>
      <c r="D47" s="362">
        <v>0.82199999999999995</v>
      </c>
      <c r="E47" s="339">
        <f t="shared" si="2"/>
        <v>-2.4000000000000021</v>
      </c>
      <c r="F47" s="357"/>
      <c r="G47" s="358"/>
    </row>
    <row r="48" spans="1:8" ht="20.100000000000001" customHeight="1" x14ac:dyDescent="0.2">
      <c r="A48" s="23" t="s">
        <v>27</v>
      </c>
      <c r="B48" s="17" t="s">
        <v>60</v>
      </c>
      <c r="C48" s="360">
        <v>0.49099999999999999</v>
      </c>
      <c r="D48" s="362">
        <v>0.53700000000000003</v>
      </c>
      <c r="E48" s="339">
        <f t="shared" si="2"/>
        <v>4.6000000000000041</v>
      </c>
      <c r="F48" s="357"/>
      <c r="G48" s="358"/>
    </row>
    <row r="49" spans="1:7" ht="20.100000000000001" customHeight="1" x14ac:dyDescent="0.2">
      <c r="A49" s="23" t="s">
        <v>29</v>
      </c>
      <c r="B49" s="17" t="s">
        <v>61</v>
      </c>
      <c r="C49" s="360">
        <v>0.76700000000000002</v>
      </c>
      <c r="D49" s="362">
        <v>0.77100000000000002</v>
      </c>
      <c r="E49" s="339">
        <f t="shared" si="2"/>
        <v>0.40000000000000036</v>
      </c>
      <c r="F49" s="357"/>
      <c r="G49" s="358"/>
    </row>
    <row r="50" spans="1:7" ht="20.100000000000001" customHeight="1" x14ac:dyDescent="0.2">
      <c r="A50" s="23" t="s">
        <v>31</v>
      </c>
      <c r="B50" s="17" t="s">
        <v>62</v>
      </c>
      <c r="C50" s="360">
        <v>0.65400000000000003</v>
      </c>
      <c r="D50" s="362">
        <v>0.73299999999999998</v>
      </c>
      <c r="E50" s="339">
        <f t="shared" si="2"/>
        <v>7.8999999999999959</v>
      </c>
      <c r="F50" s="357"/>
      <c r="G50" s="358"/>
    </row>
    <row r="51" spans="1:7" ht="20.100000000000001" customHeight="1" x14ac:dyDescent="0.2">
      <c r="A51" s="23" t="s">
        <v>33</v>
      </c>
      <c r="B51" s="17" t="s">
        <v>63</v>
      </c>
      <c r="C51" s="360">
        <v>0.52800000000000002</v>
      </c>
      <c r="D51" s="362">
        <v>0.55300000000000005</v>
      </c>
      <c r="E51" s="339">
        <f t="shared" si="2"/>
        <v>2.5000000000000022</v>
      </c>
      <c r="F51" s="357"/>
      <c r="G51" s="358"/>
    </row>
    <row r="52" spans="1:7" ht="20.100000000000001" customHeight="1" x14ac:dyDescent="0.2">
      <c r="A52" s="23" t="s">
        <v>35</v>
      </c>
      <c r="B52" s="17" t="s">
        <v>64</v>
      </c>
      <c r="C52" s="360">
        <v>0.41699999999999998</v>
      </c>
      <c r="D52" s="362">
        <v>0.40100000000000002</v>
      </c>
      <c r="E52" s="339">
        <f t="shared" si="2"/>
        <v>-1.5999999999999959</v>
      </c>
      <c r="F52" s="357"/>
      <c r="G52" s="358"/>
    </row>
    <row r="53" spans="1:7" ht="20.100000000000001" customHeight="1" x14ac:dyDescent="0.2">
      <c r="A53" s="23" t="s">
        <v>37</v>
      </c>
      <c r="B53" s="17" t="s">
        <v>65</v>
      </c>
      <c r="C53" s="360">
        <v>0.41399999999999998</v>
      </c>
      <c r="D53" s="362">
        <v>0.63400000000000001</v>
      </c>
      <c r="E53" s="339">
        <f t="shared" si="2"/>
        <v>22.000000000000004</v>
      </c>
      <c r="F53" s="357"/>
      <c r="G53" s="358"/>
    </row>
    <row r="54" spans="1:7" ht="20.100000000000001" customHeight="1" x14ac:dyDescent="0.2">
      <c r="A54" s="23" t="s">
        <v>39</v>
      </c>
      <c r="B54" s="17" t="s">
        <v>66</v>
      </c>
      <c r="C54" s="360">
        <v>0.99199999999999999</v>
      </c>
      <c r="D54" s="362">
        <v>0.99</v>
      </c>
      <c r="E54" s="339">
        <f t="shared" si="2"/>
        <v>-0.20000000000000018</v>
      </c>
      <c r="F54" s="357"/>
      <c r="G54" s="358"/>
    </row>
    <row r="55" spans="1:7" ht="20.100000000000001" customHeight="1" x14ac:dyDescent="0.2">
      <c r="A55" s="23" t="s">
        <v>41</v>
      </c>
      <c r="B55" s="17" t="s">
        <v>67</v>
      </c>
      <c r="C55" s="360">
        <v>0.92700000000000005</v>
      </c>
      <c r="D55" s="362">
        <v>0.86899999999999999</v>
      </c>
      <c r="E55" s="339">
        <f t="shared" si="2"/>
        <v>-5.8000000000000052</v>
      </c>
      <c r="F55" s="357"/>
      <c r="G55" s="358"/>
    </row>
    <row r="56" spans="1:7" ht="20.100000000000001" customHeight="1" x14ac:dyDescent="0.2">
      <c r="A56" s="23" t="s">
        <v>45</v>
      </c>
      <c r="B56" s="17" t="s">
        <v>68</v>
      </c>
      <c r="C56" s="360">
        <v>0.91500000000000004</v>
      </c>
      <c r="D56" s="362">
        <v>0.91200000000000003</v>
      </c>
      <c r="E56" s="339">
        <f t="shared" si="2"/>
        <v>-0.30000000000000027</v>
      </c>
      <c r="F56" s="357"/>
      <c r="G56" s="358"/>
    </row>
    <row r="57" spans="1:7" ht="20.100000000000001" customHeight="1" x14ac:dyDescent="0.2">
      <c r="A57" s="23" t="s">
        <v>47</v>
      </c>
      <c r="B57" s="17" t="s">
        <v>69</v>
      </c>
      <c r="C57" s="360">
        <v>0.89500000000000002</v>
      </c>
      <c r="D57" s="362">
        <v>0.89900000000000002</v>
      </c>
      <c r="E57" s="339">
        <f t="shared" si="2"/>
        <v>0.40000000000000036</v>
      </c>
      <c r="F57" s="357"/>
      <c r="G57" s="358"/>
    </row>
    <row r="58" spans="1:7" ht="20.100000000000001" customHeight="1" x14ac:dyDescent="0.2">
      <c r="A58" s="23" t="s">
        <v>49</v>
      </c>
      <c r="B58" s="17" t="s">
        <v>70</v>
      </c>
      <c r="C58" s="360">
        <v>0.26600000000000001</v>
      </c>
      <c r="D58" s="362">
        <v>0.23400000000000001</v>
      </c>
      <c r="E58" s="339">
        <f t="shared" si="2"/>
        <v>-3.2</v>
      </c>
      <c r="F58" s="357"/>
      <c r="G58" s="358"/>
    </row>
    <row r="59" spans="1:7" ht="20.100000000000001" customHeight="1" x14ac:dyDescent="0.2">
      <c r="A59" s="23" t="s">
        <v>72</v>
      </c>
      <c r="B59" s="17" t="s">
        <v>71</v>
      </c>
      <c r="C59" s="360">
        <v>0.98899999999999999</v>
      </c>
      <c r="D59" s="362">
        <v>0.98599999999999999</v>
      </c>
      <c r="E59" s="339">
        <f t="shared" si="2"/>
        <v>-0.30000000000000027</v>
      </c>
      <c r="F59" s="357"/>
      <c r="G59" s="358"/>
    </row>
    <row r="60" spans="1:7" ht="20.100000000000001" customHeight="1" x14ac:dyDescent="0.2">
      <c r="A60" s="23" t="s">
        <v>74</v>
      </c>
      <c r="B60" s="17" t="s">
        <v>73</v>
      </c>
      <c r="C60" s="360">
        <v>0.92500000000000004</v>
      </c>
      <c r="D60" s="362">
        <v>0.91400000000000003</v>
      </c>
      <c r="E60" s="339">
        <f t="shared" si="2"/>
        <v>-1.100000000000001</v>
      </c>
      <c r="F60" s="357"/>
      <c r="G60" s="358"/>
    </row>
    <row r="61" spans="1:7" ht="20.100000000000001" customHeight="1" x14ac:dyDescent="0.2">
      <c r="A61" s="23" t="s">
        <v>76</v>
      </c>
      <c r="B61" s="17" t="s">
        <v>75</v>
      </c>
      <c r="C61" s="360">
        <v>0.99199999999999999</v>
      </c>
      <c r="D61" s="362">
        <v>0.99</v>
      </c>
      <c r="E61" s="339">
        <f t="shared" si="2"/>
        <v>-0.20000000000000018</v>
      </c>
      <c r="F61" s="357"/>
      <c r="G61" s="358"/>
    </row>
    <row r="62" spans="1:7" ht="20.100000000000001" customHeight="1" x14ac:dyDescent="0.2">
      <c r="A62" s="23" t="s">
        <v>78</v>
      </c>
      <c r="B62" s="17" t="s">
        <v>77</v>
      </c>
      <c r="C62" s="360">
        <v>0.435</v>
      </c>
      <c r="D62" s="362">
        <v>0.42199999999999999</v>
      </c>
      <c r="E62" s="339">
        <f t="shared" si="2"/>
        <v>-1.3000000000000012</v>
      </c>
      <c r="F62" s="357"/>
      <c r="G62" s="358"/>
    </row>
    <row r="63" spans="1:7" ht="20.100000000000001" customHeight="1" x14ac:dyDescent="0.2">
      <c r="A63" s="23" t="s">
        <v>80</v>
      </c>
      <c r="B63" s="17" t="s">
        <v>79</v>
      </c>
      <c r="C63" s="360">
        <v>0.67400000000000004</v>
      </c>
      <c r="D63" s="362">
        <v>0.74299999999999999</v>
      </c>
      <c r="E63" s="339">
        <f t="shared" si="2"/>
        <v>6.899999999999995</v>
      </c>
      <c r="F63" s="357"/>
      <c r="G63" s="358"/>
    </row>
    <row r="64" spans="1:7" ht="20.100000000000001" customHeight="1" x14ac:dyDescent="0.2">
      <c r="A64" s="23" t="s">
        <v>82</v>
      </c>
      <c r="B64" s="17" t="s">
        <v>81</v>
      </c>
      <c r="C64" s="360">
        <v>0.60399999999999998</v>
      </c>
      <c r="D64" s="362">
        <v>0.59599999999999997</v>
      </c>
      <c r="E64" s="339">
        <f t="shared" si="2"/>
        <v>-0.80000000000000071</v>
      </c>
      <c r="F64" s="357"/>
      <c r="G64" s="358"/>
    </row>
    <row r="65" spans="1:7" ht="20.100000000000001" customHeight="1" x14ac:dyDescent="0.2">
      <c r="A65" s="23" t="s">
        <v>84</v>
      </c>
      <c r="B65" s="17" t="s">
        <v>83</v>
      </c>
      <c r="C65" s="360">
        <v>0.94499999999999995</v>
      </c>
      <c r="D65" s="362">
        <v>0.94399999999999995</v>
      </c>
      <c r="E65" s="339">
        <f t="shared" si="2"/>
        <v>-0.10000000000000009</v>
      </c>
      <c r="F65" s="357"/>
      <c r="G65" s="358"/>
    </row>
    <row r="66" spans="1:7" ht="20.100000000000001" customHeight="1" thickBot="1" x14ac:dyDescent="0.25">
      <c r="A66" s="23" t="s">
        <v>190</v>
      </c>
      <c r="B66" s="17" t="s">
        <v>85</v>
      </c>
      <c r="C66" s="360">
        <v>1</v>
      </c>
      <c r="D66" s="362">
        <v>1</v>
      </c>
      <c r="E66" s="339">
        <f t="shared" si="2"/>
        <v>0</v>
      </c>
      <c r="F66" s="357"/>
      <c r="G66" s="358"/>
    </row>
    <row r="67" spans="1:7" ht="20.100000000000001" customHeight="1" thickBot="1" x14ac:dyDescent="0.25">
      <c r="A67" s="27"/>
      <c r="B67" s="135" t="s">
        <v>10</v>
      </c>
      <c r="C67" s="220">
        <v>0.80200000000000005</v>
      </c>
      <c r="D67" s="220">
        <v>0.81200000000000006</v>
      </c>
      <c r="E67" s="340">
        <f t="shared" si="2"/>
        <v>1.0000000000000009</v>
      </c>
      <c r="F67" s="357"/>
      <c r="G67" s="358"/>
    </row>
    <row r="68" spans="1:7" ht="20.100000000000001" customHeight="1" x14ac:dyDescent="0.2"/>
    <row r="69" spans="1:7" ht="20.100000000000001" customHeight="1" x14ac:dyDescent="0.2">
      <c r="A69" s="364" t="s">
        <v>191</v>
      </c>
      <c r="B69" s="364"/>
      <c r="C69" s="365"/>
      <c r="D69" s="365"/>
      <c r="E69" s="365"/>
    </row>
    <row r="70" spans="1:7" ht="20.100000000000001" customHeight="1" thickBot="1" x14ac:dyDescent="0.25">
      <c r="A70" s="351"/>
      <c r="B70" s="351"/>
      <c r="C70" s="352"/>
      <c r="D70" s="352"/>
      <c r="E70" s="352"/>
    </row>
    <row r="71" spans="1:7" ht="20.100000000000001" customHeight="1" thickBot="1" x14ac:dyDescent="0.25">
      <c r="A71" s="253" t="s">
        <v>1</v>
      </c>
      <c r="B71" s="275" t="s">
        <v>2</v>
      </c>
      <c r="C71" s="519" t="s">
        <v>191</v>
      </c>
      <c r="D71" s="520"/>
      <c r="E71" s="521"/>
    </row>
    <row r="72" spans="1:7" ht="20.100000000000001" customHeight="1" thickBot="1" x14ac:dyDescent="0.25">
      <c r="A72" s="257"/>
      <c r="B72" s="353"/>
      <c r="C72" s="36">
        <f>+$C$5</f>
        <v>2023</v>
      </c>
      <c r="D72" s="36">
        <f>+$D$5</f>
        <v>2024</v>
      </c>
      <c r="E72" s="354" t="s">
        <v>173</v>
      </c>
    </row>
    <row r="73" spans="1:7" ht="20.100000000000001" customHeight="1" x14ac:dyDescent="0.2">
      <c r="A73" s="259" t="s">
        <v>6</v>
      </c>
      <c r="B73" s="355" t="s">
        <v>7</v>
      </c>
      <c r="C73" s="360">
        <f>+C101</f>
        <v>0.98299999999999998</v>
      </c>
      <c r="D73" s="360">
        <f>+D101</f>
        <v>0.98099999999999998</v>
      </c>
      <c r="E73" s="339">
        <f t="shared" ref="E73:E75" si="3">+(D73-C73)*100</f>
        <v>-0.20000000000000018</v>
      </c>
      <c r="F73" s="357"/>
      <c r="G73" s="358"/>
    </row>
    <row r="74" spans="1:7" ht="20.100000000000001" customHeight="1" thickBot="1" x14ac:dyDescent="0.25">
      <c r="A74" s="262" t="s">
        <v>8</v>
      </c>
      <c r="B74" s="359" t="s">
        <v>9</v>
      </c>
      <c r="C74" s="360">
        <f>+C134</f>
        <v>0.84</v>
      </c>
      <c r="D74" s="360">
        <f>+D134</f>
        <v>0.82299999999999995</v>
      </c>
      <c r="E74" s="339">
        <f t="shared" si="3"/>
        <v>-1.7000000000000015</v>
      </c>
      <c r="F74" s="357"/>
      <c r="G74" s="358"/>
    </row>
    <row r="75" spans="1:7" ht="20.100000000000001" customHeight="1" thickBot="1" x14ac:dyDescent="0.25">
      <c r="A75" s="110"/>
      <c r="B75" s="361" t="s">
        <v>121</v>
      </c>
      <c r="C75" s="220">
        <v>0.89200000000000002</v>
      </c>
      <c r="D75" s="220">
        <v>0.874</v>
      </c>
      <c r="E75" s="340">
        <f t="shared" si="3"/>
        <v>-1.8000000000000016</v>
      </c>
      <c r="F75" s="357"/>
      <c r="G75" s="358"/>
    </row>
    <row r="76" spans="1:7" ht="20.100000000000001" customHeight="1" x14ac:dyDescent="0.2">
      <c r="G76" s="358"/>
    </row>
    <row r="77" spans="1:7" ht="20.100000000000001" customHeight="1" x14ac:dyDescent="0.2">
      <c r="A77" s="364" t="s">
        <v>192</v>
      </c>
      <c r="B77" s="364"/>
      <c r="C77" s="365"/>
      <c r="D77" s="365"/>
      <c r="E77" s="365"/>
      <c r="G77" s="358"/>
    </row>
    <row r="78" spans="1:7" ht="20.100000000000001" customHeight="1" thickBot="1" x14ac:dyDescent="0.25">
      <c r="A78" s="351"/>
      <c r="B78" s="351"/>
      <c r="C78" s="352"/>
      <c r="D78" s="352"/>
      <c r="E78" s="352"/>
      <c r="G78" s="358"/>
    </row>
    <row r="79" spans="1:7" ht="20.100000000000001" customHeight="1" thickBot="1" x14ac:dyDescent="0.25">
      <c r="A79" s="253" t="s">
        <v>1</v>
      </c>
      <c r="B79" s="275" t="s">
        <v>12</v>
      </c>
      <c r="C79" s="519" t="s">
        <v>191</v>
      </c>
      <c r="D79" s="520"/>
      <c r="E79" s="521"/>
      <c r="G79" s="358"/>
    </row>
    <row r="80" spans="1:7" ht="71.25" customHeight="1" thickBot="1" x14ac:dyDescent="0.25">
      <c r="A80" s="257"/>
      <c r="B80" s="353"/>
      <c r="C80" s="36">
        <f>+$C$5</f>
        <v>2023</v>
      </c>
      <c r="D80" s="36">
        <f>+$D$5</f>
        <v>2024</v>
      </c>
      <c r="E80" s="16" t="s">
        <v>173</v>
      </c>
      <c r="G80" s="358"/>
    </row>
    <row r="81" spans="1:7" ht="20.100000000000001" customHeight="1" x14ac:dyDescent="0.2">
      <c r="A81" s="23" t="s">
        <v>6</v>
      </c>
      <c r="B81" s="37" t="s">
        <v>13</v>
      </c>
      <c r="C81" s="362">
        <v>0.97599999999999998</v>
      </c>
      <c r="D81" s="362">
        <v>0.97599999999999998</v>
      </c>
      <c r="E81" s="339">
        <f t="shared" ref="E81:E101" si="4">+(D81-C81)*100</f>
        <v>0</v>
      </c>
      <c r="F81" s="357"/>
      <c r="G81" s="358"/>
    </row>
    <row r="82" spans="1:7" ht="20.100000000000001" customHeight="1" x14ac:dyDescent="0.2">
      <c r="A82" s="23" t="s">
        <v>8</v>
      </c>
      <c r="B82" s="37" t="s">
        <v>14</v>
      </c>
      <c r="C82" s="362">
        <v>0.97399999999999998</v>
      </c>
      <c r="D82" s="362">
        <v>0.96799999999999997</v>
      </c>
      <c r="E82" s="339">
        <f t="shared" si="4"/>
        <v>-0.60000000000000053</v>
      </c>
      <c r="F82" s="357"/>
      <c r="G82" s="358"/>
    </row>
    <row r="83" spans="1:7" ht="20.100000000000001" customHeight="1" x14ac:dyDescent="0.2">
      <c r="A83" s="23" t="s">
        <v>15</v>
      </c>
      <c r="B83" s="37" t="s">
        <v>16</v>
      </c>
      <c r="C83" s="362">
        <v>0.97899999999999998</v>
      </c>
      <c r="D83" s="362">
        <v>0.96899999999999997</v>
      </c>
      <c r="E83" s="339">
        <f t="shared" si="4"/>
        <v>-1.0000000000000009</v>
      </c>
      <c r="F83" s="357"/>
      <c r="G83" s="358"/>
    </row>
    <row r="84" spans="1:7" ht="20.100000000000001" customHeight="1" x14ac:dyDescent="0.2">
      <c r="A84" s="23" t="s">
        <v>17</v>
      </c>
      <c r="B84" s="37" t="s">
        <v>18</v>
      </c>
      <c r="C84" s="362">
        <v>0.94899999999999995</v>
      </c>
      <c r="D84" s="362">
        <v>0.91600000000000004</v>
      </c>
      <c r="E84" s="339">
        <f t="shared" si="4"/>
        <v>-3.2999999999999918</v>
      </c>
      <c r="F84" s="357"/>
      <c r="G84" s="358"/>
    </row>
    <row r="85" spans="1:7" ht="20.100000000000001" customHeight="1" x14ac:dyDescent="0.2">
      <c r="A85" s="23" t="s">
        <v>19</v>
      </c>
      <c r="B85" s="37" t="s">
        <v>20</v>
      </c>
      <c r="C85" s="362">
        <v>1</v>
      </c>
      <c r="D85" s="362">
        <v>1</v>
      </c>
      <c r="E85" s="339">
        <f t="shared" si="4"/>
        <v>0</v>
      </c>
      <c r="F85" s="357"/>
      <c r="G85" s="358"/>
    </row>
    <row r="86" spans="1:7" ht="20.100000000000001" customHeight="1" x14ac:dyDescent="0.2">
      <c r="A86" s="23" t="s">
        <v>21</v>
      </c>
      <c r="B86" s="37" t="s">
        <v>22</v>
      </c>
      <c r="C86" s="362">
        <v>0.878</v>
      </c>
      <c r="D86" s="362">
        <v>0.874</v>
      </c>
      <c r="E86" s="339">
        <f t="shared" si="4"/>
        <v>-0.40000000000000036</v>
      </c>
      <c r="F86" s="357"/>
      <c r="G86" s="358"/>
    </row>
    <row r="87" spans="1:7" ht="20.100000000000001" customHeight="1" x14ac:dyDescent="0.2">
      <c r="A87" s="23" t="s">
        <v>23</v>
      </c>
      <c r="B87" s="37" t="s">
        <v>24</v>
      </c>
      <c r="C87" s="362">
        <v>0.94599999999999995</v>
      </c>
      <c r="D87" s="362">
        <v>0.94</v>
      </c>
      <c r="E87" s="339">
        <f t="shared" si="4"/>
        <v>-0.60000000000000053</v>
      </c>
      <c r="F87" s="357"/>
      <c r="G87" s="358"/>
    </row>
    <row r="88" spans="1:7" ht="20.100000000000001" customHeight="1" x14ac:dyDescent="0.2">
      <c r="A88" s="23" t="s">
        <v>25</v>
      </c>
      <c r="B88" s="37" t="s">
        <v>26</v>
      </c>
      <c r="C88" s="362">
        <v>0.99</v>
      </c>
      <c r="D88" s="362">
        <v>0.99</v>
      </c>
      <c r="E88" s="339">
        <f t="shared" si="4"/>
        <v>0</v>
      </c>
      <c r="F88" s="357"/>
      <c r="G88" s="358"/>
    </row>
    <row r="89" spans="1:7" ht="20.100000000000001" customHeight="1" x14ac:dyDescent="0.2">
      <c r="A89" s="23" t="s">
        <v>27</v>
      </c>
      <c r="B89" s="37" t="s">
        <v>28</v>
      </c>
      <c r="C89" s="362">
        <v>1</v>
      </c>
      <c r="D89" s="362">
        <v>1</v>
      </c>
      <c r="E89" s="339">
        <f t="shared" si="4"/>
        <v>0</v>
      </c>
      <c r="F89" s="357"/>
      <c r="G89" s="358"/>
    </row>
    <row r="90" spans="1:7" ht="20.100000000000001" customHeight="1" x14ac:dyDescent="0.2">
      <c r="A90" s="23" t="s">
        <v>29</v>
      </c>
      <c r="B90" s="37" t="s">
        <v>30</v>
      </c>
      <c r="C90" s="362">
        <v>0.97099999999999997</v>
      </c>
      <c r="D90" s="362">
        <v>0.96099999999999997</v>
      </c>
      <c r="E90" s="339">
        <f t="shared" si="4"/>
        <v>-1.0000000000000009</v>
      </c>
      <c r="F90" s="357"/>
      <c r="G90" s="358"/>
    </row>
    <row r="91" spans="1:7" ht="20.100000000000001" customHeight="1" x14ac:dyDescent="0.2">
      <c r="A91" s="23" t="s">
        <v>31</v>
      </c>
      <c r="B91" s="37" t="s">
        <v>32</v>
      </c>
      <c r="C91" s="362">
        <v>1</v>
      </c>
      <c r="D91" s="362">
        <v>1</v>
      </c>
      <c r="E91" s="339">
        <f t="shared" si="4"/>
        <v>0</v>
      </c>
      <c r="F91" s="357"/>
      <c r="G91" s="358"/>
    </row>
    <row r="92" spans="1:7" ht="20.100000000000001" customHeight="1" x14ac:dyDescent="0.2">
      <c r="A92" s="23" t="s">
        <v>33</v>
      </c>
      <c r="B92" s="37" t="s">
        <v>34</v>
      </c>
      <c r="C92" s="362">
        <v>1</v>
      </c>
      <c r="D92" s="362">
        <v>1</v>
      </c>
      <c r="E92" s="339">
        <f t="shared" si="4"/>
        <v>0</v>
      </c>
      <c r="F92" s="357"/>
      <c r="G92" s="358"/>
    </row>
    <row r="93" spans="1:7" ht="20.100000000000001" customHeight="1" x14ac:dyDescent="0.2">
      <c r="A93" s="23" t="s">
        <v>35</v>
      </c>
      <c r="B93" s="37" t="s">
        <v>36</v>
      </c>
      <c r="C93" s="362">
        <v>1</v>
      </c>
      <c r="D93" s="362">
        <v>1</v>
      </c>
      <c r="E93" s="339">
        <f t="shared" si="4"/>
        <v>0</v>
      </c>
      <c r="F93" s="357"/>
      <c r="G93" s="358"/>
    </row>
    <row r="94" spans="1:7" ht="20.100000000000001" customHeight="1" x14ac:dyDescent="0.2">
      <c r="A94" s="23" t="s">
        <v>37</v>
      </c>
      <c r="B94" s="37" t="s">
        <v>38</v>
      </c>
      <c r="C94" s="362">
        <v>0.91600000000000004</v>
      </c>
      <c r="D94" s="362">
        <v>0.93200000000000005</v>
      </c>
      <c r="E94" s="339">
        <f t="shared" si="4"/>
        <v>1.6000000000000014</v>
      </c>
      <c r="F94" s="357"/>
      <c r="G94" s="358"/>
    </row>
    <row r="95" spans="1:7" ht="20.100000000000001" customHeight="1" x14ac:dyDescent="0.2">
      <c r="A95" s="23" t="s">
        <v>39</v>
      </c>
      <c r="B95" s="37" t="s">
        <v>40</v>
      </c>
      <c r="C95" s="362">
        <v>0.90400000000000003</v>
      </c>
      <c r="D95" s="362">
        <v>0.90500000000000003</v>
      </c>
      <c r="E95" s="339">
        <f t="shared" si="4"/>
        <v>0.10000000000000009</v>
      </c>
      <c r="F95" s="357"/>
      <c r="G95" s="358"/>
    </row>
    <row r="96" spans="1:7" ht="20.100000000000001" customHeight="1" x14ac:dyDescent="0.2">
      <c r="A96" s="23" t="s">
        <v>41</v>
      </c>
      <c r="B96" s="37" t="s">
        <v>42</v>
      </c>
      <c r="C96" s="362">
        <v>0.98699999999999999</v>
      </c>
      <c r="D96" s="362">
        <v>0.996</v>
      </c>
      <c r="E96" s="339">
        <f t="shared" si="4"/>
        <v>0.9000000000000008</v>
      </c>
      <c r="F96" s="357"/>
      <c r="G96" s="358"/>
    </row>
    <row r="97" spans="1:7" ht="20.100000000000001" customHeight="1" x14ac:dyDescent="0.2">
      <c r="A97" s="23" t="s">
        <v>43</v>
      </c>
      <c r="B97" s="37" t="s">
        <v>44</v>
      </c>
      <c r="C97" s="362">
        <v>0.93300000000000005</v>
      </c>
      <c r="D97" s="362">
        <v>0.92800000000000005</v>
      </c>
      <c r="E97" s="339">
        <f t="shared" si="4"/>
        <v>-0.50000000000000044</v>
      </c>
      <c r="F97" s="357"/>
      <c r="G97" s="358"/>
    </row>
    <row r="98" spans="1:7" ht="20.100000000000001" customHeight="1" x14ac:dyDescent="0.2">
      <c r="A98" s="23" t="s">
        <v>45</v>
      </c>
      <c r="B98" s="37" t="s">
        <v>46</v>
      </c>
      <c r="C98" s="362">
        <v>0.98099999999999998</v>
      </c>
      <c r="D98" s="362">
        <v>0.97599999999999998</v>
      </c>
      <c r="E98" s="339">
        <f t="shared" si="4"/>
        <v>-0.50000000000000044</v>
      </c>
      <c r="F98" s="357"/>
      <c r="G98" s="358"/>
    </row>
    <row r="99" spans="1:7" ht="20.100000000000001" customHeight="1" x14ac:dyDescent="0.2">
      <c r="A99" s="23" t="s">
        <v>47</v>
      </c>
      <c r="B99" s="37" t="s">
        <v>48</v>
      </c>
      <c r="C99" s="362">
        <v>0.99399999999999999</v>
      </c>
      <c r="D99" s="362">
        <v>0.99399999999999999</v>
      </c>
      <c r="E99" s="339">
        <f t="shared" si="4"/>
        <v>0</v>
      </c>
      <c r="F99" s="357"/>
      <c r="G99" s="358"/>
    </row>
    <row r="100" spans="1:7" ht="20.100000000000001" customHeight="1" thickBot="1" x14ac:dyDescent="0.25">
      <c r="A100" s="23" t="s">
        <v>49</v>
      </c>
      <c r="B100" s="37" t="s">
        <v>50</v>
      </c>
      <c r="C100" s="362">
        <v>0.99299999999999999</v>
      </c>
      <c r="D100" s="362">
        <v>0.98299999999999998</v>
      </c>
      <c r="E100" s="339">
        <f t="shared" si="4"/>
        <v>-1.0000000000000009</v>
      </c>
      <c r="F100" s="357"/>
      <c r="G100" s="358"/>
    </row>
    <row r="101" spans="1:7" ht="20.100000000000001" customHeight="1" thickBot="1" x14ac:dyDescent="0.25">
      <c r="A101" s="134"/>
      <c r="B101" s="135" t="s">
        <v>10</v>
      </c>
      <c r="C101" s="220">
        <v>0.98299999999999998</v>
      </c>
      <c r="D101" s="220">
        <v>0.98099999999999998</v>
      </c>
      <c r="E101" s="340">
        <f t="shared" si="4"/>
        <v>-0.20000000000000018</v>
      </c>
      <c r="F101" s="357"/>
      <c r="G101" s="358"/>
    </row>
    <row r="102" spans="1:7" ht="20.100000000000001" customHeight="1" x14ac:dyDescent="0.2">
      <c r="G102" s="358"/>
    </row>
    <row r="103" spans="1:7" ht="20.100000000000001" customHeight="1" x14ac:dyDescent="0.2">
      <c r="A103" s="364" t="s">
        <v>193</v>
      </c>
      <c r="B103" s="364"/>
      <c r="C103" s="365"/>
      <c r="D103" s="365"/>
      <c r="E103" s="365"/>
      <c r="G103" s="358"/>
    </row>
    <row r="104" spans="1:7" ht="13.5" thickBot="1" x14ac:dyDescent="0.25">
      <c r="A104" s="351"/>
      <c r="B104" s="351"/>
      <c r="C104" s="352"/>
      <c r="D104" s="352"/>
      <c r="E104" s="352"/>
      <c r="G104" s="358"/>
    </row>
    <row r="105" spans="1:7" ht="41.25" customHeight="1" thickBot="1" x14ac:dyDescent="0.25">
      <c r="A105" s="253" t="s">
        <v>1</v>
      </c>
      <c r="B105" s="275" t="s">
        <v>12</v>
      </c>
      <c r="C105" s="519" t="s">
        <v>191</v>
      </c>
      <c r="D105" s="520"/>
      <c r="E105" s="521"/>
      <c r="G105" s="358"/>
    </row>
    <row r="106" spans="1:7" ht="20.100000000000001" customHeight="1" thickBot="1" x14ac:dyDescent="0.25">
      <c r="A106" s="257"/>
      <c r="B106" s="353"/>
      <c r="C106" s="36">
        <f>+$C$5</f>
        <v>2023</v>
      </c>
      <c r="D106" s="36">
        <f>+$D$5</f>
        <v>2024</v>
      </c>
      <c r="E106" s="16" t="s">
        <v>173</v>
      </c>
      <c r="G106" s="358"/>
    </row>
    <row r="107" spans="1:7" ht="20.100000000000001" customHeight="1" x14ac:dyDescent="0.2">
      <c r="A107" s="10" t="s">
        <v>6</v>
      </c>
      <c r="B107" s="17" t="s">
        <v>52</v>
      </c>
      <c r="C107" s="362">
        <v>0.42099999999999999</v>
      </c>
      <c r="D107" s="362">
        <v>0.46400000000000002</v>
      </c>
      <c r="E107" s="339">
        <f>+(D107-C107)*100</f>
        <v>4.3000000000000043</v>
      </c>
      <c r="F107" s="357"/>
      <c r="G107" s="358"/>
    </row>
    <row r="108" spans="1:7" ht="20.100000000000001" customHeight="1" x14ac:dyDescent="0.2">
      <c r="A108" s="23" t="s">
        <v>8</v>
      </c>
      <c r="B108" s="17" t="s">
        <v>53</v>
      </c>
      <c r="C108" s="362">
        <v>0.88800000000000001</v>
      </c>
      <c r="D108" s="362">
        <v>0.85399999999999998</v>
      </c>
      <c r="E108" s="339">
        <f t="shared" ref="E108:E134" si="5">+(D108-C108)*100</f>
        <v>-3.400000000000003</v>
      </c>
      <c r="F108" s="357"/>
      <c r="G108" s="358"/>
    </row>
    <row r="109" spans="1:7" ht="20.100000000000001" customHeight="1" x14ac:dyDescent="0.2">
      <c r="A109" s="23" t="s">
        <v>15</v>
      </c>
      <c r="B109" s="17" t="s">
        <v>54</v>
      </c>
      <c r="C109" s="362">
        <v>0.76200000000000001</v>
      </c>
      <c r="D109" s="362">
        <v>0.73799999999999999</v>
      </c>
      <c r="E109" s="339">
        <f t="shared" si="5"/>
        <v>-2.4000000000000021</v>
      </c>
      <c r="F109" s="357"/>
      <c r="G109" s="358"/>
    </row>
    <row r="110" spans="1:7" ht="20.100000000000001" customHeight="1" x14ac:dyDescent="0.2">
      <c r="A110" s="23" t="s">
        <v>17</v>
      </c>
      <c r="B110" s="17" t="s">
        <v>55</v>
      </c>
      <c r="C110" s="362">
        <v>0.98699999999999999</v>
      </c>
      <c r="D110" s="362">
        <v>0.94699999999999995</v>
      </c>
      <c r="E110" s="339">
        <f t="shared" si="5"/>
        <v>-4.0000000000000036</v>
      </c>
      <c r="F110" s="357"/>
      <c r="G110" s="358"/>
    </row>
    <row r="111" spans="1:7" ht="20.100000000000001" customHeight="1" x14ac:dyDescent="0.2">
      <c r="A111" s="23" t="s">
        <v>19</v>
      </c>
      <c r="B111" s="17" t="s">
        <v>56</v>
      </c>
      <c r="C111" s="362">
        <v>1</v>
      </c>
      <c r="D111" s="362">
        <v>1</v>
      </c>
      <c r="E111" s="339">
        <f t="shared" si="5"/>
        <v>0</v>
      </c>
      <c r="F111" s="357"/>
      <c r="G111" s="358"/>
    </row>
    <row r="112" spans="1:7" ht="20.100000000000001" customHeight="1" x14ac:dyDescent="0.2">
      <c r="A112" s="23" t="s">
        <v>21</v>
      </c>
      <c r="B112" s="17" t="s">
        <v>57</v>
      </c>
      <c r="C112" s="362">
        <v>0.90800000000000003</v>
      </c>
      <c r="D112" s="362">
        <v>0.92400000000000004</v>
      </c>
      <c r="E112" s="339">
        <f t="shared" si="5"/>
        <v>1.6000000000000014</v>
      </c>
      <c r="F112" s="357"/>
      <c r="G112" s="358"/>
    </row>
    <row r="113" spans="1:7" ht="20.100000000000001" customHeight="1" x14ac:dyDescent="0.2">
      <c r="A113" s="23" t="s">
        <v>23</v>
      </c>
      <c r="B113" s="17" t="s">
        <v>58</v>
      </c>
      <c r="C113" s="362">
        <v>0.20499999999999999</v>
      </c>
      <c r="D113" s="362">
        <v>0.23100000000000001</v>
      </c>
      <c r="E113" s="339">
        <f t="shared" si="5"/>
        <v>2.6000000000000023</v>
      </c>
      <c r="F113" s="357"/>
      <c r="G113" s="358"/>
    </row>
    <row r="114" spans="1:7" ht="20.100000000000001" customHeight="1" x14ac:dyDescent="0.2">
      <c r="A114" s="23" t="s">
        <v>25</v>
      </c>
      <c r="B114" s="17" t="s">
        <v>59</v>
      </c>
      <c r="C114" s="362">
        <v>0.82499999999999996</v>
      </c>
      <c r="D114" s="362">
        <v>0.81299999999999994</v>
      </c>
      <c r="E114" s="339">
        <f t="shared" si="5"/>
        <v>-1.2000000000000011</v>
      </c>
      <c r="F114" s="357"/>
      <c r="G114" s="358"/>
    </row>
    <row r="115" spans="1:7" ht="20.100000000000001" customHeight="1" x14ac:dyDescent="0.2">
      <c r="A115" s="23" t="s">
        <v>27</v>
      </c>
      <c r="B115" s="17" t="s">
        <v>60</v>
      </c>
      <c r="C115" s="362">
        <v>0.60299999999999998</v>
      </c>
      <c r="D115" s="362">
        <v>0.50600000000000001</v>
      </c>
      <c r="E115" s="339">
        <f t="shared" si="5"/>
        <v>-9.6999999999999975</v>
      </c>
      <c r="F115" s="357"/>
      <c r="G115" s="358"/>
    </row>
    <row r="116" spans="1:7" ht="20.100000000000001" customHeight="1" x14ac:dyDescent="0.2">
      <c r="A116" s="23" t="s">
        <v>29</v>
      </c>
      <c r="B116" s="17" t="s">
        <v>61</v>
      </c>
      <c r="C116" s="362">
        <v>0.90300000000000002</v>
      </c>
      <c r="D116" s="362">
        <v>0.86499999999999999</v>
      </c>
      <c r="E116" s="339">
        <f t="shared" si="5"/>
        <v>-3.8000000000000034</v>
      </c>
      <c r="F116" s="357"/>
      <c r="G116" s="358"/>
    </row>
    <row r="117" spans="1:7" ht="20.100000000000001" customHeight="1" x14ac:dyDescent="0.2">
      <c r="A117" s="23" t="s">
        <v>31</v>
      </c>
      <c r="B117" s="17" t="s">
        <v>62</v>
      </c>
      <c r="C117" s="362">
        <v>0.71899999999999997</v>
      </c>
      <c r="D117" s="362">
        <v>0.70799999999999996</v>
      </c>
      <c r="E117" s="339">
        <f t="shared" si="5"/>
        <v>-1.100000000000001</v>
      </c>
      <c r="F117" s="357"/>
      <c r="G117" s="358"/>
    </row>
    <row r="118" spans="1:7" ht="19.5" customHeight="1" x14ac:dyDescent="0.2">
      <c r="A118" s="23" t="s">
        <v>33</v>
      </c>
      <c r="B118" s="17" t="s">
        <v>63</v>
      </c>
      <c r="C118" s="362">
        <v>0.624</v>
      </c>
      <c r="D118" s="362">
        <v>0.441</v>
      </c>
      <c r="E118" s="339">
        <f t="shared" si="5"/>
        <v>-18.3</v>
      </c>
      <c r="F118" s="357"/>
      <c r="G118" s="358"/>
    </row>
    <row r="119" spans="1:7" ht="20.100000000000001" customHeight="1" x14ac:dyDescent="0.2">
      <c r="A119" s="23" t="s">
        <v>35</v>
      </c>
      <c r="B119" s="17" t="s">
        <v>64</v>
      </c>
      <c r="C119" s="362">
        <v>0.39500000000000002</v>
      </c>
      <c r="D119" s="362">
        <v>0.38300000000000001</v>
      </c>
      <c r="E119" s="339">
        <f t="shared" si="5"/>
        <v>-1.2000000000000011</v>
      </c>
      <c r="F119" s="357"/>
      <c r="G119" s="358"/>
    </row>
    <row r="120" spans="1:7" ht="20.100000000000001" customHeight="1" x14ac:dyDescent="0.2">
      <c r="A120" s="23" t="s">
        <v>37</v>
      </c>
      <c r="B120" s="17" t="s">
        <v>65</v>
      </c>
      <c r="C120" s="362">
        <v>0.29599999999999999</v>
      </c>
      <c r="D120" s="362">
        <v>0.47199999999999998</v>
      </c>
      <c r="E120" s="339">
        <f t="shared" si="5"/>
        <v>17.599999999999998</v>
      </c>
      <c r="F120" s="357"/>
      <c r="G120" s="358"/>
    </row>
    <row r="121" spans="1:7" ht="20.100000000000001" customHeight="1" x14ac:dyDescent="0.2">
      <c r="A121" s="23" t="s">
        <v>39</v>
      </c>
      <c r="B121" s="17" t="s">
        <v>66</v>
      </c>
      <c r="C121" s="362">
        <v>0.999</v>
      </c>
      <c r="D121" s="362">
        <v>0.999</v>
      </c>
      <c r="E121" s="339">
        <f t="shared" si="5"/>
        <v>0</v>
      </c>
      <c r="F121" s="357"/>
      <c r="G121" s="358"/>
    </row>
    <row r="122" spans="1:7" ht="20.100000000000001" customHeight="1" x14ac:dyDescent="0.2">
      <c r="A122" s="23" t="s">
        <v>41</v>
      </c>
      <c r="B122" s="17" t="s">
        <v>67</v>
      </c>
      <c r="C122" s="362">
        <v>0.77700000000000002</v>
      </c>
      <c r="D122" s="362">
        <v>0.80400000000000005</v>
      </c>
      <c r="E122" s="339">
        <f t="shared" si="5"/>
        <v>2.7000000000000024</v>
      </c>
      <c r="F122" s="357"/>
      <c r="G122" s="358"/>
    </row>
    <row r="123" spans="1:7" ht="20.100000000000001" customHeight="1" x14ac:dyDescent="0.2">
      <c r="A123" s="23" t="s">
        <v>43</v>
      </c>
      <c r="B123" s="17" t="s">
        <v>68</v>
      </c>
      <c r="C123" s="362">
        <v>0.88200000000000001</v>
      </c>
      <c r="D123" s="362">
        <v>0.92</v>
      </c>
      <c r="E123" s="339">
        <f t="shared" si="5"/>
        <v>3.8000000000000034</v>
      </c>
      <c r="F123" s="357"/>
      <c r="G123" s="358"/>
    </row>
    <row r="124" spans="1:7" ht="20.100000000000001" customHeight="1" x14ac:dyDescent="0.2">
      <c r="A124" s="23" t="s">
        <v>45</v>
      </c>
      <c r="B124" s="17" t="s">
        <v>69</v>
      </c>
      <c r="C124" s="362">
        <v>0.96899999999999997</v>
      </c>
      <c r="D124" s="362">
        <v>0.91500000000000004</v>
      </c>
      <c r="E124" s="339">
        <f t="shared" si="5"/>
        <v>-5.3999999999999932</v>
      </c>
      <c r="F124" s="357"/>
      <c r="G124" s="358"/>
    </row>
    <row r="125" spans="1:7" ht="20.100000000000001" customHeight="1" x14ac:dyDescent="0.2">
      <c r="A125" s="23" t="s">
        <v>47</v>
      </c>
      <c r="B125" s="17" t="s">
        <v>70</v>
      </c>
      <c r="C125" s="366">
        <v>0.40500000000000003</v>
      </c>
      <c r="D125" s="362">
        <v>0.443</v>
      </c>
      <c r="E125" s="339">
        <f t="shared" si="5"/>
        <v>3.799999999999998</v>
      </c>
      <c r="F125" s="357"/>
      <c r="G125" s="358"/>
    </row>
    <row r="126" spans="1:7" ht="20.100000000000001" customHeight="1" x14ac:dyDescent="0.2">
      <c r="A126" s="23" t="s">
        <v>49</v>
      </c>
      <c r="B126" s="17" t="s">
        <v>71</v>
      </c>
      <c r="C126" s="366">
        <v>0.998</v>
      </c>
      <c r="D126" s="362">
        <v>0.999</v>
      </c>
      <c r="E126" s="339">
        <f t="shared" si="5"/>
        <v>0.10000000000000009</v>
      </c>
      <c r="F126" s="357"/>
      <c r="G126" s="358"/>
    </row>
    <row r="127" spans="1:7" ht="20.100000000000001" customHeight="1" x14ac:dyDescent="0.2">
      <c r="A127" s="23" t="s">
        <v>72</v>
      </c>
      <c r="B127" s="17" t="s">
        <v>73</v>
      </c>
      <c r="C127" s="366">
        <v>0.99099999999999999</v>
      </c>
      <c r="D127" s="362">
        <v>0.78800000000000003</v>
      </c>
      <c r="E127" s="339">
        <f t="shared" si="5"/>
        <v>-20.299999999999997</v>
      </c>
      <c r="F127" s="357"/>
      <c r="G127" s="358"/>
    </row>
    <row r="128" spans="1:7" ht="20.100000000000001" customHeight="1" x14ac:dyDescent="0.2">
      <c r="A128" s="23" t="s">
        <v>74</v>
      </c>
      <c r="B128" s="17" t="s">
        <v>75</v>
      </c>
      <c r="C128" s="366">
        <v>0.997</v>
      </c>
      <c r="D128" s="362">
        <v>0.996</v>
      </c>
      <c r="E128" s="339">
        <f t="shared" si="5"/>
        <v>-0.10000000000000009</v>
      </c>
      <c r="F128" s="357"/>
      <c r="G128" s="358"/>
    </row>
    <row r="129" spans="1:7" ht="20.100000000000001" customHeight="1" x14ac:dyDescent="0.2">
      <c r="A129" s="23" t="s">
        <v>76</v>
      </c>
      <c r="B129" s="17" t="s">
        <v>77</v>
      </c>
      <c r="C129" s="366">
        <v>0.46400000000000002</v>
      </c>
      <c r="D129" s="362">
        <v>0.438</v>
      </c>
      <c r="E129" s="339">
        <f t="shared" si="5"/>
        <v>-2.6000000000000023</v>
      </c>
      <c r="F129" s="357"/>
      <c r="G129" s="358"/>
    </row>
    <row r="130" spans="1:7" ht="20.100000000000001" customHeight="1" x14ac:dyDescent="0.2">
      <c r="A130" s="23" t="s">
        <v>78</v>
      </c>
      <c r="B130" s="17" t="s">
        <v>79</v>
      </c>
      <c r="C130" s="366">
        <v>0.53400000000000003</v>
      </c>
      <c r="D130" s="362">
        <v>0.60499999999999998</v>
      </c>
      <c r="E130" s="339">
        <f t="shared" si="5"/>
        <v>7.0999999999999952</v>
      </c>
      <c r="F130" s="357"/>
      <c r="G130" s="358"/>
    </row>
    <row r="131" spans="1:7" ht="20.100000000000001" customHeight="1" x14ac:dyDescent="0.2">
      <c r="A131" s="23" t="s">
        <v>80</v>
      </c>
      <c r="B131" s="17" t="s">
        <v>81</v>
      </c>
      <c r="C131" s="362">
        <v>0.57399999999999995</v>
      </c>
      <c r="D131" s="362">
        <v>0.57899999999999996</v>
      </c>
      <c r="E131" s="339">
        <f t="shared" si="5"/>
        <v>0.50000000000000044</v>
      </c>
      <c r="F131" s="357"/>
      <c r="G131" s="358"/>
    </row>
    <row r="132" spans="1:7" ht="20.100000000000001" customHeight="1" x14ac:dyDescent="0.2">
      <c r="A132" s="23" t="s">
        <v>82</v>
      </c>
      <c r="B132" s="17" t="s">
        <v>83</v>
      </c>
      <c r="C132" s="362">
        <v>0.96099999999999997</v>
      </c>
      <c r="D132" s="362">
        <v>0.95499999999999996</v>
      </c>
      <c r="E132" s="339">
        <f t="shared" si="5"/>
        <v>-0.60000000000000053</v>
      </c>
      <c r="F132" s="357"/>
      <c r="G132" s="358"/>
    </row>
    <row r="133" spans="1:7" ht="20.100000000000001" customHeight="1" thickBot="1" x14ac:dyDescent="0.25">
      <c r="A133" s="23" t="s">
        <v>84</v>
      </c>
      <c r="B133" s="17" t="s">
        <v>85</v>
      </c>
      <c r="C133" s="362">
        <v>1</v>
      </c>
      <c r="D133" s="362">
        <v>1</v>
      </c>
      <c r="E133" s="339">
        <f t="shared" si="5"/>
        <v>0</v>
      </c>
      <c r="F133" s="357"/>
      <c r="G133" s="358"/>
    </row>
    <row r="134" spans="1:7" ht="20.100000000000001" customHeight="1" thickBot="1" x14ac:dyDescent="0.25">
      <c r="A134" s="27"/>
      <c r="B134" s="135" t="s">
        <v>10</v>
      </c>
      <c r="C134" s="220">
        <v>0.84</v>
      </c>
      <c r="D134" s="220">
        <v>0.82299999999999995</v>
      </c>
      <c r="E134" s="340">
        <f t="shared" si="5"/>
        <v>-1.7000000000000015</v>
      </c>
      <c r="F134" s="357"/>
      <c r="G134" s="358"/>
    </row>
    <row r="135" spans="1:7" ht="20.100000000000001" customHeight="1" x14ac:dyDescent="0.2">
      <c r="C135" s="363"/>
      <c r="D135" s="363"/>
      <c r="E135" s="363"/>
    </row>
    <row r="136" spans="1:7" ht="20.100000000000001" customHeight="1" x14ac:dyDescent="0.2"/>
    <row r="137" spans="1:7" ht="20.100000000000001" customHeight="1" x14ac:dyDescent="0.2"/>
    <row r="138" spans="1:7" ht="20.100000000000001" customHeight="1" x14ac:dyDescent="0.2"/>
    <row r="139" spans="1:7" ht="20.100000000000001" customHeight="1" x14ac:dyDescent="0.2"/>
    <row r="140" spans="1:7" ht="20.100000000000001" customHeight="1" x14ac:dyDescent="0.2"/>
    <row r="141" spans="1:7" ht="20.100000000000001" customHeight="1" x14ac:dyDescent="0.2"/>
    <row r="142" spans="1:7" ht="20.100000000000001" customHeight="1" x14ac:dyDescent="0.2"/>
    <row r="143" spans="1:7" ht="20.100000000000001" customHeight="1" x14ac:dyDescent="0.2"/>
    <row r="144" spans="1:7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20.100000000000001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20.100000000000001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20.100000000000001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20.100000000000001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  <row r="196" ht="20.100000000000001" customHeight="1" x14ac:dyDescent="0.2"/>
    <row r="197" ht="20.100000000000001" customHeight="1" x14ac:dyDescent="0.2"/>
    <row r="198" ht="20.100000000000001" customHeight="1" x14ac:dyDescent="0.2"/>
    <row r="199" ht="20.100000000000001" customHeight="1" x14ac:dyDescent="0.2"/>
    <row r="200" ht="20.100000000000001" customHeight="1" x14ac:dyDescent="0.2"/>
    <row r="201" ht="20.100000000000001" customHeight="1" x14ac:dyDescent="0.2"/>
    <row r="202" ht="20.100000000000001" customHeight="1" x14ac:dyDescent="0.2"/>
    <row r="203" ht="20.100000000000001" customHeight="1" x14ac:dyDescent="0.2"/>
    <row r="204" ht="20.100000000000001" customHeight="1" x14ac:dyDescent="0.2"/>
    <row r="205" ht="20.100000000000001" customHeight="1" x14ac:dyDescent="0.2"/>
    <row r="206" ht="20.100000000000001" customHeight="1" x14ac:dyDescent="0.2"/>
    <row r="207" ht="20.100000000000001" customHeight="1" x14ac:dyDescent="0.2"/>
    <row r="208" ht="20.100000000000001" customHeight="1" x14ac:dyDescent="0.2"/>
    <row r="209" ht="20.100000000000001" customHeight="1" x14ac:dyDescent="0.2"/>
    <row r="210" ht="20.100000000000001" customHeight="1" x14ac:dyDescent="0.2"/>
    <row r="211" ht="20.100000000000001" customHeight="1" x14ac:dyDescent="0.2"/>
    <row r="212" ht="20.100000000000001" customHeight="1" x14ac:dyDescent="0.2"/>
    <row r="213" ht="20.100000000000001" customHeight="1" x14ac:dyDescent="0.2"/>
    <row r="214" ht="20.100000000000001" customHeight="1" x14ac:dyDescent="0.2"/>
    <row r="215" ht="20.100000000000001" customHeight="1" x14ac:dyDescent="0.2"/>
    <row r="216" ht="20.100000000000001" customHeight="1" x14ac:dyDescent="0.2"/>
    <row r="217" ht="20.100000000000001" customHeight="1" x14ac:dyDescent="0.2"/>
    <row r="218" ht="20.100000000000001" customHeight="1" x14ac:dyDescent="0.2"/>
    <row r="219" ht="20.100000000000001" customHeight="1" x14ac:dyDescent="0.2"/>
    <row r="220" ht="20.100000000000001" customHeight="1" x14ac:dyDescent="0.2"/>
    <row r="221" ht="20.100000000000001" customHeight="1" x14ac:dyDescent="0.2"/>
    <row r="222" ht="20.100000000000001" customHeight="1" x14ac:dyDescent="0.2"/>
    <row r="223" ht="20.100000000000001" customHeight="1" x14ac:dyDescent="0.2"/>
    <row r="224" ht="20.100000000000001" customHeight="1" x14ac:dyDescent="0.2"/>
    <row r="225" ht="20.100000000000001" customHeight="1" x14ac:dyDescent="0.2"/>
    <row r="226" ht="20.100000000000001" customHeight="1" x14ac:dyDescent="0.2"/>
    <row r="227" ht="20.100000000000001" customHeight="1" x14ac:dyDescent="0.2"/>
    <row r="228" ht="20.100000000000001" customHeight="1" x14ac:dyDescent="0.2"/>
    <row r="229" ht="20.100000000000001" customHeight="1" x14ac:dyDescent="0.2"/>
    <row r="230" ht="20.100000000000001" customHeight="1" x14ac:dyDescent="0.2"/>
    <row r="231" ht="20.100000000000001" customHeight="1" x14ac:dyDescent="0.2"/>
    <row r="232" ht="20.100000000000001" customHeight="1" x14ac:dyDescent="0.2"/>
    <row r="233" ht="20.100000000000001" customHeight="1" x14ac:dyDescent="0.2"/>
    <row r="234" ht="20.100000000000001" customHeight="1" x14ac:dyDescent="0.2"/>
    <row r="235" ht="20.100000000000001" customHeight="1" x14ac:dyDescent="0.2"/>
    <row r="236" ht="20.100000000000001" customHeight="1" x14ac:dyDescent="0.2"/>
    <row r="237" ht="20.100000000000001" customHeight="1" x14ac:dyDescent="0.2"/>
    <row r="238" ht="20.100000000000001" customHeight="1" x14ac:dyDescent="0.2"/>
    <row r="239" ht="20.100000000000001" customHeight="1" x14ac:dyDescent="0.2"/>
    <row r="240" ht="20.100000000000001" customHeight="1" x14ac:dyDescent="0.2"/>
    <row r="241" ht="20.100000000000001" customHeight="1" x14ac:dyDescent="0.2"/>
    <row r="242" ht="20.100000000000001" customHeight="1" x14ac:dyDescent="0.2"/>
    <row r="243" ht="20.100000000000001" customHeight="1" x14ac:dyDescent="0.2"/>
    <row r="244" ht="20.100000000000001" customHeight="1" x14ac:dyDescent="0.2"/>
    <row r="245" ht="20.100000000000001" customHeight="1" x14ac:dyDescent="0.2"/>
    <row r="246" ht="20.100000000000001" customHeight="1" x14ac:dyDescent="0.2"/>
    <row r="247" ht="20.100000000000001" customHeight="1" x14ac:dyDescent="0.2"/>
    <row r="248" ht="20.100000000000001" customHeight="1" x14ac:dyDescent="0.2"/>
    <row r="249" ht="20.100000000000001" customHeight="1" x14ac:dyDescent="0.2"/>
    <row r="250" ht="20.100000000000001" customHeight="1" x14ac:dyDescent="0.2"/>
    <row r="251" ht="20.100000000000001" customHeight="1" x14ac:dyDescent="0.2"/>
    <row r="252" ht="20.100000000000001" customHeight="1" x14ac:dyDescent="0.2"/>
    <row r="253" ht="20.100000000000001" customHeight="1" x14ac:dyDescent="0.2"/>
    <row r="254" ht="20.100000000000001" customHeight="1" x14ac:dyDescent="0.2"/>
    <row r="255" ht="20.100000000000001" customHeight="1" x14ac:dyDescent="0.2"/>
    <row r="25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  <row r="264" ht="20.100000000000001" customHeight="1" x14ac:dyDescent="0.2"/>
    <row r="265" ht="20.100000000000001" customHeight="1" x14ac:dyDescent="0.2"/>
    <row r="266" ht="20.100000000000001" customHeight="1" x14ac:dyDescent="0.2"/>
    <row r="267" ht="20.100000000000001" customHeight="1" x14ac:dyDescent="0.2"/>
    <row r="268" ht="20.100000000000001" customHeight="1" x14ac:dyDescent="0.2"/>
    <row r="269" ht="20.100000000000001" customHeight="1" x14ac:dyDescent="0.2"/>
    <row r="270" ht="20.100000000000001" customHeight="1" x14ac:dyDescent="0.2"/>
    <row r="271" ht="20.100000000000001" customHeight="1" x14ac:dyDescent="0.2"/>
    <row r="272" ht="20.100000000000001" customHeight="1" x14ac:dyDescent="0.2"/>
    <row r="273" ht="20.100000000000001" customHeight="1" x14ac:dyDescent="0.2"/>
    <row r="274" ht="20.100000000000001" customHeight="1" x14ac:dyDescent="0.2"/>
    <row r="275" ht="20.100000000000001" customHeight="1" x14ac:dyDescent="0.2"/>
    <row r="276" ht="20.100000000000001" customHeight="1" x14ac:dyDescent="0.2"/>
    <row r="277" ht="20.100000000000001" customHeight="1" x14ac:dyDescent="0.2"/>
    <row r="278" ht="20.100000000000001" customHeight="1" x14ac:dyDescent="0.2"/>
    <row r="279" ht="20.100000000000001" customHeight="1" x14ac:dyDescent="0.2"/>
    <row r="280" ht="20.100000000000001" customHeight="1" x14ac:dyDescent="0.2"/>
    <row r="281" ht="20.100000000000001" customHeight="1" x14ac:dyDescent="0.2"/>
    <row r="282" ht="20.100000000000001" customHeight="1" x14ac:dyDescent="0.2"/>
    <row r="283" ht="20.100000000000001" customHeight="1" x14ac:dyDescent="0.2"/>
    <row r="284" ht="20.100000000000001" customHeight="1" x14ac:dyDescent="0.2"/>
    <row r="285" ht="20.100000000000001" customHeight="1" x14ac:dyDescent="0.2"/>
    <row r="286" ht="20.100000000000001" customHeight="1" x14ac:dyDescent="0.2"/>
    <row r="287" ht="20.100000000000001" customHeight="1" x14ac:dyDescent="0.2"/>
    <row r="288" ht="20.100000000000001" customHeight="1" x14ac:dyDescent="0.2"/>
    <row r="289" ht="20.100000000000001" customHeight="1" x14ac:dyDescent="0.2"/>
    <row r="290" ht="20.100000000000001" customHeight="1" x14ac:dyDescent="0.2"/>
    <row r="291" ht="20.100000000000001" customHeight="1" x14ac:dyDescent="0.2"/>
    <row r="292" ht="20.100000000000001" customHeight="1" x14ac:dyDescent="0.2"/>
    <row r="293" ht="20.100000000000001" customHeight="1" x14ac:dyDescent="0.2"/>
    <row r="294" ht="20.100000000000001" customHeight="1" x14ac:dyDescent="0.2"/>
    <row r="295" ht="20.100000000000001" customHeight="1" x14ac:dyDescent="0.2"/>
    <row r="296" ht="20.100000000000001" customHeight="1" x14ac:dyDescent="0.2"/>
    <row r="297" ht="20.100000000000001" customHeight="1" x14ac:dyDescent="0.2"/>
    <row r="298" ht="20.100000000000001" customHeight="1" x14ac:dyDescent="0.2"/>
    <row r="299" ht="20.100000000000001" customHeight="1" x14ac:dyDescent="0.2"/>
    <row r="300" ht="20.100000000000001" customHeight="1" x14ac:dyDescent="0.2"/>
    <row r="301" ht="20.100000000000001" customHeight="1" x14ac:dyDescent="0.2"/>
    <row r="302" ht="20.100000000000001" customHeight="1" x14ac:dyDescent="0.2"/>
    <row r="303" ht="20.100000000000001" customHeight="1" x14ac:dyDescent="0.2"/>
    <row r="304" ht="20.100000000000001" customHeight="1" x14ac:dyDescent="0.2"/>
    <row r="305" ht="20.100000000000001" customHeight="1" x14ac:dyDescent="0.2"/>
    <row r="306" ht="20.100000000000001" customHeight="1" x14ac:dyDescent="0.2"/>
    <row r="307" ht="20.100000000000001" customHeight="1" x14ac:dyDescent="0.2"/>
    <row r="308" ht="20.100000000000001" customHeight="1" x14ac:dyDescent="0.2"/>
    <row r="309" ht="20.100000000000001" customHeight="1" x14ac:dyDescent="0.2"/>
    <row r="310" ht="20.100000000000001" customHeight="1" x14ac:dyDescent="0.2"/>
    <row r="311" ht="20.100000000000001" customHeight="1" x14ac:dyDescent="0.2"/>
    <row r="312" ht="20.100000000000001" customHeight="1" x14ac:dyDescent="0.2"/>
    <row r="313" ht="20.100000000000001" customHeight="1" x14ac:dyDescent="0.2"/>
    <row r="314" ht="20.100000000000001" customHeight="1" x14ac:dyDescent="0.2"/>
    <row r="315" ht="20.100000000000001" customHeight="1" x14ac:dyDescent="0.2"/>
    <row r="316" ht="20.100000000000001" customHeight="1" x14ac:dyDescent="0.2"/>
    <row r="317" ht="20.100000000000001" customHeight="1" x14ac:dyDescent="0.2"/>
    <row r="318" ht="20.100000000000001" customHeight="1" x14ac:dyDescent="0.2"/>
    <row r="319" ht="20.100000000000001" customHeight="1" x14ac:dyDescent="0.2"/>
    <row r="320" ht="20.100000000000001" customHeight="1" x14ac:dyDescent="0.2"/>
    <row r="321" ht="20.100000000000001" customHeight="1" x14ac:dyDescent="0.2"/>
    <row r="322" ht="20.100000000000001" customHeight="1" x14ac:dyDescent="0.2"/>
    <row r="323" ht="20.100000000000001" customHeight="1" x14ac:dyDescent="0.2"/>
    <row r="324" ht="20.100000000000001" customHeight="1" x14ac:dyDescent="0.2"/>
    <row r="325" ht="20.100000000000001" customHeight="1" x14ac:dyDescent="0.2"/>
    <row r="326" ht="20.100000000000001" customHeight="1" x14ac:dyDescent="0.2"/>
    <row r="327" ht="20.100000000000001" customHeight="1" x14ac:dyDescent="0.2"/>
    <row r="328" ht="20.100000000000001" customHeight="1" x14ac:dyDescent="0.2"/>
    <row r="329" ht="20.100000000000001" customHeight="1" x14ac:dyDescent="0.2"/>
    <row r="330" ht="20.100000000000001" customHeight="1" x14ac:dyDescent="0.2"/>
    <row r="331" ht="20.100000000000001" customHeight="1" x14ac:dyDescent="0.2"/>
    <row r="332" ht="20.100000000000001" customHeight="1" x14ac:dyDescent="0.2"/>
    <row r="333" ht="20.100000000000001" customHeight="1" x14ac:dyDescent="0.2"/>
    <row r="334" ht="20.100000000000001" customHeight="1" x14ac:dyDescent="0.2"/>
    <row r="335" ht="20.100000000000001" customHeight="1" x14ac:dyDescent="0.2"/>
    <row r="336" ht="20.100000000000001" customHeight="1" x14ac:dyDescent="0.2"/>
    <row r="337" ht="20.100000000000001" customHeight="1" x14ac:dyDescent="0.2"/>
    <row r="338" ht="20.100000000000001" customHeight="1" x14ac:dyDescent="0.2"/>
    <row r="339" ht="20.100000000000001" customHeight="1" x14ac:dyDescent="0.2"/>
    <row r="340" ht="20.100000000000001" customHeight="1" x14ac:dyDescent="0.2"/>
    <row r="341" ht="20.100000000000001" customHeight="1" x14ac:dyDescent="0.2"/>
    <row r="342" ht="20.100000000000001" customHeight="1" x14ac:dyDescent="0.2"/>
    <row r="343" ht="20.100000000000001" customHeight="1" x14ac:dyDescent="0.2"/>
    <row r="344" ht="20.100000000000001" customHeight="1" x14ac:dyDescent="0.2"/>
    <row r="345" ht="20.100000000000001" customHeight="1" x14ac:dyDescent="0.2"/>
    <row r="346" ht="20.100000000000001" customHeight="1" x14ac:dyDescent="0.2"/>
    <row r="347" ht="20.100000000000001" customHeight="1" x14ac:dyDescent="0.2"/>
    <row r="348" ht="20.100000000000001" customHeight="1" x14ac:dyDescent="0.2"/>
    <row r="349" ht="20.100000000000001" customHeight="1" x14ac:dyDescent="0.2"/>
    <row r="350" ht="20.100000000000001" customHeight="1" x14ac:dyDescent="0.2"/>
    <row r="351" ht="20.100000000000001" customHeight="1" x14ac:dyDescent="0.2"/>
    <row r="352" ht="20.100000000000001" customHeight="1" x14ac:dyDescent="0.2"/>
    <row r="353" ht="20.100000000000001" customHeight="1" x14ac:dyDescent="0.2"/>
    <row r="354" ht="20.100000000000001" customHeight="1" x14ac:dyDescent="0.2"/>
    <row r="355" ht="20.100000000000001" customHeight="1" x14ac:dyDescent="0.2"/>
    <row r="356" ht="20.100000000000001" customHeight="1" x14ac:dyDescent="0.2"/>
    <row r="357" ht="20.100000000000001" customHeight="1" x14ac:dyDescent="0.2"/>
    <row r="358" ht="20.100000000000001" customHeight="1" x14ac:dyDescent="0.2"/>
    <row r="359" ht="20.100000000000001" customHeight="1" x14ac:dyDescent="0.2"/>
    <row r="360" ht="20.100000000000001" customHeight="1" x14ac:dyDescent="0.2"/>
    <row r="361" ht="20.100000000000001" customHeight="1" x14ac:dyDescent="0.2"/>
    <row r="362" ht="20.100000000000001" customHeight="1" x14ac:dyDescent="0.2"/>
    <row r="363" ht="20.100000000000001" customHeight="1" x14ac:dyDescent="0.2"/>
    <row r="364" ht="20.100000000000001" customHeight="1" x14ac:dyDescent="0.2"/>
    <row r="365" ht="20.100000000000001" customHeight="1" x14ac:dyDescent="0.2"/>
    <row r="366" ht="20.100000000000001" customHeight="1" x14ac:dyDescent="0.2"/>
    <row r="367" ht="20.100000000000001" customHeight="1" x14ac:dyDescent="0.2"/>
    <row r="368" ht="20.100000000000001" customHeight="1" x14ac:dyDescent="0.2"/>
    <row r="369" ht="20.100000000000001" customHeight="1" x14ac:dyDescent="0.2"/>
    <row r="370" ht="20.100000000000001" customHeight="1" x14ac:dyDescent="0.2"/>
    <row r="371" ht="20.100000000000001" customHeight="1" x14ac:dyDescent="0.2"/>
    <row r="372" ht="20.100000000000001" customHeight="1" x14ac:dyDescent="0.2"/>
    <row r="373" ht="20.100000000000001" customHeight="1" x14ac:dyDescent="0.2"/>
    <row r="374" ht="20.100000000000001" customHeight="1" x14ac:dyDescent="0.2"/>
    <row r="375" ht="20.100000000000001" customHeight="1" x14ac:dyDescent="0.2"/>
    <row r="376" ht="20.100000000000001" customHeight="1" x14ac:dyDescent="0.2"/>
    <row r="377" ht="20.100000000000001" customHeight="1" x14ac:dyDescent="0.2"/>
    <row r="378" ht="20.100000000000001" customHeight="1" x14ac:dyDescent="0.2"/>
    <row r="379" ht="20.100000000000001" customHeight="1" x14ac:dyDescent="0.2"/>
    <row r="380" ht="20.100000000000001" customHeight="1" x14ac:dyDescent="0.2"/>
    <row r="381" ht="20.100000000000001" customHeight="1" x14ac:dyDescent="0.2"/>
    <row r="382" ht="20.100000000000001" customHeight="1" x14ac:dyDescent="0.2"/>
    <row r="383" ht="20.100000000000001" customHeight="1" x14ac:dyDescent="0.2"/>
    <row r="384" ht="20.100000000000001" customHeight="1" x14ac:dyDescent="0.2"/>
    <row r="385" ht="20.100000000000001" customHeight="1" x14ac:dyDescent="0.2"/>
    <row r="386" ht="20.100000000000001" customHeight="1" x14ac:dyDescent="0.2"/>
    <row r="387" ht="20.100000000000001" customHeight="1" x14ac:dyDescent="0.2"/>
    <row r="388" ht="20.100000000000001" customHeight="1" x14ac:dyDescent="0.2"/>
    <row r="389" ht="20.100000000000001" customHeight="1" x14ac:dyDescent="0.2"/>
    <row r="390" ht="20.100000000000001" customHeight="1" x14ac:dyDescent="0.2"/>
    <row r="391" ht="20.100000000000001" customHeight="1" x14ac:dyDescent="0.2"/>
    <row r="392" ht="20.100000000000001" customHeight="1" x14ac:dyDescent="0.2"/>
    <row r="393" ht="20.100000000000001" customHeight="1" x14ac:dyDescent="0.2"/>
    <row r="394" ht="20.100000000000001" customHeight="1" x14ac:dyDescent="0.2"/>
    <row r="395" ht="20.100000000000001" customHeight="1" x14ac:dyDescent="0.2"/>
    <row r="396" ht="20.100000000000001" customHeight="1" x14ac:dyDescent="0.2"/>
    <row r="397" ht="20.100000000000001" customHeight="1" x14ac:dyDescent="0.2"/>
    <row r="398" ht="20.100000000000001" customHeight="1" x14ac:dyDescent="0.2"/>
    <row r="399" ht="20.100000000000001" customHeight="1" x14ac:dyDescent="0.2"/>
    <row r="400" ht="20.100000000000001" customHeight="1" x14ac:dyDescent="0.2"/>
    <row r="401" ht="20.100000000000001" customHeight="1" x14ac:dyDescent="0.2"/>
    <row r="402" ht="20.100000000000001" customHeight="1" x14ac:dyDescent="0.2"/>
    <row r="403" ht="20.100000000000001" customHeight="1" x14ac:dyDescent="0.2"/>
    <row r="404" ht="20.100000000000001" customHeight="1" x14ac:dyDescent="0.2"/>
    <row r="405" ht="20.100000000000001" customHeight="1" x14ac:dyDescent="0.2"/>
    <row r="406" ht="20.100000000000001" customHeight="1" x14ac:dyDescent="0.2"/>
    <row r="407" ht="20.100000000000001" customHeight="1" x14ac:dyDescent="0.2"/>
    <row r="408" ht="20.100000000000001" customHeight="1" x14ac:dyDescent="0.2"/>
    <row r="409" ht="20.100000000000001" customHeight="1" x14ac:dyDescent="0.2"/>
    <row r="410" ht="20.100000000000001" customHeight="1" x14ac:dyDescent="0.2"/>
    <row r="411" ht="20.100000000000001" customHeight="1" x14ac:dyDescent="0.2"/>
    <row r="412" ht="20.100000000000001" customHeight="1" x14ac:dyDescent="0.2"/>
    <row r="413" ht="20.100000000000001" customHeight="1" x14ac:dyDescent="0.2"/>
    <row r="414" ht="20.100000000000001" customHeight="1" x14ac:dyDescent="0.2"/>
    <row r="415" ht="20.100000000000001" customHeight="1" x14ac:dyDescent="0.2"/>
    <row r="416" ht="20.100000000000001" customHeight="1" x14ac:dyDescent="0.2"/>
    <row r="417" ht="20.100000000000001" customHeight="1" x14ac:dyDescent="0.2"/>
    <row r="418" ht="20.100000000000001" customHeight="1" x14ac:dyDescent="0.2"/>
    <row r="419" ht="20.100000000000001" customHeight="1" x14ac:dyDescent="0.2"/>
    <row r="420" ht="20.100000000000001" customHeight="1" x14ac:dyDescent="0.2"/>
    <row r="421" ht="20.100000000000001" customHeight="1" x14ac:dyDescent="0.2"/>
    <row r="422" ht="20.100000000000001" customHeight="1" x14ac:dyDescent="0.2"/>
    <row r="423" ht="20.100000000000001" customHeight="1" x14ac:dyDescent="0.2"/>
    <row r="424" ht="20.100000000000001" customHeight="1" x14ac:dyDescent="0.2"/>
    <row r="425" ht="20.100000000000001" customHeight="1" x14ac:dyDescent="0.2"/>
    <row r="426" ht="20.100000000000001" customHeight="1" x14ac:dyDescent="0.2"/>
    <row r="427" ht="20.100000000000001" customHeight="1" x14ac:dyDescent="0.2"/>
    <row r="428" ht="20.100000000000001" customHeight="1" x14ac:dyDescent="0.2"/>
    <row r="429" ht="20.100000000000001" customHeight="1" x14ac:dyDescent="0.2"/>
  </sheetData>
  <mergeCells count="9">
    <mergeCell ref="C71:E71"/>
    <mergeCell ref="C79:E79"/>
    <mergeCell ref="C105:E105"/>
    <mergeCell ref="A1:E1"/>
    <mergeCell ref="C4:E4"/>
    <mergeCell ref="A10:E10"/>
    <mergeCell ref="C12:E12"/>
    <mergeCell ref="A36:E36"/>
    <mergeCell ref="C38:E38"/>
  </mergeCells>
  <conditionalFormatting sqref="G6:G8 G14:G34 G40:G67 G73:G134">
    <cfRule type="cellIs" dxfId="3" priority="1" operator="notEqual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84" fitToHeight="10" orientation="portrait" horizontalDpi="300" verticalDpi="300" r:id="rId1"/>
  <headerFooter alignWithMargins="0"/>
  <rowBreaks count="4" manualBreakCount="4">
    <brk id="34" max="16383" man="1"/>
    <brk id="67" max="4" man="1"/>
    <brk id="101" max="4" man="1"/>
    <brk id="134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23</vt:i4>
      </vt:variant>
    </vt:vector>
  </HeadingPairs>
  <TitlesOfParts>
    <vt:vector size="40" baseType="lpstr">
      <vt:lpstr>4.1.1 Składka</vt:lpstr>
      <vt:lpstr>4.1.2 Odszkodowania</vt:lpstr>
      <vt:lpstr>4.1.3 Wynik Techniczny</vt:lpstr>
      <vt:lpstr>4.1.4 Koszty</vt:lpstr>
      <vt:lpstr>4.1.5 Rezerwy</vt:lpstr>
      <vt:lpstr>4.1.6 Lokaty</vt:lpstr>
      <vt:lpstr>4.1.7 Wynik Finansowy</vt:lpstr>
      <vt:lpstr>4.2.1 Reaskuracja</vt:lpstr>
      <vt:lpstr>4.2.2 Retencja</vt:lpstr>
      <vt:lpstr>4.2.3 Szkodowość</vt:lpstr>
      <vt:lpstr>4.2.4 Poziom Rezerw</vt:lpstr>
      <vt:lpstr>4.2.5 Kapitały własne </vt:lpstr>
      <vt:lpstr>4.2.6 Majątek</vt:lpstr>
      <vt:lpstr>4.2.7 Wskaźnik Zespolony</vt:lpstr>
      <vt:lpstr>4.3.1 Struktura rynku</vt:lpstr>
      <vt:lpstr>4.3.2 Struktura 2015-2024</vt:lpstr>
      <vt:lpstr>4.3.3 Rynek 2015-2024</vt:lpstr>
      <vt:lpstr>GWP_LIFE_15</vt:lpstr>
      <vt:lpstr>GWP_LIFE_16</vt:lpstr>
      <vt:lpstr>GWP_NON_15</vt:lpstr>
      <vt:lpstr>GWP_NON_16</vt:lpstr>
      <vt:lpstr>'4.1.1 Składka'!Obszar_wydruku</vt:lpstr>
      <vt:lpstr>'4.1.2 Odszkodowania'!Obszar_wydruku</vt:lpstr>
      <vt:lpstr>'4.1.3 Wynik Techniczny'!Obszar_wydruku</vt:lpstr>
      <vt:lpstr>'4.1.4 Koszty'!Obszar_wydruku</vt:lpstr>
      <vt:lpstr>'4.1.5 Rezerwy'!Obszar_wydruku</vt:lpstr>
      <vt:lpstr>'4.1.6 Lokaty'!Obszar_wydruku</vt:lpstr>
      <vt:lpstr>'4.1.7 Wynik Finansowy'!Obszar_wydruku</vt:lpstr>
      <vt:lpstr>'4.2.1 Reaskuracja'!Obszar_wydruku</vt:lpstr>
      <vt:lpstr>'4.2.2 Retencja'!Obszar_wydruku</vt:lpstr>
      <vt:lpstr>'4.2.3 Szkodowość'!Obszar_wydruku</vt:lpstr>
      <vt:lpstr>'4.2.4 Poziom Rezerw'!Obszar_wydruku</vt:lpstr>
      <vt:lpstr>'4.2.5 Kapitały własne '!Obszar_wydruku</vt:lpstr>
      <vt:lpstr>'4.2.6 Majątek'!Obszar_wydruku</vt:lpstr>
      <vt:lpstr>'4.2.7 Wskaźnik Zespolony'!Obszar_wydruku</vt:lpstr>
      <vt:lpstr>'4.3.1 Struktura rynku'!Obszar_wydruku</vt:lpstr>
      <vt:lpstr>'4.3.2 Struktura 2015-2024'!Obszar_wydruku</vt:lpstr>
      <vt:lpstr>'4.3.3 Rynek 2015-2024'!Obszar_wydruku</vt:lpstr>
      <vt:lpstr>SKLADKA_LIFE</vt:lpstr>
      <vt:lpstr>SKLADKA_NON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Rafał Socha</dc:creator>
  <cp:lastModifiedBy>Piotr Leśniak</cp:lastModifiedBy>
  <cp:lastPrinted>2025-07-08T13:01:00Z</cp:lastPrinted>
  <dcterms:created xsi:type="dcterms:W3CDTF">2025-06-26T12:07:14Z</dcterms:created>
  <dcterms:modified xsi:type="dcterms:W3CDTF">2025-07-16T08:07:09Z</dcterms:modified>
</cp:coreProperties>
</file>