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P:\Działy\Marketing\2009_Marketing_PR\Raport_Roczny\2021\rozdział 4\pliki do publikacji na www\"/>
    </mc:Choice>
  </mc:AlternateContent>
  <xr:revisionPtr revIDLastSave="0" documentId="13_ncr:1_{613D3C74-2C38-4A7E-A233-DC1FBFD759C6}" xr6:coauthVersionLast="47" xr6:coauthVersionMax="47" xr10:uidLastSave="{00000000-0000-0000-0000-000000000000}"/>
  <bookViews>
    <workbookView xWindow="-28920" yWindow="-120" windowWidth="29040" windowHeight="15840" tabRatio="936" firstSheet="1" activeTab="1" xr2:uid="{00000000-000D-0000-FFFF-FFFF00000000}"/>
  </bookViews>
  <sheets>
    <sheet name="Arkusz1" sheetId="7491" state="hidden" r:id="rId1"/>
    <sheet name="4.1.1 Składka" sheetId="2" r:id="rId2"/>
    <sheet name="4.1.2 Odszkodowania" sheetId="3" r:id="rId3"/>
    <sheet name="4.1.3 Wynik Techniczny" sheetId="7498" r:id="rId4"/>
    <sheet name="4.1.4 Koszty" sheetId="7484" r:id="rId5"/>
    <sheet name="4.1.5 Rezerwy" sheetId="472" r:id="rId6"/>
    <sheet name="4.1.6 Lokaty__" sheetId="267" r:id="rId7"/>
    <sheet name="4.1.7 Wynik Finansowy" sheetId="2826" r:id="rId8"/>
    <sheet name="4.1.8 Reaskuracja" sheetId="7502" r:id="rId9"/>
    <sheet name="4.2.1 Retencja" sheetId="7503" r:id="rId10"/>
    <sheet name="4.2.2 Szkodowość" sheetId="7504" r:id="rId11"/>
    <sheet name="4.2.3 Poziom Rezerw" sheetId="7505" r:id="rId12"/>
    <sheet name="4.2.4 Kapitały własne " sheetId="7506" r:id="rId13"/>
    <sheet name="4.2.5 Majątek" sheetId="7507" r:id="rId14"/>
    <sheet name="4.2.6 Wskaźnik Zespolony" sheetId="7508" r:id="rId15"/>
    <sheet name="4.3.1 Struktura Rynku" sheetId="7509" r:id="rId16"/>
    <sheet name="4.3.2 Rynek 2012-2021" sheetId="7490" r:id="rId17"/>
    <sheet name="4.3.3 Struktura 2012-2021" sheetId="7493" r:id="rId18"/>
    <sheet name="Struktura 2007-2017_" sheetId="7487" state="hidden" r:id="rId19"/>
  </sheets>
  <externalReferences>
    <externalReference r:id="rId20"/>
    <externalReference r:id="rId21"/>
    <externalReference r:id="rId22"/>
  </externalReferences>
  <definedNames>
    <definedName name="GWP_LIFE_15" localSheetId="3">[1]Składka!$C$14:$C$38</definedName>
    <definedName name="GWP_LIFE_15" localSheetId="8">[2]Składka!$C$14:$C$38</definedName>
    <definedName name="GWP_LIFE_15" localSheetId="9">[2]Składka!$C$14:$C$38</definedName>
    <definedName name="GWP_LIFE_15" localSheetId="10">[3]Składka!$C$14:$C$38</definedName>
    <definedName name="GWP_LIFE_15" localSheetId="11">[2]Składka!$C$14:$C$38</definedName>
    <definedName name="GWP_LIFE_15" localSheetId="12">[2]Składka!$C$14:$C$38</definedName>
    <definedName name="GWP_LIFE_15" localSheetId="13">[2]Składka!$C$14:$C$38</definedName>
    <definedName name="GWP_LIFE_15" localSheetId="14">[2]Składka!$C$14:$C$38</definedName>
    <definedName name="GWP_LIFE_15">'4.1.1 Składka'!$C$14:$C$38</definedName>
    <definedName name="GWP_LIFE_16" localSheetId="3">[1]Składka!$D$14:$D$38</definedName>
    <definedName name="GWP_LIFE_16" localSheetId="8">[2]Składka!$D$14:$D$38</definedName>
    <definedName name="GWP_LIFE_16" localSheetId="9">[2]Składka!$D$14:$D$38</definedName>
    <definedName name="GWP_LIFE_16" localSheetId="10">[3]Składka!$D$14:$D$38</definedName>
    <definedName name="GWP_LIFE_16" localSheetId="11">[2]Składka!$D$14:$D$38</definedName>
    <definedName name="GWP_LIFE_16" localSheetId="12">[2]Składka!$D$14:$D$38</definedName>
    <definedName name="GWP_LIFE_16" localSheetId="13">[2]Składka!$D$14:$D$38</definedName>
    <definedName name="GWP_LIFE_16" localSheetId="14">[2]Składka!$D$14:$D$38</definedName>
    <definedName name="GWP_LIFE_16">'4.1.1 Składka'!$D$14:$D$38</definedName>
    <definedName name="GWP_NON_15" localSheetId="3">[1]Składka!$C$45:$C$78</definedName>
    <definedName name="GWP_NON_15" localSheetId="10">[3]Składka!$C$45:$C$78</definedName>
    <definedName name="GWP_NON_15">'4.1.1 Składka'!$C$45:$C$74</definedName>
    <definedName name="GWP_NON_16" localSheetId="3">[1]Składka!$D$45:$D$78</definedName>
    <definedName name="GWP_NON_16" localSheetId="10">[3]Składka!$D$45:$D$78</definedName>
    <definedName name="GWP_NON_16">'4.1.1 Składka'!$D$45:$D$74</definedName>
    <definedName name="_xlnm.Print_Area" localSheetId="1">'4.1.1 Składka'!$A$1:$G$197</definedName>
    <definedName name="_xlnm.Print_Area" localSheetId="2">'4.1.2 Odszkodowania'!$A$1:$G$198</definedName>
    <definedName name="_xlnm.Print_Area" localSheetId="3">'4.1.3 Wynik Techniczny'!$A$2:$E$75</definedName>
    <definedName name="_xlnm.Print_Area" localSheetId="4">'4.1.4 Koszty'!$A$1:$N$153</definedName>
    <definedName name="_xlnm.Print_Area" localSheetId="5">'4.1.5 Rezerwy'!$A$2:$E$75</definedName>
    <definedName name="_xlnm.Print_Area" localSheetId="6">'4.1.6 Lokaty__'!$A$1:$J$77</definedName>
    <definedName name="_xlnm.Print_Area" localSheetId="7">'4.1.7 Wynik Finansowy'!$A$2:$H$75</definedName>
    <definedName name="_xlnm.Print_Area" localSheetId="8">'4.1.8 Reaskuracja'!$A$1:$H$170</definedName>
    <definedName name="_xlnm.Print_Area" localSheetId="9">'4.2.1 Retencja'!$A$1:$E$150</definedName>
    <definedName name="_xlnm.Print_Area" localSheetId="10">'4.2.2 Szkodowość'!$A$1:$E$153</definedName>
    <definedName name="_xlnm.Print_Area" localSheetId="11">'4.2.3 Poziom Rezerw'!$A$1:$E$76</definedName>
    <definedName name="_xlnm.Print_Area" localSheetId="12">'4.2.4 Kapitały własne '!$A$1:$E$77</definedName>
    <definedName name="_xlnm.Print_Area" localSheetId="13">'4.2.5 Majątek'!$A$1:$E$77</definedName>
    <definedName name="_xlnm.Print_Area" localSheetId="14">'4.2.6 Wskaźnik Zespolony'!$A$1:$E$75</definedName>
    <definedName name="_xlnm.Print_Area" localSheetId="15">'4.3.1 Struktura Rynku'!$A$1:$E$68</definedName>
    <definedName name="_xlnm.Print_Area" localSheetId="16">'4.3.2 Rynek 2012-2021'!$A$1:$L$55</definedName>
    <definedName name="_xlnm.Print_Area" localSheetId="17">'4.3.3 Struktura 2012-2021'!$A$1:$N$22</definedName>
    <definedName name="_xlnm.Print_Area" localSheetId="18">'Struktura 2007-2017_'!$A$1:$L$22</definedName>
    <definedName name="SKLADKA_LIFE" localSheetId="3">[1]Składka!$B$14:$B$38</definedName>
    <definedName name="SKLADKA_LIFE" localSheetId="8">[2]Składka!$B$14:$B$38</definedName>
    <definedName name="SKLADKA_LIFE" localSheetId="9">[2]Składka!$B$14:$B$38</definedName>
    <definedName name="SKLADKA_LIFE" localSheetId="10">[3]Składka!$B$14:$B$38</definedName>
    <definedName name="SKLADKA_LIFE" localSheetId="11">[2]Składka!$B$14:$B$38</definedName>
    <definedName name="SKLADKA_LIFE" localSheetId="12">[2]Składka!$B$14:$B$38</definedName>
    <definedName name="SKLADKA_LIFE" localSheetId="13">[2]Składka!$B$14:$B$38</definedName>
    <definedName name="SKLADKA_LIFE" localSheetId="14">[2]Składka!$B$14:$B$38</definedName>
    <definedName name="SKLADKA_LIFE">'4.1.1 Składka'!$B$14:$B$38</definedName>
    <definedName name="SKLADKA_NON" localSheetId="3">[1]Składka!$B$45:$B$78</definedName>
    <definedName name="SKLADKA_NON" localSheetId="10">[3]Składka!$B$45:$B$78</definedName>
    <definedName name="SKLADKA_NON">'4.1.1 Składka'!$B$45:$B$74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509" l="1"/>
  <c r="D5" i="7509"/>
  <c r="E5" i="7509"/>
  <c r="E15" i="7509" s="1"/>
  <c r="C6" i="7509"/>
  <c r="D6" i="7509"/>
  <c r="E6" i="7509"/>
  <c r="C7" i="7509"/>
  <c r="E7" i="7509" s="1"/>
  <c r="D7" i="7509"/>
  <c r="C8" i="7509"/>
  <c r="D8" i="7509"/>
  <c r="C9" i="7509"/>
  <c r="E9" i="7509" s="1"/>
  <c r="D9" i="7509"/>
  <c r="B10" i="7509"/>
  <c r="C10" i="7509"/>
  <c r="C15" i="7509"/>
  <c r="D15" i="7509"/>
  <c r="C16" i="7509"/>
  <c r="E16" i="7509" s="1"/>
  <c r="D16" i="7509"/>
  <c r="C17" i="7509"/>
  <c r="E17" i="7509" s="1"/>
  <c r="D17" i="7509"/>
  <c r="C18" i="7509"/>
  <c r="D18" i="7509"/>
  <c r="C19" i="7509"/>
  <c r="E19" i="7509" s="1"/>
  <c r="D19" i="7509"/>
  <c r="C20" i="7509"/>
  <c r="D20" i="7509"/>
  <c r="E20" i="7509"/>
  <c r="C21" i="7509"/>
  <c r="E21" i="7509" s="1"/>
  <c r="D21" i="7509"/>
  <c r="C22" i="7509"/>
  <c r="D22" i="7509"/>
  <c r="C27" i="7509"/>
  <c r="D27" i="7509"/>
  <c r="E28" i="7509"/>
  <c r="E29" i="7509"/>
  <c r="E30" i="7509"/>
  <c r="E31" i="7509"/>
  <c r="E32" i="7509"/>
  <c r="E33" i="7509"/>
  <c r="E34" i="7509"/>
  <c r="E35" i="7509"/>
  <c r="E36" i="7509"/>
  <c r="E37" i="7509"/>
  <c r="E38" i="7509"/>
  <c r="C42" i="7509"/>
  <c r="D42" i="7509"/>
  <c r="E43" i="7509"/>
  <c r="E44" i="7509"/>
  <c r="E45" i="7509"/>
  <c r="E46" i="7509"/>
  <c r="E47" i="7509"/>
  <c r="E48" i="7509"/>
  <c r="E49" i="7509"/>
  <c r="E50" i="7509"/>
  <c r="E51" i="7509"/>
  <c r="E52" i="7509"/>
  <c r="E53" i="7509"/>
  <c r="E58" i="7509"/>
  <c r="E59" i="7509"/>
  <c r="E60" i="7509"/>
  <c r="E61" i="7509"/>
  <c r="E62" i="7509"/>
  <c r="E63" i="7509"/>
  <c r="E64" i="7509"/>
  <c r="E65" i="7509"/>
  <c r="E66" i="7509"/>
  <c r="E67" i="7509"/>
  <c r="E68" i="7509"/>
  <c r="E6" i="7508"/>
  <c r="E7" i="7508"/>
  <c r="E8" i="7508"/>
  <c r="C13" i="7508"/>
  <c r="D13" i="7508"/>
  <c r="E14" i="7508"/>
  <c r="E15" i="7508"/>
  <c r="E16" i="7508"/>
  <c r="E17" i="7508"/>
  <c r="E18" i="7508"/>
  <c r="E19" i="7508"/>
  <c r="E20" i="7508"/>
  <c r="E21" i="7508"/>
  <c r="E22" i="7508"/>
  <c r="E23" i="7508"/>
  <c r="E24" i="7508"/>
  <c r="E25" i="7508"/>
  <c r="E26" i="7508"/>
  <c r="E27" i="7508"/>
  <c r="E28" i="7508"/>
  <c r="E29" i="7508"/>
  <c r="E30" i="7508"/>
  <c r="E31" i="7508"/>
  <c r="E32" i="7508"/>
  <c r="E33" i="7508"/>
  <c r="E34" i="7508"/>
  <c r="E35" i="7508"/>
  <c r="E36" i="7508"/>
  <c r="E37" i="7508"/>
  <c r="E38" i="7508"/>
  <c r="E39" i="7508"/>
  <c r="C44" i="7508"/>
  <c r="D44" i="7508"/>
  <c r="E45" i="7508"/>
  <c r="E46" i="7508"/>
  <c r="E47" i="7508"/>
  <c r="E48" i="7508"/>
  <c r="E49" i="7508"/>
  <c r="E50" i="7508"/>
  <c r="E51" i="7508"/>
  <c r="E52" i="7508"/>
  <c r="E53" i="7508"/>
  <c r="E54" i="7508"/>
  <c r="E55" i="7508"/>
  <c r="E56" i="7508"/>
  <c r="E57" i="7508"/>
  <c r="E58" i="7508"/>
  <c r="E59" i="7508"/>
  <c r="E60" i="7508"/>
  <c r="E61" i="7508"/>
  <c r="E62" i="7508"/>
  <c r="E63" i="7508"/>
  <c r="E64" i="7508"/>
  <c r="E65" i="7508"/>
  <c r="E66" i="7508"/>
  <c r="E67" i="7508"/>
  <c r="E68" i="7508"/>
  <c r="E69" i="7508"/>
  <c r="E70" i="7508"/>
  <c r="E71" i="7508"/>
  <c r="E72" i="7508"/>
  <c r="E73" i="7508"/>
  <c r="E74" i="7508"/>
  <c r="E75" i="7508"/>
  <c r="D10" i="7509" l="1"/>
  <c r="D11" i="7509" s="1"/>
  <c r="E22" i="7509"/>
  <c r="D23" i="7509"/>
  <c r="D24" i="7509" s="1"/>
  <c r="E8" i="7509"/>
  <c r="E18" i="7509"/>
  <c r="C23" i="7509"/>
  <c r="C11" i="7509"/>
  <c r="C6" i="7507"/>
  <c r="D6" i="7507"/>
  <c r="E6" i="7507" s="1"/>
  <c r="C7" i="7507"/>
  <c r="D7" i="7507"/>
  <c r="E7" i="7507"/>
  <c r="E8" i="7507"/>
  <c r="C13" i="7507"/>
  <c r="D13" i="7507"/>
  <c r="E14" i="7507"/>
  <c r="E15" i="7507"/>
  <c r="E16" i="7507"/>
  <c r="E17" i="7507"/>
  <c r="E18" i="7507"/>
  <c r="E19" i="7507"/>
  <c r="E20" i="7507"/>
  <c r="E21" i="7507"/>
  <c r="E22" i="7507"/>
  <c r="E23" i="7507"/>
  <c r="E24" i="7507"/>
  <c r="E25" i="7507"/>
  <c r="E26" i="7507"/>
  <c r="E27" i="7507"/>
  <c r="E28" i="7507"/>
  <c r="E29" i="7507"/>
  <c r="E30" i="7507"/>
  <c r="E31" i="7507"/>
  <c r="E32" i="7507"/>
  <c r="E33" i="7507"/>
  <c r="E34" i="7507"/>
  <c r="E35" i="7507"/>
  <c r="E36" i="7507"/>
  <c r="E37" i="7507"/>
  <c r="E38" i="7507"/>
  <c r="E39" i="7507"/>
  <c r="C44" i="7507"/>
  <c r="D44" i="7507"/>
  <c r="E44" i="7507"/>
  <c r="E45" i="7507"/>
  <c r="E46" i="7507"/>
  <c r="E47" i="7507"/>
  <c r="E48" i="7507"/>
  <c r="E49" i="7507"/>
  <c r="E50" i="7507"/>
  <c r="E51" i="7507"/>
  <c r="E52" i="7507"/>
  <c r="E53" i="7507"/>
  <c r="E54" i="7507"/>
  <c r="E55" i="7507"/>
  <c r="E56" i="7507"/>
  <c r="E57" i="7507"/>
  <c r="E58" i="7507"/>
  <c r="E59" i="7507"/>
  <c r="E60" i="7507"/>
  <c r="E61" i="7507"/>
  <c r="E62" i="7507"/>
  <c r="E63" i="7507"/>
  <c r="E64" i="7507"/>
  <c r="E65" i="7507"/>
  <c r="E66" i="7507"/>
  <c r="E67" i="7507"/>
  <c r="E68" i="7507"/>
  <c r="E69" i="7507"/>
  <c r="E70" i="7507"/>
  <c r="E71" i="7507"/>
  <c r="E72" i="7507"/>
  <c r="E73" i="7507"/>
  <c r="E74" i="7507"/>
  <c r="E75" i="7507"/>
  <c r="E10" i="7509" l="1"/>
  <c r="C24" i="7509"/>
  <c r="E23" i="7509"/>
  <c r="C6" i="7506"/>
  <c r="E6" i="7506" s="1"/>
  <c r="D6" i="7506"/>
  <c r="C7" i="7506"/>
  <c r="D7" i="7506"/>
  <c r="E7" i="7506" s="1"/>
  <c r="E8" i="7506"/>
  <c r="C13" i="7506"/>
  <c r="D13" i="7506"/>
  <c r="E14" i="7506"/>
  <c r="E15" i="7506"/>
  <c r="E16" i="7506"/>
  <c r="E18" i="7506"/>
  <c r="E19" i="7506"/>
  <c r="E20" i="7506"/>
  <c r="E21" i="7506"/>
  <c r="E22" i="7506"/>
  <c r="E23" i="7506"/>
  <c r="E24" i="7506"/>
  <c r="E25" i="7506"/>
  <c r="E26" i="7506"/>
  <c r="E27" i="7506"/>
  <c r="E28" i="7506"/>
  <c r="E30" i="7506"/>
  <c r="E31" i="7506"/>
  <c r="E32" i="7506"/>
  <c r="E33" i="7506"/>
  <c r="E34" i="7506"/>
  <c r="E35" i="7506"/>
  <c r="E36" i="7506"/>
  <c r="E37" i="7506"/>
  <c r="E38" i="7506"/>
  <c r="E39" i="7506"/>
  <c r="C44" i="7506"/>
  <c r="D44" i="7506"/>
  <c r="E45" i="7506"/>
  <c r="E46" i="7506"/>
  <c r="E47" i="7506"/>
  <c r="E48" i="7506"/>
  <c r="E49" i="7506"/>
  <c r="E50" i="7506"/>
  <c r="E51" i="7506"/>
  <c r="E52" i="7506"/>
  <c r="E53" i="7506"/>
  <c r="E54" i="7506"/>
  <c r="E55" i="7506"/>
  <c r="E56" i="7506"/>
  <c r="E57" i="7506"/>
  <c r="E58" i="7506"/>
  <c r="E60" i="7506"/>
  <c r="E62" i="7506"/>
  <c r="E64" i="7506"/>
  <c r="E65" i="7506"/>
  <c r="E67" i="7506"/>
  <c r="E68" i="7506"/>
  <c r="E69" i="7506"/>
  <c r="E70" i="7506"/>
  <c r="E71" i="7506"/>
  <c r="E72" i="7506"/>
  <c r="E73" i="7506"/>
  <c r="E74" i="7506"/>
  <c r="E75" i="7506"/>
  <c r="C6" i="7505" l="1"/>
  <c r="D6" i="7505"/>
  <c r="E6" i="7505"/>
  <c r="C7" i="7505"/>
  <c r="D7" i="7505"/>
  <c r="E7" i="7505"/>
  <c r="E8" i="7505"/>
  <c r="C13" i="7505"/>
  <c r="D13" i="7505"/>
  <c r="E14" i="7505"/>
  <c r="E15" i="7505"/>
  <c r="E16" i="7505"/>
  <c r="E17" i="7505"/>
  <c r="E18" i="7505"/>
  <c r="E19" i="7505"/>
  <c r="E20" i="7505"/>
  <c r="E21" i="7505"/>
  <c r="E22" i="7505"/>
  <c r="E23" i="7505"/>
  <c r="E24" i="7505"/>
  <c r="E25" i="7505"/>
  <c r="E26" i="7505"/>
  <c r="E27" i="7505"/>
  <c r="E28" i="7505"/>
  <c r="E29" i="7505"/>
  <c r="E30" i="7505"/>
  <c r="E31" i="7505"/>
  <c r="E32" i="7505"/>
  <c r="E33" i="7505"/>
  <c r="E34" i="7505"/>
  <c r="E35" i="7505"/>
  <c r="E36" i="7505"/>
  <c r="E37" i="7505"/>
  <c r="E38" i="7505"/>
  <c r="E39" i="7505"/>
  <c r="C44" i="7505"/>
  <c r="D44" i="7505"/>
  <c r="E45" i="7505"/>
  <c r="E46" i="7505"/>
  <c r="E47" i="7505"/>
  <c r="E48" i="7505"/>
  <c r="E49" i="7505"/>
  <c r="E50" i="7505"/>
  <c r="E51" i="7505"/>
  <c r="E52" i="7505"/>
  <c r="E53" i="7505"/>
  <c r="E54" i="7505"/>
  <c r="E55" i="7505"/>
  <c r="E56" i="7505"/>
  <c r="E57" i="7505"/>
  <c r="E58" i="7505"/>
  <c r="E59" i="7505"/>
  <c r="E60" i="7505"/>
  <c r="E61" i="7505"/>
  <c r="E62" i="7505"/>
  <c r="E63" i="7505"/>
  <c r="E64" i="7505"/>
  <c r="E65" i="7505"/>
  <c r="E66" i="7505"/>
  <c r="E67" i="7505"/>
  <c r="E68" i="7505"/>
  <c r="E69" i="7505"/>
  <c r="E70" i="7505"/>
  <c r="E71" i="7505"/>
  <c r="E72" i="7505"/>
  <c r="E73" i="7505"/>
  <c r="E74" i="7505"/>
  <c r="E75" i="7505"/>
  <c r="C6" i="7504" l="1"/>
  <c r="D6" i="7504"/>
  <c r="C7" i="7504"/>
  <c r="D7" i="7504"/>
  <c r="E7" i="7504" s="1"/>
  <c r="E8" i="7504"/>
  <c r="C13" i="7504"/>
  <c r="D13" i="7504"/>
  <c r="E14" i="7504"/>
  <c r="E15" i="7504"/>
  <c r="E16" i="7504"/>
  <c r="E17" i="7504"/>
  <c r="E18" i="7504"/>
  <c r="E19" i="7504"/>
  <c r="E20" i="7504"/>
  <c r="E21" i="7504"/>
  <c r="E22" i="7504"/>
  <c r="E23" i="7504"/>
  <c r="E24" i="7504"/>
  <c r="E25" i="7504"/>
  <c r="E26" i="7504"/>
  <c r="E27" i="7504"/>
  <c r="E28" i="7504"/>
  <c r="E29" i="7504"/>
  <c r="E30" i="7504"/>
  <c r="E31" i="7504"/>
  <c r="E32" i="7504"/>
  <c r="E33" i="7504"/>
  <c r="E34" i="7504"/>
  <c r="E35" i="7504"/>
  <c r="E36" i="7504"/>
  <c r="E37" i="7504"/>
  <c r="E38" i="7504"/>
  <c r="E39" i="7504"/>
  <c r="C44" i="7504"/>
  <c r="D44" i="7504"/>
  <c r="E45" i="7504"/>
  <c r="E46" i="7504"/>
  <c r="E47" i="7504"/>
  <c r="E48" i="7504"/>
  <c r="E49" i="7504"/>
  <c r="E50" i="7504"/>
  <c r="E51" i="7504"/>
  <c r="E52" i="7504"/>
  <c r="E53" i="7504"/>
  <c r="E54" i="7504"/>
  <c r="E55" i="7504"/>
  <c r="E56" i="7504"/>
  <c r="E57" i="7504"/>
  <c r="E58" i="7504"/>
  <c r="E59" i="7504"/>
  <c r="E60" i="7504"/>
  <c r="E61" i="7504"/>
  <c r="E62" i="7504"/>
  <c r="E63" i="7504"/>
  <c r="E64" i="7504"/>
  <c r="E65" i="7504"/>
  <c r="E66" i="7504"/>
  <c r="E67" i="7504"/>
  <c r="E68" i="7504"/>
  <c r="E69" i="7504"/>
  <c r="E70" i="7504"/>
  <c r="E71" i="7504"/>
  <c r="E72" i="7504"/>
  <c r="E73" i="7504"/>
  <c r="E74" i="7504"/>
  <c r="E75" i="7504"/>
  <c r="C80" i="7504"/>
  <c r="D80" i="7504"/>
  <c r="C81" i="7504"/>
  <c r="D81" i="7504"/>
  <c r="E81" i="7504" s="1"/>
  <c r="C82" i="7504"/>
  <c r="D82" i="7504"/>
  <c r="E82" i="7504"/>
  <c r="E83" i="7504"/>
  <c r="C88" i="7504"/>
  <c r="D88" i="7504"/>
  <c r="E89" i="7504"/>
  <c r="E90" i="7504"/>
  <c r="E91" i="7504"/>
  <c r="E92" i="7504"/>
  <c r="E93" i="7504"/>
  <c r="E94" i="7504"/>
  <c r="E95" i="7504"/>
  <c r="E96" i="7504"/>
  <c r="E97" i="7504"/>
  <c r="E98" i="7504"/>
  <c r="E99" i="7504"/>
  <c r="E100" i="7504"/>
  <c r="E101" i="7504"/>
  <c r="E102" i="7504"/>
  <c r="E103" i="7504"/>
  <c r="E104" i="7504"/>
  <c r="E105" i="7504"/>
  <c r="E106" i="7504"/>
  <c r="E107" i="7504"/>
  <c r="E108" i="7504"/>
  <c r="E109" i="7504"/>
  <c r="E110" i="7504"/>
  <c r="E111" i="7504"/>
  <c r="E112" i="7504"/>
  <c r="E113" i="7504"/>
  <c r="E114" i="7504"/>
  <c r="C119" i="7504"/>
  <c r="D119" i="7504"/>
  <c r="E120" i="7504"/>
  <c r="E121" i="7504"/>
  <c r="E122" i="7504"/>
  <c r="E123" i="7504"/>
  <c r="E124" i="7504"/>
  <c r="E125" i="7504"/>
  <c r="E126" i="7504"/>
  <c r="E127" i="7504"/>
  <c r="E128" i="7504"/>
  <c r="E129" i="7504"/>
  <c r="E130" i="7504"/>
  <c r="E131" i="7504"/>
  <c r="E132" i="7504"/>
  <c r="E133" i="7504"/>
  <c r="E134" i="7504"/>
  <c r="E135" i="7504"/>
  <c r="E136" i="7504"/>
  <c r="E137" i="7504"/>
  <c r="E138" i="7504"/>
  <c r="E139" i="7504"/>
  <c r="E140" i="7504"/>
  <c r="E141" i="7504"/>
  <c r="E142" i="7504"/>
  <c r="E143" i="7504"/>
  <c r="E144" i="7504"/>
  <c r="E145" i="7504"/>
  <c r="E146" i="7504"/>
  <c r="E147" i="7504"/>
  <c r="E148" i="7504"/>
  <c r="E149" i="7504"/>
  <c r="E150" i="7504"/>
  <c r="E151" i="7504"/>
  <c r="E152" i="7504"/>
  <c r="E153" i="7504"/>
  <c r="E6" i="7504" l="1"/>
  <c r="C13" i="7503"/>
  <c r="D13" i="7503"/>
  <c r="C6" i="7503"/>
  <c r="D6" i="7503"/>
  <c r="E6" i="7503" s="1"/>
  <c r="C7" i="7503"/>
  <c r="D7" i="7503"/>
  <c r="E7" i="7503"/>
  <c r="E8" i="7503"/>
  <c r="E14" i="7503"/>
  <c r="E15" i="7503"/>
  <c r="E16" i="7503"/>
  <c r="E17" i="7503"/>
  <c r="E18" i="7503"/>
  <c r="E19" i="7503"/>
  <c r="E20" i="7503"/>
  <c r="E21" i="7503"/>
  <c r="E22" i="7503"/>
  <c r="E23" i="7503"/>
  <c r="E24" i="7503"/>
  <c r="E25" i="7503"/>
  <c r="E26" i="7503"/>
  <c r="E27" i="7503"/>
  <c r="E28" i="7503"/>
  <c r="E29" i="7503"/>
  <c r="E30" i="7503"/>
  <c r="E31" i="7503"/>
  <c r="E32" i="7503"/>
  <c r="E33" i="7503"/>
  <c r="E34" i="7503"/>
  <c r="E35" i="7503"/>
  <c r="E36" i="7503"/>
  <c r="E37" i="7503"/>
  <c r="E38" i="7503"/>
  <c r="E39" i="7503"/>
  <c r="D44" i="7503"/>
  <c r="E45" i="7503"/>
  <c r="E46" i="7503"/>
  <c r="E47" i="7503"/>
  <c r="E48" i="7503"/>
  <c r="E49" i="7503"/>
  <c r="E50" i="7503"/>
  <c r="E51" i="7503"/>
  <c r="E52" i="7503"/>
  <c r="E53" i="7503"/>
  <c r="E54" i="7503"/>
  <c r="E55" i="7503"/>
  <c r="E56" i="7503"/>
  <c r="E57" i="7503"/>
  <c r="E58" i="7503"/>
  <c r="E59" i="7503"/>
  <c r="E60" i="7503"/>
  <c r="E61" i="7503"/>
  <c r="E62" i="7503"/>
  <c r="E63" i="7503"/>
  <c r="E64" i="7503"/>
  <c r="E65" i="7503"/>
  <c r="E66" i="7503"/>
  <c r="E67" i="7503"/>
  <c r="E68" i="7503"/>
  <c r="E69" i="7503"/>
  <c r="E70" i="7503"/>
  <c r="E71" i="7503"/>
  <c r="E72" i="7503"/>
  <c r="E73" i="7503"/>
  <c r="E74" i="7503"/>
  <c r="E75" i="7503"/>
  <c r="D80" i="7503"/>
  <c r="C81" i="7503"/>
  <c r="E81" i="7503" s="1"/>
  <c r="D81" i="7503"/>
  <c r="C82" i="7503"/>
  <c r="E82" i="7503" s="1"/>
  <c r="D82" i="7503"/>
  <c r="E83" i="7503"/>
  <c r="D88" i="7503"/>
  <c r="E89" i="7503"/>
  <c r="E90" i="7503"/>
  <c r="E91" i="7503"/>
  <c r="E92" i="7503"/>
  <c r="E93" i="7503"/>
  <c r="E94" i="7503"/>
  <c r="E95" i="7503"/>
  <c r="E96" i="7503"/>
  <c r="E97" i="7503"/>
  <c r="E98" i="7503"/>
  <c r="E99" i="7503"/>
  <c r="E100" i="7503"/>
  <c r="E101" i="7503"/>
  <c r="E102" i="7503"/>
  <c r="E103" i="7503"/>
  <c r="E105" i="7503"/>
  <c r="E106" i="7503"/>
  <c r="E107" i="7503"/>
  <c r="E108" i="7503"/>
  <c r="E109" i="7503"/>
  <c r="E110" i="7503"/>
  <c r="E111" i="7503"/>
  <c r="E112" i="7503"/>
  <c r="E113" i="7503"/>
  <c r="E114" i="7503"/>
  <c r="D119" i="7503"/>
  <c r="E120" i="7503"/>
  <c r="E121" i="7503"/>
  <c r="E122" i="7503"/>
  <c r="E123" i="7503"/>
  <c r="E124" i="7503"/>
  <c r="E125" i="7503"/>
  <c r="E126" i="7503"/>
  <c r="E127" i="7503"/>
  <c r="E128" i="7503"/>
  <c r="E129" i="7503"/>
  <c r="E130" i="7503"/>
  <c r="E131" i="7503"/>
  <c r="E132" i="7503"/>
  <c r="E133" i="7503"/>
  <c r="E134" i="7503"/>
  <c r="E135" i="7503"/>
  <c r="E136" i="7503"/>
  <c r="E137" i="7503"/>
  <c r="E138" i="7503"/>
  <c r="E139" i="7503"/>
  <c r="E140" i="7503"/>
  <c r="E141" i="7503"/>
  <c r="E142" i="7503"/>
  <c r="E143" i="7503"/>
  <c r="E144" i="7503"/>
  <c r="E145" i="7503"/>
  <c r="E146" i="7503"/>
  <c r="E147" i="7503"/>
  <c r="E148" i="7503"/>
  <c r="E149" i="7503"/>
  <c r="E150" i="7503"/>
  <c r="C44" i="7503" l="1"/>
  <c r="C88" i="7503"/>
  <c r="C80" i="7503"/>
  <c r="C119" i="7503"/>
  <c r="C13" i="7502"/>
  <c r="D13" i="7502"/>
  <c r="E13" i="7502"/>
  <c r="F90" i="7502"/>
  <c r="G13" i="7502"/>
  <c r="C6" i="7502"/>
  <c r="D6" i="7502"/>
  <c r="E6" i="7502"/>
  <c r="H6" i="7502"/>
  <c r="C7" i="7502"/>
  <c r="D7" i="7502"/>
  <c r="E7" i="7502" s="1"/>
  <c r="H7" i="7502"/>
  <c r="C8" i="7502"/>
  <c r="H8" i="7502"/>
  <c r="E14" i="7502"/>
  <c r="H14" i="7502"/>
  <c r="E15" i="7502"/>
  <c r="H15" i="7502"/>
  <c r="E16" i="7502"/>
  <c r="H16" i="7502"/>
  <c r="E17" i="7502"/>
  <c r="H17" i="7502"/>
  <c r="E18" i="7502"/>
  <c r="H18" i="7502"/>
  <c r="E19" i="7502"/>
  <c r="H19" i="7502"/>
  <c r="E20" i="7502"/>
  <c r="H20" i="7502"/>
  <c r="E21" i="7502"/>
  <c r="H21" i="7502"/>
  <c r="E22" i="7502"/>
  <c r="H22" i="7502"/>
  <c r="E23" i="7502"/>
  <c r="H23" i="7502"/>
  <c r="E24" i="7502"/>
  <c r="H24" i="7502"/>
  <c r="E25" i="7502"/>
  <c r="H25" i="7502"/>
  <c r="E26" i="7502"/>
  <c r="H26" i="7502"/>
  <c r="E27" i="7502"/>
  <c r="H27" i="7502"/>
  <c r="E28" i="7502"/>
  <c r="H28" i="7502"/>
  <c r="E29" i="7502"/>
  <c r="H29" i="7502"/>
  <c r="E30" i="7502"/>
  <c r="H30" i="7502"/>
  <c r="E31" i="7502"/>
  <c r="H31" i="7502"/>
  <c r="E32" i="7502"/>
  <c r="H32" i="7502"/>
  <c r="E33" i="7502"/>
  <c r="H33" i="7502"/>
  <c r="E34" i="7502"/>
  <c r="H34" i="7502"/>
  <c r="E35" i="7502"/>
  <c r="H35" i="7502"/>
  <c r="E36" i="7502"/>
  <c r="H36" i="7502"/>
  <c r="E37" i="7502"/>
  <c r="H37" i="7502"/>
  <c r="E38" i="7502"/>
  <c r="H38" i="7502"/>
  <c r="E39" i="7502"/>
  <c r="H39" i="7502"/>
  <c r="D44" i="7502"/>
  <c r="E45" i="7502"/>
  <c r="H45" i="7502"/>
  <c r="E46" i="7502"/>
  <c r="H46" i="7502"/>
  <c r="E47" i="7502"/>
  <c r="H47" i="7502"/>
  <c r="E48" i="7502"/>
  <c r="H48" i="7502"/>
  <c r="E49" i="7502"/>
  <c r="H49" i="7502"/>
  <c r="E50" i="7502"/>
  <c r="H50" i="7502"/>
  <c r="E51" i="7502"/>
  <c r="H51" i="7502"/>
  <c r="E52" i="7502"/>
  <c r="H52" i="7502"/>
  <c r="E53" i="7502"/>
  <c r="H53" i="7502"/>
  <c r="E54" i="7502"/>
  <c r="H54" i="7502"/>
  <c r="E55" i="7502"/>
  <c r="H55" i="7502"/>
  <c r="E56" i="7502"/>
  <c r="H56" i="7502"/>
  <c r="E57" i="7502"/>
  <c r="H57" i="7502"/>
  <c r="E58" i="7502"/>
  <c r="H58" i="7502"/>
  <c r="E59" i="7502"/>
  <c r="H59" i="7502"/>
  <c r="E60" i="7502"/>
  <c r="H60" i="7502"/>
  <c r="E61" i="7502"/>
  <c r="H61" i="7502"/>
  <c r="E62" i="7502"/>
  <c r="H62" i="7502"/>
  <c r="E63" i="7502"/>
  <c r="H63" i="7502"/>
  <c r="E64" i="7502"/>
  <c r="H64" i="7502"/>
  <c r="E65" i="7502"/>
  <c r="H65" i="7502"/>
  <c r="E66" i="7502"/>
  <c r="H66" i="7502"/>
  <c r="E67" i="7502"/>
  <c r="H67" i="7502"/>
  <c r="E68" i="7502"/>
  <c r="H68" i="7502"/>
  <c r="E69" i="7502"/>
  <c r="H69" i="7502"/>
  <c r="E70" i="7502"/>
  <c r="H70" i="7502"/>
  <c r="E71" i="7502"/>
  <c r="H71" i="7502"/>
  <c r="E72" i="7502"/>
  <c r="H72" i="7502"/>
  <c r="E73" i="7502"/>
  <c r="H73" i="7502"/>
  <c r="E74" i="7502"/>
  <c r="H74" i="7502"/>
  <c r="E75" i="7502"/>
  <c r="H75" i="7502"/>
  <c r="D81" i="7502"/>
  <c r="G81" i="7502"/>
  <c r="C82" i="7502"/>
  <c r="C84" i="7502" s="1"/>
  <c r="D82" i="7502"/>
  <c r="E82" i="7502" s="1"/>
  <c r="H82" i="7502"/>
  <c r="C83" i="7502"/>
  <c r="D83" i="7502"/>
  <c r="H83" i="7502"/>
  <c r="H84" i="7502"/>
  <c r="D90" i="7502"/>
  <c r="E91" i="7502"/>
  <c r="H91" i="7502"/>
  <c r="E92" i="7502"/>
  <c r="H92" i="7502"/>
  <c r="E93" i="7502"/>
  <c r="H93" i="7502"/>
  <c r="E94" i="7502"/>
  <c r="H94" i="7502"/>
  <c r="E95" i="7502"/>
  <c r="H95" i="7502"/>
  <c r="E96" i="7502"/>
  <c r="H96" i="7502"/>
  <c r="E97" i="7502"/>
  <c r="H97" i="7502"/>
  <c r="E98" i="7502"/>
  <c r="H98" i="7502"/>
  <c r="E99" i="7502"/>
  <c r="H99" i="7502"/>
  <c r="E100" i="7502"/>
  <c r="H100" i="7502"/>
  <c r="E101" i="7502"/>
  <c r="H101" i="7502"/>
  <c r="E102" i="7502"/>
  <c r="H102" i="7502"/>
  <c r="E103" i="7502"/>
  <c r="H103" i="7502"/>
  <c r="E104" i="7502"/>
  <c r="H104" i="7502"/>
  <c r="E105" i="7502"/>
  <c r="H105" i="7502"/>
  <c r="E106" i="7502"/>
  <c r="E107" i="7502"/>
  <c r="H107" i="7502"/>
  <c r="E108" i="7502"/>
  <c r="H108" i="7502"/>
  <c r="E109" i="7502"/>
  <c r="H109" i="7502"/>
  <c r="E110" i="7502"/>
  <c r="H110" i="7502"/>
  <c r="E111" i="7502"/>
  <c r="H111" i="7502"/>
  <c r="E112" i="7502"/>
  <c r="H112" i="7502"/>
  <c r="E113" i="7502"/>
  <c r="H113" i="7502"/>
  <c r="E114" i="7502"/>
  <c r="H114" i="7502"/>
  <c r="E115" i="7502"/>
  <c r="H115" i="7502"/>
  <c r="E116" i="7502"/>
  <c r="H116" i="7502"/>
  <c r="D122" i="7502"/>
  <c r="E123" i="7502"/>
  <c r="H123" i="7502"/>
  <c r="E124" i="7502"/>
  <c r="H124" i="7502"/>
  <c r="E125" i="7502"/>
  <c r="H125" i="7502"/>
  <c r="E126" i="7502"/>
  <c r="H126" i="7502"/>
  <c r="E127" i="7502"/>
  <c r="H127" i="7502"/>
  <c r="E128" i="7502"/>
  <c r="H128" i="7502"/>
  <c r="E129" i="7502"/>
  <c r="H129" i="7502"/>
  <c r="E130" i="7502"/>
  <c r="H130" i="7502"/>
  <c r="E131" i="7502"/>
  <c r="H131" i="7502"/>
  <c r="E132" i="7502"/>
  <c r="H132" i="7502"/>
  <c r="E133" i="7502"/>
  <c r="H133" i="7502"/>
  <c r="E134" i="7502"/>
  <c r="H134" i="7502"/>
  <c r="E135" i="7502"/>
  <c r="H135" i="7502"/>
  <c r="E136" i="7502"/>
  <c r="H136" i="7502"/>
  <c r="E137" i="7502"/>
  <c r="H137" i="7502"/>
  <c r="E138" i="7502"/>
  <c r="H138" i="7502"/>
  <c r="E139" i="7502"/>
  <c r="H139" i="7502"/>
  <c r="E140" i="7502"/>
  <c r="H140" i="7502"/>
  <c r="E141" i="7502"/>
  <c r="H141" i="7502"/>
  <c r="E142" i="7502"/>
  <c r="H142" i="7502"/>
  <c r="E143" i="7502"/>
  <c r="H143" i="7502"/>
  <c r="E144" i="7502"/>
  <c r="H144" i="7502"/>
  <c r="E145" i="7502"/>
  <c r="H145" i="7502"/>
  <c r="E146" i="7502"/>
  <c r="H146" i="7502"/>
  <c r="E147" i="7502"/>
  <c r="H147" i="7502"/>
  <c r="E148" i="7502"/>
  <c r="H148" i="7502"/>
  <c r="E149" i="7502"/>
  <c r="H149" i="7502"/>
  <c r="E150" i="7502"/>
  <c r="H150" i="7502"/>
  <c r="E151" i="7502"/>
  <c r="H151" i="7502"/>
  <c r="E152" i="7502"/>
  <c r="H152" i="7502"/>
  <c r="E153" i="7502"/>
  <c r="H153" i="7502"/>
  <c r="C158" i="7502"/>
  <c r="D158" i="7502"/>
  <c r="F158" i="7502"/>
  <c r="G158" i="7502"/>
  <c r="D161" i="7502"/>
  <c r="H159" i="7502"/>
  <c r="E160" i="7502"/>
  <c r="H160" i="7502"/>
  <c r="H161" i="7502"/>
  <c r="D167" i="7502"/>
  <c r="G167" i="7502"/>
  <c r="E168" i="7502"/>
  <c r="H168" i="7502"/>
  <c r="H169" i="7502"/>
  <c r="H170" i="7502"/>
  <c r="F122" i="7502" l="1"/>
  <c r="F81" i="7502"/>
  <c r="E158" i="7502"/>
  <c r="E169" i="7502"/>
  <c r="D170" i="7502"/>
  <c r="F167" i="7502"/>
  <c r="G44" i="7502"/>
  <c r="G122" i="7502"/>
  <c r="F44" i="7502"/>
  <c r="F13" i="7502"/>
  <c r="G90" i="7502"/>
  <c r="E122" i="7502"/>
  <c r="E159" i="7502"/>
  <c r="C170" i="7502"/>
  <c r="E170" i="7502" s="1"/>
  <c r="D84" i="7502"/>
  <c r="E84" i="7502" s="1"/>
  <c r="E83" i="7502"/>
  <c r="E44" i="7502"/>
  <c r="D8" i="7502"/>
  <c r="E8" i="7502" s="1"/>
  <c r="E167" i="7502"/>
  <c r="C122" i="7502"/>
  <c r="E90" i="7502"/>
  <c r="E81" i="7502"/>
  <c r="C44" i="7502"/>
  <c r="C161" i="7502"/>
  <c r="E161" i="7502" s="1"/>
  <c r="C167" i="7502"/>
  <c r="C90" i="7502"/>
  <c r="C81" i="7502"/>
  <c r="L31" i="7490" l="1"/>
  <c r="L30" i="7490"/>
  <c r="L35" i="7490" l="1"/>
  <c r="L9" i="7490"/>
  <c r="L32" i="7490" l="1"/>
  <c r="L22" i="7490"/>
  <c r="L14" i="7490"/>
  <c r="L39" i="7490"/>
  <c r="C13" i="2"/>
  <c r="D13" i="2"/>
  <c r="J32" i="7490" l="1"/>
  <c r="K35" i="7490" l="1"/>
  <c r="K39" i="7490" s="1"/>
  <c r="K14" i="7490"/>
  <c r="K9" i="7490"/>
  <c r="E5" i="7484"/>
  <c r="E5" i="472" s="1"/>
  <c r="E44" i="7498" l="1"/>
  <c r="E13" i="7498"/>
  <c r="J35" i="7490" l="1"/>
  <c r="J39" i="7490" s="1"/>
  <c r="J9" i="7490"/>
  <c r="J14" i="7490" l="1"/>
  <c r="I35" i="7490" l="1"/>
  <c r="H35" i="7490"/>
  <c r="G35" i="7490"/>
  <c r="F35" i="7490"/>
  <c r="E35" i="7490"/>
  <c r="D35" i="7490"/>
  <c r="C35" i="7490"/>
  <c r="I27" i="7490" l="1"/>
  <c r="I14" i="7490" l="1"/>
  <c r="H14" i="7490"/>
  <c r="G14" i="7490"/>
  <c r="F14" i="7490"/>
  <c r="E14" i="7490"/>
  <c r="D14" i="7490"/>
  <c r="C14" i="7490"/>
  <c r="D5" i="3" l="1"/>
  <c r="D5" i="7498" s="1"/>
  <c r="C5" i="3"/>
  <c r="C5" i="7498" s="1"/>
  <c r="C134" i="2"/>
  <c r="C165" i="2" s="1"/>
  <c r="C5" i="7484" l="1"/>
  <c r="C5" i="472" s="1"/>
  <c r="C44" i="7498"/>
  <c r="C13" i="7498"/>
  <c r="D5" i="7484"/>
  <c r="D5" i="472" s="1"/>
  <c r="D44" i="7498"/>
  <c r="D13" i="7498"/>
  <c r="I39" i="7490" l="1"/>
  <c r="I9" i="7490"/>
  <c r="H32" i="7490" l="1"/>
  <c r="J24" i="7493" l="1"/>
  <c r="I24" i="7493"/>
  <c r="N24" i="7487"/>
  <c r="O24" i="7487"/>
  <c r="H39" i="7490"/>
  <c r="C32" i="7490"/>
  <c r="D32" i="7490"/>
  <c r="E32" i="7490"/>
  <c r="F32" i="7490"/>
  <c r="G32" i="7490"/>
  <c r="H27" i="7490"/>
  <c r="H22" i="7490"/>
  <c r="G39" i="7490" l="1"/>
  <c r="E39" i="7490"/>
  <c r="C22" i="7490"/>
  <c r="G22" i="7490"/>
  <c r="D39" i="7490"/>
  <c r="D27" i="7490"/>
  <c r="F22" i="7490"/>
  <c r="E27" i="7490"/>
  <c r="F39" i="7490"/>
  <c r="C39" i="7490"/>
  <c r="D22" i="7490"/>
  <c r="C27" i="7490"/>
  <c r="G27" i="7490"/>
  <c r="E22" i="7490"/>
  <c r="F27" i="7490"/>
  <c r="H8" i="7490"/>
  <c r="H7" i="7490" l="1"/>
  <c r="H9" i="7490" s="1"/>
  <c r="O46" i="7487" l="1"/>
  <c r="O32" i="7487" s="1"/>
  <c r="J46" i="7493"/>
  <c r="J32" i="7493" s="1"/>
  <c r="I46" i="7493"/>
  <c r="I32" i="7493" s="1"/>
  <c r="N46" i="7487"/>
  <c r="N32" i="7487" s="1"/>
  <c r="O45" i="7487"/>
  <c r="J45" i="7493"/>
  <c r="O62" i="7487"/>
  <c r="O38" i="7487" s="1"/>
  <c r="J62" i="7493"/>
  <c r="J38" i="7493" s="1"/>
  <c r="O60" i="7487"/>
  <c r="J60" i="7493"/>
  <c r="O58" i="7487"/>
  <c r="J58" i="7493"/>
  <c r="O56" i="7487"/>
  <c r="O35" i="7487" s="1"/>
  <c r="J56" i="7493"/>
  <c r="J35" i="7493" s="1"/>
  <c r="O54" i="7487"/>
  <c r="J54" i="7493"/>
  <c r="O52" i="7487"/>
  <c r="J52" i="7493"/>
  <c r="O50" i="7487"/>
  <c r="J50" i="7493"/>
  <c r="O48" i="7487"/>
  <c r="J48" i="7493"/>
  <c r="N62" i="7487"/>
  <c r="N38" i="7487" s="1"/>
  <c r="I62" i="7493"/>
  <c r="I38" i="7493" s="1"/>
  <c r="I60" i="7493"/>
  <c r="N60" i="7487"/>
  <c r="I58" i="7493"/>
  <c r="N58" i="7487"/>
  <c r="I56" i="7493"/>
  <c r="I35" i="7493" s="1"/>
  <c r="N56" i="7487"/>
  <c r="N35" i="7487" s="1"/>
  <c r="I54" i="7493"/>
  <c r="N54" i="7487"/>
  <c r="N52" i="7487"/>
  <c r="I52" i="7493"/>
  <c r="I50" i="7493"/>
  <c r="N50" i="7487"/>
  <c r="N48" i="7487"/>
  <c r="I48" i="7493"/>
  <c r="N44" i="7487"/>
  <c r="I44" i="7493"/>
  <c r="O61" i="7487"/>
  <c r="O37" i="7487" s="1"/>
  <c r="J61" i="7493"/>
  <c r="J37" i="7493" s="1"/>
  <c r="J59" i="7493"/>
  <c r="O59" i="7487"/>
  <c r="O57" i="7487"/>
  <c r="J57" i="7493"/>
  <c r="O55" i="7487"/>
  <c r="J55" i="7493"/>
  <c r="O53" i="7487"/>
  <c r="O33" i="7487" s="1"/>
  <c r="J53" i="7493"/>
  <c r="J33" i="7493" s="1"/>
  <c r="O51" i="7487"/>
  <c r="J51" i="7493"/>
  <c r="O49" i="7487"/>
  <c r="J49" i="7493"/>
  <c r="O47" i="7487"/>
  <c r="J47" i="7493"/>
  <c r="O44" i="7487"/>
  <c r="J44" i="7493"/>
  <c r="I61" i="7493"/>
  <c r="I37" i="7493" s="1"/>
  <c r="N61" i="7487"/>
  <c r="N37" i="7487" s="1"/>
  <c r="I59" i="7493"/>
  <c r="N59" i="7487"/>
  <c r="I57" i="7493"/>
  <c r="N57" i="7487"/>
  <c r="I55" i="7493"/>
  <c r="N55" i="7487"/>
  <c r="I53" i="7493"/>
  <c r="I33" i="7493" s="1"/>
  <c r="N53" i="7487"/>
  <c r="N33" i="7487" s="1"/>
  <c r="I51" i="7493"/>
  <c r="I31" i="7493" s="1"/>
  <c r="N51" i="7487"/>
  <c r="I49" i="7493"/>
  <c r="N49" i="7487"/>
  <c r="I47" i="7493"/>
  <c r="N47" i="7487"/>
  <c r="I45" i="7493"/>
  <c r="N45" i="7487"/>
  <c r="N36" i="7487" l="1"/>
  <c r="J30" i="7493"/>
  <c r="N31" i="7487"/>
  <c r="O30" i="7487"/>
  <c r="O64" i="7487"/>
  <c r="N30" i="7487"/>
  <c r="N64" i="7487"/>
  <c r="O34" i="7487"/>
  <c r="J36" i="7493"/>
  <c r="N34" i="7487"/>
  <c r="O36" i="7487"/>
  <c r="I34" i="7493"/>
  <c r="I36" i="7493"/>
  <c r="O31" i="7487"/>
  <c r="J31" i="7493"/>
  <c r="I64" i="7493"/>
  <c r="I30" i="7493"/>
  <c r="J34" i="7493"/>
  <c r="J64" i="7493"/>
  <c r="J39" i="7493" l="1"/>
  <c r="J40" i="7493" s="1"/>
  <c r="N39" i="7487"/>
  <c r="N40" i="7487" s="1"/>
  <c r="I39" i="7493"/>
  <c r="I40" i="7493" s="1"/>
  <c r="O39" i="7487"/>
  <c r="O40" i="7487" s="1"/>
  <c r="E13" i="472" l="1"/>
  <c r="E44" i="472" s="1"/>
  <c r="D13" i="472"/>
  <c r="D44" i="472" s="1"/>
  <c r="C13" i="472"/>
  <c r="C44" i="472" s="1"/>
  <c r="H5" i="7484"/>
  <c r="K5" i="7484" s="1"/>
  <c r="D13" i="7484"/>
  <c r="E167" i="3"/>
  <c r="D167" i="3"/>
  <c r="C167" i="3"/>
  <c r="E135" i="3"/>
  <c r="D135" i="3"/>
  <c r="C135" i="3"/>
  <c r="E127" i="3"/>
  <c r="D127" i="3"/>
  <c r="C127" i="3"/>
  <c r="E98" i="3"/>
  <c r="D98" i="3"/>
  <c r="G98" i="3" s="1"/>
  <c r="C98" i="3"/>
  <c r="F98" i="3" s="1"/>
  <c r="E81" i="3"/>
  <c r="D81" i="3"/>
  <c r="G81" i="3" s="1"/>
  <c r="C81" i="3"/>
  <c r="F81" i="3" s="1"/>
  <c r="E44" i="3"/>
  <c r="D44" i="3"/>
  <c r="C44" i="3"/>
  <c r="E13" i="3"/>
  <c r="D13" i="3"/>
  <c r="C13" i="3"/>
  <c r="C5" i="267" l="1"/>
  <c r="F5" i="267" s="1"/>
  <c r="D5" i="267"/>
  <c r="D44" i="267" s="1"/>
  <c r="E5" i="267"/>
  <c r="E5" i="2826" s="1"/>
  <c r="E13" i="7484"/>
  <c r="G5" i="7484"/>
  <c r="G13" i="7484" s="1"/>
  <c r="D44" i="7484"/>
  <c r="D81" i="7484"/>
  <c r="H13" i="7484"/>
  <c r="H44" i="7484"/>
  <c r="C81" i="7484"/>
  <c r="C44" i="7484"/>
  <c r="C13" i="7484"/>
  <c r="N5" i="7484"/>
  <c r="K44" i="7484"/>
  <c r="K13" i="7484"/>
  <c r="F5" i="7484"/>
  <c r="E44" i="7484"/>
  <c r="D5" i="2826" l="1"/>
  <c r="G5" i="267"/>
  <c r="J5" i="267" s="1"/>
  <c r="C13" i="267"/>
  <c r="C5" i="2826"/>
  <c r="H5" i="267"/>
  <c r="H5" i="2826" s="1"/>
  <c r="D13" i="267"/>
  <c r="C44" i="267"/>
  <c r="E44" i="267"/>
  <c r="E13" i="267"/>
  <c r="J5" i="7484"/>
  <c r="M5" i="7484" s="1"/>
  <c r="G44" i="7484"/>
  <c r="D90" i="7484"/>
  <c r="F81" i="7484"/>
  <c r="I5" i="267"/>
  <c r="F44" i="267"/>
  <c r="F5" i="2826"/>
  <c r="F13" i="267"/>
  <c r="C90" i="7484"/>
  <c r="E81" i="7484"/>
  <c r="F13" i="7484"/>
  <c r="I5" i="7484"/>
  <c r="F44" i="7484"/>
  <c r="N44" i="7484"/>
  <c r="N13" i="7484"/>
  <c r="E13" i="2826"/>
  <c r="E44" i="2826" s="1"/>
  <c r="E166" i="2"/>
  <c r="D166" i="2"/>
  <c r="C166" i="2"/>
  <c r="E135" i="2"/>
  <c r="D135" i="2"/>
  <c r="C135" i="2"/>
  <c r="E127" i="2"/>
  <c r="D127" i="2"/>
  <c r="C127" i="2"/>
  <c r="E98" i="2"/>
  <c r="D98" i="2"/>
  <c r="G98" i="2" s="1"/>
  <c r="C98" i="2"/>
  <c r="F98" i="2" s="1"/>
  <c r="E81" i="2"/>
  <c r="D81" i="2"/>
  <c r="G81" i="2" s="1"/>
  <c r="C81" i="2"/>
  <c r="F81" i="2" s="1"/>
  <c r="E44" i="2"/>
  <c r="D44" i="2"/>
  <c r="C44" i="2"/>
  <c r="E13" i="2"/>
  <c r="C13" i="2826" l="1"/>
  <c r="C44" i="2826" s="1"/>
  <c r="G13" i="267"/>
  <c r="G5" i="2826"/>
  <c r="D13" i="2826"/>
  <c r="D44" i="2826" s="1"/>
  <c r="G44" i="267"/>
  <c r="H44" i="267"/>
  <c r="H13" i="267"/>
  <c r="J13" i="7484"/>
  <c r="J44" i="7484"/>
  <c r="D122" i="7484"/>
  <c r="C122" i="7484"/>
  <c r="F90" i="7484"/>
  <c r="F122" i="7484" s="1"/>
  <c r="H81" i="7484"/>
  <c r="J44" i="267"/>
  <c r="J13" i="267"/>
  <c r="I44" i="267"/>
  <c r="I13" i="267"/>
  <c r="I44" i="7484"/>
  <c r="I13" i="7484"/>
  <c r="L5" i="7484"/>
  <c r="H13" i="2826"/>
  <c r="H44" i="2826" s="1"/>
  <c r="F13" i="2826"/>
  <c r="M44" i="7484"/>
  <c r="M13" i="7484"/>
  <c r="G81" i="7484"/>
  <c r="E90" i="7484"/>
  <c r="E122" i="7484" s="1"/>
  <c r="G13" i="2826" l="1"/>
  <c r="G44" i="2826" s="1"/>
  <c r="F44" i="2826"/>
  <c r="H90" i="7484"/>
  <c r="H122" i="7484" s="1"/>
  <c r="J81" i="7484"/>
  <c r="J90" i="7484" s="1"/>
  <c r="I81" i="7484"/>
  <c r="I90" i="7484" s="1"/>
  <c r="G90" i="7484"/>
  <c r="G122" i="7484" s="1"/>
  <c r="L13" i="7484"/>
  <c r="L44" i="7484"/>
  <c r="E86" i="2" l="1"/>
  <c r="E84" i="2"/>
  <c r="E116" i="2"/>
  <c r="E114" i="2"/>
  <c r="E112" i="2"/>
  <c r="E110" i="2"/>
  <c r="E108" i="2"/>
  <c r="E106" i="2"/>
  <c r="E104" i="2"/>
  <c r="E102" i="2"/>
  <c r="E87" i="2"/>
  <c r="E85" i="2"/>
  <c r="E117" i="2"/>
  <c r="E115" i="2"/>
  <c r="E113" i="2"/>
  <c r="E111" i="2"/>
  <c r="E109" i="2"/>
  <c r="E107" i="2"/>
  <c r="E105" i="2"/>
  <c r="E103" i="2"/>
  <c r="E101" i="2"/>
  <c r="E83" i="2"/>
  <c r="E100" i="2"/>
  <c r="E88" i="2"/>
  <c r="E118" i="2"/>
  <c r="D91" i="3" l="1"/>
  <c r="C91" i="3"/>
  <c r="G85" i="3" l="1"/>
  <c r="G84" i="3"/>
  <c r="G86" i="3"/>
  <c r="G87" i="3"/>
  <c r="G88" i="3"/>
  <c r="G83" i="3"/>
  <c r="F88" i="3"/>
  <c r="F84" i="3"/>
  <c r="F87" i="3"/>
  <c r="F83" i="3"/>
  <c r="F86" i="3"/>
  <c r="F85" i="3"/>
  <c r="G9" i="7490" l="1"/>
  <c r="G47" i="7491" l="1"/>
  <c r="B45" i="7491"/>
  <c r="K42" i="7491"/>
  <c r="G42" i="7491"/>
  <c r="H42" i="7491" s="1"/>
  <c r="G41" i="7491"/>
  <c r="D41" i="7491"/>
  <c r="G40" i="7491"/>
  <c r="D40" i="7491"/>
  <c r="D43" i="7491" s="1"/>
  <c r="K39" i="7491"/>
  <c r="G39" i="7491"/>
  <c r="H39" i="7491" s="1"/>
  <c r="K38" i="7491"/>
  <c r="G38" i="7491"/>
  <c r="H38" i="7491" s="1"/>
  <c r="G37" i="7491"/>
  <c r="D37" i="7491"/>
  <c r="K37" i="7491" s="1"/>
  <c r="H41" i="7491" l="1"/>
  <c r="G43" i="7491"/>
  <c r="H43" i="7491" s="1"/>
  <c r="D45" i="7491"/>
  <c r="K40" i="7491"/>
  <c r="H37" i="7491"/>
  <c r="K41" i="7491"/>
  <c r="J43" i="7491"/>
  <c r="H40" i="7491"/>
  <c r="K43" i="7491" l="1"/>
  <c r="G46" i="7491"/>
  <c r="D121" i="3" l="1"/>
  <c r="E101" i="3"/>
  <c r="E102" i="3"/>
  <c r="E103" i="3"/>
  <c r="E104" i="3"/>
  <c r="E105" i="3"/>
  <c r="E107" i="3"/>
  <c r="E108" i="3"/>
  <c r="E110" i="3"/>
  <c r="E111" i="3"/>
  <c r="E113" i="3"/>
  <c r="E114" i="3"/>
  <c r="E115" i="3"/>
  <c r="E116" i="3"/>
  <c r="E117" i="3"/>
  <c r="E118" i="3"/>
  <c r="E100" i="3"/>
  <c r="E84" i="3"/>
  <c r="E86" i="3"/>
  <c r="E87" i="3"/>
  <c r="E88" i="3"/>
  <c r="D121" i="2"/>
  <c r="D91" i="2"/>
  <c r="D7" i="2826"/>
  <c r="G114" i="3" l="1"/>
  <c r="G106" i="3"/>
  <c r="G113" i="3"/>
  <c r="G105" i="3"/>
  <c r="G112" i="3"/>
  <c r="G104" i="3"/>
  <c r="G107" i="3"/>
  <c r="G111" i="3"/>
  <c r="G103" i="3"/>
  <c r="G118" i="3"/>
  <c r="G110" i="3"/>
  <c r="G102" i="3"/>
  <c r="G108" i="3"/>
  <c r="G117" i="3"/>
  <c r="G109" i="3"/>
  <c r="G101" i="3"/>
  <c r="G116" i="3"/>
  <c r="G115" i="3"/>
  <c r="G100" i="3"/>
  <c r="G115" i="2"/>
  <c r="G107" i="2"/>
  <c r="G110" i="2"/>
  <c r="G109" i="2"/>
  <c r="G114" i="2"/>
  <c r="G106" i="2"/>
  <c r="G105" i="2"/>
  <c r="G103" i="2"/>
  <c r="G102" i="2"/>
  <c r="G117" i="2"/>
  <c r="G116" i="2"/>
  <c r="G113" i="2"/>
  <c r="G100" i="2"/>
  <c r="G112" i="2"/>
  <c r="G104" i="2"/>
  <c r="G111" i="2"/>
  <c r="G118" i="2"/>
  <c r="G101" i="2"/>
  <c r="G108" i="2"/>
  <c r="G86" i="2"/>
  <c r="G88" i="2"/>
  <c r="G87" i="2"/>
  <c r="G84" i="2"/>
  <c r="G85" i="2"/>
  <c r="G83" i="2"/>
  <c r="O6" i="7487"/>
  <c r="O11" i="7487"/>
  <c r="O10" i="7487"/>
  <c r="O7" i="7487"/>
  <c r="O8" i="7487"/>
  <c r="O9" i="7487"/>
  <c r="G91" i="3"/>
  <c r="S9" i="7491"/>
  <c r="T9" i="7491" s="1"/>
  <c r="S5" i="7491"/>
  <c r="S6" i="7491"/>
  <c r="T6" i="7491" s="1"/>
  <c r="S8" i="7491"/>
  <c r="T8" i="7491" s="1"/>
  <c r="R10" i="7491"/>
  <c r="S10" i="7491"/>
  <c r="S7" i="7491"/>
  <c r="T7" i="7491" s="1"/>
  <c r="E83" i="3"/>
  <c r="C121" i="3"/>
  <c r="E109" i="3"/>
  <c r="E112" i="3"/>
  <c r="E85" i="3"/>
  <c r="E106" i="3"/>
  <c r="C121" i="2"/>
  <c r="C91" i="2"/>
  <c r="F9" i="7490"/>
  <c r="F116" i="3" l="1"/>
  <c r="F112" i="3"/>
  <c r="F108" i="3"/>
  <c r="F104" i="3"/>
  <c r="F100" i="3"/>
  <c r="F115" i="3"/>
  <c r="F111" i="3"/>
  <c r="F107" i="3"/>
  <c r="F103" i="3"/>
  <c r="F113" i="3"/>
  <c r="F105" i="3"/>
  <c r="F118" i="3"/>
  <c r="F114" i="3"/>
  <c r="F110" i="3"/>
  <c r="F106" i="3"/>
  <c r="F102" i="3"/>
  <c r="F109" i="3"/>
  <c r="F101" i="3"/>
  <c r="F117" i="3"/>
  <c r="F110" i="2"/>
  <c r="F113" i="2"/>
  <c r="F116" i="2"/>
  <c r="F112" i="2"/>
  <c r="F108" i="2"/>
  <c r="F104" i="2"/>
  <c r="F100" i="2"/>
  <c r="F106" i="2"/>
  <c r="F105" i="2"/>
  <c r="F114" i="2"/>
  <c r="F117" i="2"/>
  <c r="F115" i="2"/>
  <c r="F111" i="2"/>
  <c r="F107" i="2"/>
  <c r="F103" i="2"/>
  <c r="F118" i="2"/>
  <c r="F102" i="2"/>
  <c r="F101" i="2"/>
  <c r="F109" i="2"/>
  <c r="F83" i="2"/>
  <c r="F84" i="2"/>
  <c r="F87" i="2"/>
  <c r="F88" i="2"/>
  <c r="F85" i="2"/>
  <c r="F86" i="2"/>
  <c r="N9" i="7487"/>
  <c r="N10" i="7487"/>
  <c r="N11" i="7487"/>
  <c r="N8" i="7487"/>
  <c r="N6" i="7487"/>
  <c r="N7" i="7487"/>
  <c r="G121" i="3"/>
  <c r="S12" i="7491"/>
  <c r="T5" i="7491"/>
  <c r="T10" i="7491"/>
  <c r="R12" i="7491"/>
  <c r="E91" i="3"/>
  <c r="E121" i="3"/>
  <c r="E121" i="2"/>
  <c r="E91" i="2"/>
  <c r="G121" i="2"/>
  <c r="G91" i="2"/>
  <c r="F91" i="3" l="1"/>
  <c r="F121" i="3"/>
  <c r="F121" i="2"/>
  <c r="F91" i="2"/>
  <c r="I32" i="7490" l="1"/>
  <c r="J27" i="7490" l="1"/>
  <c r="I22" i="7490" l="1"/>
  <c r="J22" i="7490"/>
  <c r="K32" i="7490" l="1"/>
  <c r="E17" i="472" l="1"/>
  <c r="E29" i="472"/>
  <c r="E16" i="2826"/>
  <c r="E28" i="2826"/>
  <c r="E27" i="2826"/>
  <c r="E15" i="2826"/>
  <c r="E20" i="2826"/>
  <c r="E36" i="2826"/>
  <c r="E29" i="2826"/>
  <c r="E22" i="2826"/>
  <c r="E18" i="2826"/>
  <c r="E38" i="2826"/>
  <c r="E25" i="2826"/>
  <c r="E19" i="2826"/>
  <c r="E30" i="2826"/>
  <c r="E24" i="2826"/>
  <c r="E23" i="2826"/>
  <c r="E32" i="2826"/>
  <c r="G112" i="7484"/>
  <c r="G93" i="7484"/>
  <c r="G107" i="7484"/>
  <c r="G104" i="7484"/>
  <c r="G111" i="7484"/>
  <c r="G99" i="7484"/>
  <c r="G108" i="7484"/>
  <c r="G113" i="7484"/>
  <c r="G110" i="7484"/>
  <c r="G101" i="7484"/>
  <c r="G109" i="7484"/>
  <c r="G98" i="7484"/>
  <c r="G100" i="7484"/>
  <c r="G96" i="7484"/>
  <c r="G103" i="7484"/>
  <c r="G106" i="7484"/>
  <c r="G115" i="7484"/>
  <c r="G114" i="7484"/>
  <c r="G92" i="7484"/>
  <c r="G95" i="7484"/>
  <c r="G97" i="7484"/>
  <c r="G105" i="7484"/>
  <c r="G102" i="7484"/>
  <c r="G94" i="7484"/>
  <c r="E153" i="2"/>
  <c r="E148" i="2"/>
  <c r="N24" i="7484"/>
  <c r="H17" i="267"/>
  <c r="E143" i="2"/>
  <c r="E149" i="2"/>
  <c r="E144" i="2"/>
  <c r="E146" i="2"/>
  <c r="N30" i="7484"/>
  <c r="N29" i="7484"/>
  <c r="H30" i="267"/>
  <c r="H20" i="267"/>
  <c r="H16" i="267"/>
  <c r="H33" i="267"/>
  <c r="H37" i="267"/>
  <c r="E145" i="2"/>
  <c r="E140" i="2"/>
  <c r="H19" i="267"/>
  <c r="N22" i="7484"/>
  <c r="N21" i="7484"/>
  <c r="H36" i="267"/>
  <c r="N36" i="7484"/>
  <c r="E158" i="2"/>
  <c r="E141" i="2"/>
  <c r="E137" i="2"/>
  <c r="E155" i="2"/>
  <c r="H35" i="267"/>
  <c r="N16" i="7484"/>
  <c r="N15" i="7484"/>
  <c r="E138" i="2"/>
  <c r="E151" i="2"/>
  <c r="H28" i="267"/>
  <c r="H18" i="267"/>
  <c r="N34" i="7484"/>
  <c r="H24" i="267"/>
  <c r="N33" i="7484"/>
  <c r="E160" i="2"/>
  <c r="E147" i="2"/>
  <c r="N20" i="7484"/>
  <c r="H25" i="267"/>
  <c r="N23" i="7484"/>
  <c r="H34" i="267"/>
  <c r="N25" i="7484"/>
  <c r="E156" i="2"/>
  <c r="E139" i="2"/>
  <c r="N17" i="7484"/>
  <c r="H15" i="267"/>
  <c r="H29" i="267"/>
  <c r="N38" i="7484"/>
  <c r="H26" i="267"/>
  <c r="N37" i="7484"/>
  <c r="N19" i="7484"/>
  <c r="H38" i="267" l="1"/>
  <c r="H27" i="267"/>
  <c r="N18" i="7484"/>
  <c r="H22" i="267"/>
  <c r="E157" i="2"/>
  <c r="N32" i="7484"/>
  <c r="N31" i="7484"/>
  <c r="N26" i="7484"/>
  <c r="E142" i="2"/>
  <c r="E150" i="2"/>
  <c r="E159" i="2"/>
  <c r="E35" i="2826"/>
  <c r="H21" i="267"/>
  <c r="E34" i="2826"/>
  <c r="E23" i="472"/>
  <c r="E26" i="472"/>
  <c r="E152" i="2"/>
  <c r="H31" i="267"/>
  <c r="E17" i="2826"/>
  <c r="E37" i="2826"/>
  <c r="E23" i="2"/>
  <c r="E25" i="3"/>
  <c r="E25" i="2"/>
  <c r="E23" i="3"/>
  <c r="E30" i="2"/>
  <c r="N28" i="7484"/>
  <c r="H104" i="7484"/>
  <c r="K27" i="7484"/>
  <c r="D22" i="7484"/>
  <c r="H22" i="7484"/>
  <c r="D99" i="7484"/>
  <c r="E25" i="7498"/>
  <c r="E26" i="7498"/>
  <c r="E140" i="3"/>
  <c r="D107" i="7484"/>
  <c r="H30" i="7484"/>
  <c r="D30" i="7484"/>
  <c r="E19" i="2"/>
  <c r="E36" i="3"/>
  <c r="D106" i="7484"/>
  <c r="H29" i="7484"/>
  <c r="D29" i="7484"/>
  <c r="K36" i="7484"/>
  <c r="H113" i="7484"/>
  <c r="E38" i="2"/>
  <c r="D39" i="3"/>
  <c r="E14" i="3"/>
  <c r="H110" i="7484"/>
  <c r="K33" i="7484"/>
  <c r="E156" i="3"/>
  <c r="H32" i="267"/>
  <c r="D91" i="7484"/>
  <c r="G39" i="7484"/>
  <c r="H14" i="7484"/>
  <c r="D14" i="7484"/>
  <c r="D39" i="7498"/>
  <c r="E14" i="7498"/>
  <c r="E22" i="3"/>
  <c r="H21" i="7484"/>
  <c r="D21" i="7484"/>
  <c r="D98" i="7484"/>
  <c r="E35" i="7498"/>
  <c r="E20" i="7498"/>
  <c r="E29" i="7498"/>
  <c r="E138" i="3"/>
  <c r="C37" i="7484"/>
  <c r="C114" i="7484"/>
  <c r="C30" i="7484"/>
  <c r="C107" i="7484"/>
  <c r="C19" i="7484"/>
  <c r="C96" i="7484"/>
  <c r="I39" i="7484"/>
  <c r="G91" i="7484"/>
  <c r="C17" i="7484"/>
  <c r="C94" i="7484"/>
  <c r="H38" i="2826"/>
  <c r="H37" i="2826"/>
  <c r="H32" i="2826"/>
  <c r="E34" i="267"/>
  <c r="E31" i="267"/>
  <c r="E27" i="472"/>
  <c r="E35" i="472"/>
  <c r="E20" i="472"/>
  <c r="E14" i="472"/>
  <c r="C39" i="472"/>
  <c r="E22" i="472"/>
  <c r="C21" i="7484"/>
  <c r="C98" i="7484"/>
  <c r="C39" i="267"/>
  <c r="E14" i="267"/>
  <c r="E15" i="472"/>
  <c r="H28" i="7484"/>
  <c r="D28" i="7484"/>
  <c r="D105" i="7484"/>
  <c r="H111" i="7484"/>
  <c r="K34" i="7484"/>
  <c r="H107" i="7484"/>
  <c r="K30" i="7484"/>
  <c r="D102" i="7484"/>
  <c r="H25" i="7484"/>
  <c r="D25" i="7484"/>
  <c r="E149" i="3"/>
  <c r="N14" i="7484"/>
  <c r="M39" i="7484"/>
  <c r="E22" i="7498"/>
  <c r="E32" i="2"/>
  <c r="E34" i="3"/>
  <c r="H102" i="7484"/>
  <c r="K25" i="7484"/>
  <c r="E16" i="7498"/>
  <c r="E152" i="3"/>
  <c r="H33" i="7484"/>
  <c r="D110" i="7484"/>
  <c r="D33" i="7484"/>
  <c r="E36" i="7498"/>
  <c r="D39" i="2"/>
  <c r="E14" i="2"/>
  <c r="E28" i="7498"/>
  <c r="E37" i="7498"/>
  <c r="E18" i="2"/>
  <c r="E146" i="3"/>
  <c r="E158" i="3"/>
  <c r="D96" i="7484"/>
  <c r="D19" i="7484"/>
  <c r="H19" i="7484"/>
  <c r="C38" i="7484"/>
  <c r="C115" i="7484"/>
  <c r="C161" i="3"/>
  <c r="C103" i="7484"/>
  <c r="C26" i="7484"/>
  <c r="H19" i="2826"/>
  <c r="H16" i="2826"/>
  <c r="E28" i="267"/>
  <c r="E16" i="267"/>
  <c r="E37" i="267"/>
  <c r="E32" i="472"/>
  <c r="E25" i="472"/>
  <c r="E34" i="472"/>
  <c r="E19" i="472"/>
  <c r="E36" i="472"/>
  <c r="K17" i="7484"/>
  <c r="H94" i="7484"/>
  <c r="H33" i="2826"/>
  <c r="H24" i="2826"/>
  <c r="E26" i="267"/>
  <c r="E33" i="2"/>
  <c r="H100" i="7484"/>
  <c r="K23" i="7484"/>
  <c r="E29" i="2"/>
  <c r="E17" i="7498"/>
  <c r="E38" i="7498"/>
  <c r="E36" i="2"/>
  <c r="E159" i="3"/>
  <c r="K32" i="7484"/>
  <c r="H109" i="7484"/>
  <c r="H18" i="7484"/>
  <c r="D18" i="7484"/>
  <c r="D95" i="7484"/>
  <c r="D23" i="7484"/>
  <c r="D100" i="7484"/>
  <c r="H23" i="7484"/>
  <c r="D109" i="7484"/>
  <c r="D32" i="7484"/>
  <c r="H32" i="7484"/>
  <c r="E38" i="3"/>
  <c r="E28" i="2"/>
  <c r="H112" i="7484"/>
  <c r="K35" i="7484"/>
  <c r="E24" i="7498"/>
  <c r="E20" i="3"/>
  <c r="G39" i="267"/>
  <c r="H14" i="267"/>
  <c r="E34" i="7498"/>
  <c r="K29" i="7484"/>
  <c r="H106" i="7484"/>
  <c r="E19" i="3"/>
  <c r="C108" i="7484"/>
  <c r="C31" i="7484"/>
  <c r="C161" i="2"/>
  <c r="C111" i="7484"/>
  <c r="C34" i="7484"/>
  <c r="F39" i="7484"/>
  <c r="C91" i="7484"/>
  <c r="C14" i="7484"/>
  <c r="H27" i="2826"/>
  <c r="H28" i="2826"/>
  <c r="H25" i="2826"/>
  <c r="E21" i="2826"/>
  <c r="E19" i="267"/>
  <c r="E21" i="267"/>
  <c r="E36" i="267"/>
  <c r="E28" i="472"/>
  <c r="E30" i="472"/>
  <c r="E37" i="472"/>
  <c r="E18" i="472"/>
  <c r="E30" i="7498"/>
  <c r="K19" i="7484"/>
  <c r="H96" i="7484"/>
  <c r="H95" i="7484"/>
  <c r="K18" i="7484"/>
  <c r="E16" i="3"/>
  <c r="E145" i="3"/>
  <c r="H30" i="2826"/>
  <c r="E18" i="267"/>
  <c r="E23" i="7498"/>
  <c r="J39" i="7484"/>
  <c r="K14" i="7484"/>
  <c r="H91" i="7484"/>
  <c r="E27" i="7498"/>
  <c r="D104" i="7484"/>
  <c r="H27" i="7484"/>
  <c r="D27" i="7484"/>
  <c r="E37" i="2"/>
  <c r="N27" i="7484"/>
  <c r="E16" i="2"/>
  <c r="D101" i="7484"/>
  <c r="D24" i="7484"/>
  <c r="H24" i="7484"/>
  <c r="E26" i="3"/>
  <c r="H17" i="7484"/>
  <c r="D17" i="7484"/>
  <c r="D94" i="7484"/>
  <c r="E15" i="2"/>
  <c r="E32" i="3"/>
  <c r="H97" i="7484"/>
  <c r="K20" i="7484"/>
  <c r="E35" i="2"/>
  <c r="E33" i="3"/>
  <c r="E22" i="2"/>
  <c r="E150" i="3"/>
  <c r="C36" i="7484"/>
  <c r="C113" i="7484"/>
  <c r="C93" i="7484"/>
  <c r="C16" i="7484"/>
  <c r="C105" i="7484"/>
  <c r="C28" i="7484"/>
  <c r="C95" i="7484"/>
  <c r="C18" i="7484"/>
  <c r="F39" i="267"/>
  <c r="C20" i="7484"/>
  <c r="C97" i="7484"/>
  <c r="C23" i="7484"/>
  <c r="C100" i="7484"/>
  <c r="H26" i="2826"/>
  <c r="E26" i="2826"/>
  <c r="H23" i="2826"/>
  <c r="H29" i="2826"/>
  <c r="F39" i="2826"/>
  <c r="E29" i="267"/>
  <c r="E35" i="267"/>
  <c r="E27" i="267"/>
  <c r="E21" i="472"/>
  <c r="E31" i="472"/>
  <c r="E37" i="3"/>
  <c r="E139" i="3"/>
  <c r="E17" i="2"/>
  <c r="E19" i="7498"/>
  <c r="H101" i="7484"/>
  <c r="K24" i="7484"/>
  <c r="E27" i="3"/>
  <c r="K22" i="7484"/>
  <c r="H99" i="7484"/>
  <c r="D38" i="7484"/>
  <c r="D115" i="7484"/>
  <c r="H38" i="7484"/>
  <c r="E143" i="3"/>
  <c r="E24" i="3"/>
  <c r="E141" i="3"/>
  <c r="E153" i="3"/>
  <c r="C39" i="7498"/>
  <c r="C33" i="7484"/>
  <c r="C110" i="7484"/>
  <c r="C15" i="7484"/>
  <c r="C92" i="7484"/>
  <c r="L39" i="7484"/>
  <c r="H21" i="2826"/>
  <c r="H34" i="2826"/>
  <c r="E31" i="2826"/>
  <c r="E20" i="267"/>
  <c r="E22" i="267"/>
  <c r="E15" i="267"/>
  <c r="E16" i="472"/>
  <c r="H36" i="7484"/>
  <c r="D36" i="7484"/>
  <c r="D113" i="7484"/>
  <c r="E148" i="3"/>
  <c r="E32" i="7498"/>
  <c r="H34" i="7484"/>
  <c r="D34" i="7484"/>
  <c r="D111" i="7484"/>
  <c r="E157" i="3"/>
  <c r="C39" i="3"/>
  <c r="D92" i="7484"/>
  <c r="D15" i="7484"/>
  <c r="H15" i="7484"/>
  <c r="E29" i="3"/>
  <c r="N35" i="7484"/>
  <c r="E155" i="3"/>
  <c r="E15" i="7498"/>
  <c r="D114" i="7484"/>
  <c r="D37" i="7484"/>
  <c r="H37" i="7484"/>
  <c r="E21" i="7498"/>
  <c r="E26" i="2"/>
  <c r="E154" i="3"/>
  <c r="E31" i="3"/>
  <c r="E136" i="3"/>
  <c r="D161" i="3"/>
  <c r="H23" i="267"/>
  <c r="E18" i="3"/>
  <c r="E142" i="3"/>
  <c r="E15" i="3"/>
  <c r="D108" i="7484"/>
  <c r="D31" i="7484"/>
  <c r="H31" i="7484"/>
  <c r="E31" i="2"/>
  <c r="E147" i="3"/>
  <c r="H92" i="7484"/>
  <c r="K15" i="7484"/>
  <c r="E30" i="3"/>
  <c r="E31" i="7498"/>
  <c r="H105" i="7484"/>
  <c r="K28" i="7484"/>
  <c r="D161" i="2"/>
  <c r="E136" i="2"/>
  <c r="E137" i="3"/>
  <c r="C22" i="7484"/>
  <c r="C99" i="7484"/>
  <c r="C39" i="2"/>
  <c r="C112" i="7484"/>
  <c r="C35" i="7484"/>
  <c r="C25" i="7484"/>
  <c r="C102" i="7484"/>
  <c r="C27" i="7484"/>
  <c r="C104" i="7484"/>
  <c r="H17" i="2826"/>
  <c r="H36" i="2826"/>
  <c r="H31" i="2826"/>
  <c r="E33" i="2826"/>
  <c r="E14" i="2826"/>
  <c r="D39" i="2826"/>
  <c r="D39" i="267"/>
  <c r="C39" i="2826"/>
  <c r="E33" i="267"/>
  <c r="E30" i="267"/>
  <c r="E38" i="267"/>
  <c r="E32" i="267"/>
  <c r="E24" i="472"/>
  <c r="E38" i="472"/>
  <c r="K37" i="7484"/>
  <c r="H114" i="7484"/>
  <c r="E24" i="2"/>
  <c r="H98" i="7484"/>
  <c r="K21" i="7484"/>
  <c r="E33" i="7498"/>
  <c r="E144" i="3"/>
  <c r="D16" i="7484"/>
  <c r="D93" i="7484"/>
  <c r="H16" i="7484"/>
  <c r="K31" i="7484"/>
  <c r="H108" i="7484"/>
  <c r="K38" i="7484"/>
  <c r="H115" i="7484"/>
  <c r="E154" i="2"/>
  <c r="E28" i="3"/>
  <c r="H103" i="7484"/>
  <c r="K26" i="7484"/>
  <c r="D35" i="7484"/>
  <c r="D112" i="7484"/>
  <c r="H35" i="7484"/>
  <c r="E34" i="2"/>
  <c r="E151" i="3"/>
  <c r="H93" i="7484"/>
  <c r="K16" i="7484"/>
  <c r="E18" i="7498"/>
  <c r="E35" i="3"/>
  <c r="E27" i="2"/>
  <c r="E21" i="3"/>
  <c r="E160" i="3"/>
  <c r="H26" i="7484"/>
  <c r="D26" i="7484"/>
  <c r="D103" i="7484"/>
  <c r="E21" i="2"/>
  <c r="D97" i="7484"/>
  <c r="D20" i="7484"/>
  <c r="H20" i="7484"/>
  <c r="E20" i="2"/>
  <c r="E17" i="3"/>
  <c r="C32" i="7484"/>
  <c r="C109" i="7484"/>
  <c r="C29" i="7484"/>
  <c r="C106" i="7484"/>
  <c r="C101" i="7484"/>
  <c r="C24" i="7484"/>
  <c r="D39" i="472"/>
  <c r="H15" i="2826"/>
  <c r="H18" i="2826"/>
  <c r="H20" i="2826"/>
  <c r="H14" i="2826"/>
  <c r="G39" i="2826"/>
  <c r="H35" i="2826"/>
  <c r="H22" i="2826"/>
  <c r="E24" i="267"/>
  <c r="E25" i="267"/>
  <c r="E17" i="267"/>
  <c r="E23" i="267"/>
  <c r="E33" i="472"/>
  <c r="E26" i="7484" l="1"/>
  <c r="E19" i="7484"/>
  <c r="E31" i="7484"/>
  <c r="E17" i="7484"/>
  <c r="E37" i="7484"/>
  <c r="E35" i="7484"/>
  <c r="E36" i="7484"/>
  <c r="E38" i="7484"/>
  <c r="E20" i="7484"/>
  <c r="E34" i="7484"/>
  <c r="E23" i="7484"/>
  <c r="E16" i="7484"/>
  <c r="E15" i="7484"/>
  <c r="E30" i="7484"/>
  <c r="E39" i="2826"/>
  <c r="C6" i="2826"/>
  <c r="E39" i="2"/>
  <c r="C6" i="2"/>
  <c r="R14" i="7491"/>
  <c r="N39" i="7484"/>
  <c r="L6" i="7484"/>
  <c r="C6" i="7498"/>
  <c r="E39" i="7498"/>
  <c r="F6" i="267"/>
  <c r="J6" i="7484"/>
  <c r="E22" i="7484"/>
  <c r="E161" i="2"/>
  <c r="D128" i="2"/>
  <c r="E39" i="3"/>
  <c r="C93" i="3"/>
  <c r="C6" i="3"/>
  <c r="E33" i="7484"/>
  <c r="M6" i="7484"/>
  <c r="E28" i="7484"/>
  <c r="D6" i="7498"/>
  <c r="E29" i="7484"/>
  <c r="D128" i="3"/>
  <c r="E161" i="3"/>
  <c r="C128" i="2"/>
  <c r="D6" i="267"/>
  <c r="E24" i="7484"/>
  <c r="E32" i="7484"/>
  <c r="C128" i="3"/>
  <c r="C6" i="267"/>
  <c r="E39" i="267"/>
  <c r="E39" i="472"/>
  <c r="C6" i="472"/>
  <c r="G116" i="7484"/>
  <c r="E21" i="7484"/>
  <c r="E14" i="7484"/>
  <c r="D39" i="7484"/>
  <c r="G6" i="2826"/>
  <c r="C39" i="7484"/>
  <c r="E18" i="7484"/>
  <c r="D6" i="2"/>
  <c r="I6" i="7484"/>
  <c r="K39" i="7484"/>
  <c r="D6" i="3"/>
  <c r="D93" i="3"/>
  <c r="D6" i="472"/>
  <c r="D6" i="2826"/>
  <c r="D8" i="2826" s="1"/>
  <c r="H116" i="7484"/>
  <c r="C116" i="7484"/>
  <c r="G6" i="267"/>
  <c r="H39" i="267"/>
  <c r="E25" i="7484"/>
  <c r="G6" i="7484"/>
  <c r="F6" i="2826"/>
  <c r="H39" i="2826"/>
  <c r="E27" i="7484"/>
  <c r="F6" i="7484"/>
  <c r="H39" i="7484"/>
  <c r="D116" i="7484"/>
  <c r="H6" i="7484" l="1"/>
  <c r="H117" i="7484"/>
  <c r="H82" i="7484"/>
  <c r="J82" i="7484"/>
  <c r="E6" i="2"/>
  <c r="D93" i="2"/>
  <c r="H6" i="2826"/>
  <c r="H6" i="267"/>
  <c r="I6" i="267"/>
  <c r="J6" i="267"/>
  <c r="E39" i="7484"/>
  <c r="C6" i="7484"/>
  <c r="D6" i="7484"/>
  <c r="E128" i="3"/>
  <c r="N6" i="7484"/>
  <c r="E6" i="3"/>
  <c r="E128" i="2"/>
  <c r="D117" i="7484"/>
  <c r="F82" i="7484"/>
  <c r="D82" i="7484"/>
  <c r="C82" i="7484"/>
  <c r="E82" i="7484"/>
  <c r="C117" i="7484"/>
  <c r="K6" i="7484"/>
  <c r="I82" i="7484"/>
  <c r="G82" i="7484"/>
  <c r="G117" i="7484"/>
  <c r="E6" i="2826"/>
  <c r="R18" i="7491"/>
  <c r="R15" i="7491"/>
  <c r="E6" i="472"/>
  <c r="E6" i="267"/>
  <c r="E6" i="7498"/>
  <c r="C93" i="2"/>
  <c r="E6" i="7484" l="1"/>
  <c r="G151" i="7484" l="1"/>
  <c r="G141" i="7484"/>
  <c r="G125" i="7484"/>
  <c r="G150" i="7484"/>
  <c r="G126" i="7484"/>
  <c r="G128" i="7484"/>
  <c r="G144" i="7484"/>
  <c r="G124" i="7484"/>
  <c r="G140" i="7484"/>
  <c r="G146" i="7484"/>
  <c r="G131" i="7484"/>
  <c r="G133" i="7484"/>
  <c r="G132" i="7484"/>
  <c r="G130" i="7484"/>
  <c r="G136" i="7484"/>
  <c r="G138" i="7484"/>
  <c r="G152" i="7484"/>
  <c r="G142" i="7484"/>
  <c r="G134" i="7484"/>
  <c r="G129" i="7484"/>
  <c r="G143" i="7484"/>
  <c r="G147" i="7484"/>
  <c r="G149" i="7484"/>
  <c r="G127" i="7484"/>
  <c r="G137" i="7484"/>
  <c r="G148" i="7484"/>
  <c r="G135" i="7484"/>
  <c r="G139" i="7484"/>
  <c r="G145" i="7484"/>
  <c r="E73" i="472"/>
  <c r="E52" i="472"/>
  <c r="E62" i="472"/>
  <c r="E68" i="472"/>
  <c r="E58" i="472"/>
  <c r="E70" i="472"/>
  <c r="E72" i="472"/>
  <c r="E60" i="472"/>
  <c r="E57" i="472"/>
  <c r="E67" i="472"/>
  <c r="E74" i="472"/>
  <c r="E53" i="472"/>
  <c r="E69" i="472"/>
  <c r="E66" i="472"/>
  <c r="E55" i="472"/>
  <c r="E51" i="472"/>
  <c r="E54" i="472" l="1"/>
  <c r="E63" i="472"/>
  <c r="E59" i="472"/>
  <c r="E65" i="472"/>
  <c r="E48" i="472"/>
  <c r="E61" i="472"/>
  <c r="C124" i="7484"/>
  <c r="C46" i="7484"/>
  <c r="C151" i="7484"/>
  <c r="C73" i="7484"/>
  <c r="C141" i="7484"/>
  <c r="C63" i="7484"/>
  <c r="C67" i="7484"/>
  <c r="C145" i="7484"/>
  <c r="C54" i="7484"/>
  <c r="C132" i="7484"/>
  <c r="C53" i="7484"/>
  <c r="C131" i="7484"/>
  <c r="C133" i="7484"/>
  <c r="C55" i="7484"/>
  <c r="D73" i="7484"/>
  <c r="H73" i="7484"/>
  <c r="D151" i="7484"/>
  <c r="K56" i="7484"/>
  <c r="H134" i="7484"/>
  <c r="D51" i="7484"/>
  <c r="H51" i="7484"/>
  <c r="D129" i="7484"/>
  <c r="E50" i="7498"/>
  <c r="N49" i="7484"/>
  <c r="N51" i="7484"/>
  <c r="K61" i="7484"/>
  <c r="H139" i="7484"/>
  <c r="E192" i="2"/>
  <c r="K70" i="7484"/>
  <c r="H148" i="7484"/>
  <c r="E185" i="2"/>
  <c r="H48" i="7484"/>
  <c r="D126" i="7484"/>
  <c r="D48" i="7484"/>
  <c r="N59" i="7484"/>
  <c r="E47" i="2"/>
  <c r="E191" i="2"/>
  <c r="E169" i="3"/>
  <c r="E74" i="7498"/>
  <c r="E49" i="3"/>
  <c r="E66" i="2"/>
  <c r="E66" i="3"/>
  <c r="H68" i="7484"/>
  <c r="D68" i="7484"/>
  <c r="D146" i="7484"/>
  <c r="E52" i="2"/>
  <c r="E171" i="2"/>
  <c r="E61" i="3"/>
  <c r="N46" i="7484"/>
  <c r="E176" i="2"/>
  <c r="E190" i="3"/>
  <c r="K58" i="7484"/>
  <c r="H136" i="7484"/>
  <c r="E56" i="2"/>
  <c r="E187" i="2"/>
  <c r="E179" i="3"/>
  <c r="E60" i="2826"/>
  <c r="H61" i="267"/>
  <c r="E45" i="2826"/>
  <c r="H50" i="267"/>
  <c r="E67" i="2826"/>
  <c r="H45" i="267"/>
  <c r="G75" i="267"/>
  <c r="E46" i="2826"/>
  <c r="H58" i="267"/>
  <c r="H45" i="2826"/>
  <c r="G75" i="2826"/>
  <c r="E57" i="2826"/>
  <c r="H55" i="267"/>
  <c r="E46" i="267"/>
  <c r="E48" i="267"/>
  <c r="E68" i="267"/>
  <c r="C75" i="267"/>
  <c r="E45" i="267"/>
  <c r="C144" i="7484"/>
  <c r="C66" i="7484"/>
  <c r="C136" i="7484"/>
  <c r="C58" i="7484"/>
  <c r="C74" i="7484"/>
  <c r="C152" i="7484"/>
  <c r="H67" i="7484"/>
  <c r="D67" i="7484"/>
  <c r="D145" i="7484"/>
  <c r="E195" i="2"/>
  <c r="E54" i="3"/>
  <c r="E70" i="7498"/>
  <c r="D142" i="7484"/>
  <c r="D64" i="7484"/>
  <c r="H64" i="7484"/>
  <c r="D60" i="7484"/>
  <c r="H60" i="7484"/>
  <c r="D138" i="7484"/>
  <c r="N58" i="7484"/>
  <c r="E48" i="7498"/>
  <c r="N71" i="7484"/>
  <c r="E189" i="2"/>
  <c r="D52" i="7484"/>
  <c r="H52" i="7484"/>
  <c r="D130" i="7484"/>
  <c r="K57" i="7484"/>
  <c r="H135" i="7484"/>
  <c r="E184" i="2"/>
  <c r="E175" i="3"/>
  <c r="E69" i="7498"/>
  <c r="E176" i="3"/>
  <c r="N60" i="7484"/>
  <c r="E167" i="2"/>
  <c r="D197" i="2"/>
  <c r="E182" i="3"/>
  <c r="K63" i="7484"/>
  <c r="H141" i="7484"/>
  <c r="E70" i="2"/>
  <c r="E179" i="2"/>
  <c r="E70" i="3"/>
  <c r="N56" i="7484"/>
  <c r="E47" i="7498"/>
  <c r="E63" i="3"/>
  <c r="D56" i="7484"/>
  <c r="H56" i="7484"/>
  <c r="D134" i="7484"/>
  <c r="E180" i="2"/>
  <c r="E194" i="3"/>
  <c r="H47" i="2826"/>
  <c r="E52" i="2826"/>
  <c r="H63" i="2826"/>
  <c r="H65" i="2826"/>
  <c r="E61" i="2826"/>
  <c r="H59" i="2826"/>
  <c r="H54" i="2826"/>
  <c r="H59" i="267"/>
  <c r="H50" i="2826"/>
  <c r="E73" i="2826"/>
  <c r="E74" i="2826"/>
  <c r="E74" i="267"/>
  <c r="E52" i="267"/>
  <c r="E49" i="267"/>
  <c r="E64" i="472"/>
  <c r="E71" i="472"/>
  <c r="C70" i="7484"/>
  <c r="C148" i="7484"/>
  <c r="C198" i="3"/>
  <c r="C140" i="7484"/>
  <c r="C62" i="7484"/>
  <c r="C137" i="7484"/>
  <c r="C59" i="7484"/>
  <c r="F75" i="267"/>
  <c r="H73" i="2826"/>
  <c r="E171" i="3"/>
  <c r="E172" i="3"/>
  <c r="E170" i="3"/>
  <c r="E174" i="3"/>
  <c r="E49" i="7498"/>
  <c r="K45" i="7484"/>
  <c r="H123" i="7484"/>
  <c r="J75" i="7484"/>
  <c r="K51" i="7484"/>
  <c r="H129" i="7484"/>
  <c r="H149" i="7484"/>
  <c r="K71" i="7484"/>
  <c r="E46" i="7498"/>
  <c r="H70" i="7484"/>
  <c r="D70" i="7484"/>
  <c r="D148" i="7484"/>
  <c r="K48" i="7484"/>
  <c r="H126" i="7484"/>
  <c r="E71" i="3"/>
  <c r="E48" i="2"/>
  <c r="N73" i="7484"/>
  <c r="E72" i="7498"/>
  <c r="E69" i="3"/>
  <c r="H127" i="7484"/>
  <c r="K49" i="7484"/>
  <c r="H54" i="7484"/>
  <c r="D54" i="7484"/>
  <c r="D132" i="7484"/>
  <c r="E55" i="3"/>
  <c r="K69" i="7484"/>
  <c r="H147" i="7484"/>
  <c r="E172" i="2"/>
  <c r="E186" i="3"/>
  <c r="H53" i="7484"/>
  <c r="D53" i="7484"/>
  <c r="D131" i="7484"/>
  <c r="E64" i="3"/>
  <c r="N70" i="7484"/>
  <c r="D57" i="7484"/>
  <c r="H57" i="7484"/>
  <c r="D135" i="7484"/>
  <c r="D75" i="7498"/>
  <c r="E45" i="7498"/>
  <c r="E67" i="3"/>
  <c r="H69" i="2826"/>
  <c r="E48" i="2826"/>
  <c r="E47" i="2826"/>
  <c r="H64" i="267"/>
  <c r="H55" i="2826"/>
  <c r="H67" i="267"/>
  <c r="E66" i="2826"/>
  <c r="H70" i="267"/>
  <c r="H60" i="267"/>
  <c r="H54" i="267"/>
  <c r="E60" i="267"/>
  <c r="E51" i="267"/>
  <c r="E73" i="267"/>
  <c r="E47" i="472"/>
  <c r="C57" i="7484"/>
  <c r="C135" i="7484"/>
  <c r="C72" i="7484"/>
  <c r="C150" i="7484"/>
  <c r="C127" i="7484"/>
  <c r="C49" i="7484"/>
  <c r="C51" i="7484"/>
  <c r="C129" i="7484"/>
  <c r="C52" i="7484"/>
  <c r="C130" i="7484"/>
  <c r="H74" i="2826"/>
  <c r="D125" i="7484"/>
  <c r="H47" i="7484"/>
  <c r="D47" i="7484"/>
  <c r="E190" i="2"/>
  <c r="H140" i="7484"/>
  <c r="K62" i="7484"/>
  <c r="N72" i="7484"/>
  <c r="E54" i="2"/>
  <c r="E45" i="2"/>
  <c r="D75" i="2"/>
  <c r="E57" i="3"/>
  <c r="E46" i="3"/>
  <c r="E71" i="7498"/>
  <c r="N64" i="7484"/>
  <c r="N52" i="7484"/>
  <c r="D55" i="7484"/>
  <c r="D133" i="7484"/>
  <c r="H55" i="7484"/>
  <c r="H58" i="7484"/>
  <c r="D58" i="7484"/>
  <c r="E58" i="7484" s="1"/>
  <c r="D136" i="7484"/>
  <c r="E62" i="7498"/>
  <c r="E72" i="3"/>
  <c r="E49" i="2"/>
  <c r="E73" i="2"/>
  <c r="E67" i="7498"/>
  <c r="D71" i="7484"/>
  <c r="H71" i="7484"/>
  <c r="D149" i="7484"/>
  <c r="N66" i="7484"/>
  <c r="E56" i="3"/>
  <c r="H133" i="7484"/>
  <c r="K55" i="7484"/>
  <c r="E59" i="3"/>
  <c r="H50" i="7484"/>
  <c r="D50" i="7484"/>
  <c r="D128" i="7484"/>
  <c r="E57" i="7498"/>
  <c r="E188" i="3"/>
  <c r="K67" i="7484"/>
  <c r="H145" i="7484"/>
  <c r="K50" i="7484"/>
  <c r="H128" i="7484"/>
  <c r="E54" i="7498"/>
  <c r="E68" i="3"/>
  <c r="H46" i="267"/>
  <c r="H49" i="2826"/>
  <c r="E56" i="2826"/>
  <c r="E65" i="2826"/>
  <c r="E53" i="2826"/>
  <c r="E59" i="2826"/>
  <c r="E49" i="2826"/>
  <c r="E64" i="2826"/>
  <c r="E63" i="2826"/>
  <c r="H68" i="2826"/>
  <c r="E68" i="2826"/>
  <c r="E71" i="2826"/>
  <c r="H67" i="2826"/>
  <c r="E61" i="267"/>
  <c r="E69" i="267"/>
  <c r="E72" i="267"/>
  <c r="L75" i="7484"/>
  <c r="C197" i="2"/>
  <c r="F75" i="2826"/>
  <c r="E58" i="3"/>
  <c r="E58" i="2"/>
  <c r="E71" i="2"/>
  <c r="E65" i="3"/>
  <c r="E48" i="3"/>
  <c r="K47" i="7484"/>
  <c r="H125" i="7484"/>
  <c r="N50" i="7484"/>
  <c r="K74" i="7484"/>
  <c r="H152" i="7484"/>
  <c r="E196" i="3"/>
  <c r="E193" i="2"/>
  <c r="D45" i="7484"/>
  <c r="D123" i="7484"/>
  <c r="H45" i="7484"/>
  <c r="G75" i="7484"/>
  <c r="K52" i="7484"/>
  <c r="H130" i="7484"/>
  <c r="E65" i="7498"/>
  <c r="E180" i="3"/>
  <c r="K72" i="7484"/>
  <c r="H150" i="7484"/>
  <c r="H66" i="7484"/>
  <c r="D66" i="7484"/>
  <c r="D144" i="7484"/>
  <c r="E60" i="3"/>
  <c r="D147" i="7484"/>
  <c r="H69" i="7484"/>
  <c r="D69" i="7484"/>
  <c r="E59" i="2"/>
  <c r="E60" i="7498"/>
  <c r="E52" i="3"/>
  <c r="K46" i="7484"/>
  <c r="H124" i="7484"/>
  <c r="N45" i="7484"/>
  <c r="M75" i="7484"/>
  <c r="E53" i="7498"/>
  <c r="E192" i="3"/>
  <c r="H58" i="2826"/>
  <c r="H46" i="2826"/>
  <c r="H47" i="267"/>
  <c r="E54" i="2826"/>
  <c r="H64" i="2826"/>
  <c r="E62" i="2826"/>
  <c r="E50" i="2826"/>
  <c r="E55" i="2826"/>
  <c r="H56" i="2826"/>
  <c r="E70" i="2826"/>
  <c r="H53" i="2826"/>
  <c r="E58" i="267"/>
  <c r="E66" i="267"/>
  <c r="E67" i="267"/>
  <c r="E59" i="267"/>
  <c r="G123" i="7484"/>
  <c r="I75" i="7484"/>
  <c r="E50" i="472"/>
  <c r="E49" i="472"/>
  <c r="C48" i="7484"/>
  <c r="C126" i="7484"/>
  <c r="C146" i="7484"/>
  <c r="C68" i="7484"/>
  <c r="C75" i="2"/>
  <c r="C65" i="7484"/>
  <c r="C143" i="7484"/>
  <c r="C123" i="7484"/>
  <c r="F75" i="7484"/>
  <c r="C45" i="7484"/>
  <c r="C75" i="7498"/>
  <c r="N47" i="7484"/>
  <c r="N62" i="7484"/>
  <c r="E186" i="2"/>
  <c r="H46" i="7484"/>
  <c r="D124" i="7484"/>
  <c r="D46" i="7484"/>
  <c r="H74" i="7484"/>
  <c r="D74" i="7484"/>
  <c r="E74" i="7484" s="1"/>
  <c r="D152" i="7484"/>
  <c r="E72" i="2"/>
  <c r="E168" i="3"/>
  <c r="D198" i="3"/>
  <c r="E195" i="3"/>
  <c r="E187" i="3"/>
  <c r="N67" i="7484"/>
  <c r="E67" i="2"/>
  <c r="E52" i="7498"/>
  <c r="E53" i="3"/>
  <c r="E62" i="2"/>
  <c r="E194" i="2"/>
  <c r="E62" i="3"/>
  <c r="K59" i="7484"/>
  <c r="H137" i="7484"/>
  <c r="E51" i="2"/>
  <c r="N74" i="7484"/>
  <c r="E68" i="7498"/>
  <c r="E73" i="3"/>
  <c r="K65" i="7484"/>
  <c r="H143" i="7484"/>
  <c r="N53" i="7484"/>
  <c r="E61" i="7498"/>
  <c r="E184" i="3"/>
  <c r="H142" i="7484"/>
  <c r="K64" i="7484"/>
  <c r="E61" i="2"/>
  <c r="E173" i="2"/>
  <c r="E55" i="7498"/>
  <c r="E181" i="3"/>
  <c r="H144" i="7484"/>
  <c r="K66" i="7484"/>
  <c r="E63" i="2"/>
  <c r="E56" i="7498"/>
  <c r="E47" i="3"/>
  <c r="H65" i="267"/>
  <c r="E58" i="2826"/>
  <c r="H61" i="2826"/>
  <c r="H68" i="267"/>
  <c r="H51" i="267"/>
  <c r="H70" i="2826"/>
  <c r="E69" i="2826"/>
  <c r="E51" i="2826"/>
  <c r="H66" i="2826"/>
  <c r="H51" i="2826"/>
  <c r="E55" i="267"/>
  <c r="E47" i="267"/>
  <c r="E54" i="267"/>
  <c r="E50" i="267"/>
  <c r="E45" i="472"/>
  <c r="C75" i="472"/>
  <c r="E46" i="472"/>
  <c r="C75" i="3"/>
  <c r="C142" i="7484"/>
  <c r="C64" i="7484"/>
  <c r="C60" i="7484"/>
  <c r="C138" i="7484"/>
  <c r="C50" i="7484"/>
  <c r="C128" i="7484"/>
  <c r="C71" i="7484"/>
  <c r="C149" i="7484"/>
  <c r="E73" i="7498"/>
  <c r="E66" i="7498"/>
  <c r="D143" i="7484"/>
  <c r="H65" i="7484"/>
  <c r="D65" i="7484"/>
  <c r="N61" i="7484"/>
  <c r="E169" i="2"/>
  <c r="N65" i="7484"/>
  <c r="N57" i="7484"/>
  <c r="E74" i="2"/>
  <c r="E193" i="3"/>
  <c r="E183" i="3"/>
  <c r="K53" i="7484"/>
  <c r="H131" i="7484"/>
  <c r="E69" i="2"/>
  <c r="E181" i="2"/>
  <c r="E58" i="7498"/>
  <c r="E189" i="3"/>
  <c r="E175" i="2"/>
  <c r="E178" i="3"/>
  <c r="N69" i="7484"/>
  <c r="E64" i="2"/>
  <c r="E168" i="2"/>
  <c r="E63" i="7498"/>
  <c r="E173" i="3"/>
  <c r="H49" i="7484"/>
  <c r="D49" i="7484"/>
  <c r="D127" i="7484"/>
  <c r="E55" i="2"/>
  <c r="H151" i="7484"/>
  <c r="K73" i="7484"/>
  <c r="E64" i="7498"/>
  <c r="E191" i="3"/>
  <c r="K54" i="7484"/>
  <c r="H132" i="7484"/>
  <c r="E68" i="2"/>
  <c r="E174" i="2"/>
  <c r="D75" i="3"/>
  <c r="E45" i="3"/>
  <c r="N54" i="7484"/>
  <c r="E65" i="2"/>
  <c r="E177" i="2"/>
  <c r="E51" i="7498"/>
  <c r="E185" i="3"/>
  <c r="H53" i="267"/>
  <c r="H48" i="2826"/>
  <c r="H71" i="267"/>
  <c r="H62" i="267"/>
  <c r="H60" i="2826"/>
  <c r="H69" i="267"/>
  <c r="H71" i="2826"/>
  <c r="H57" i="2826"/>
  <c r="H52" i="267"/>
  <c r="H56" i="267"/>
  <c r="E72" i="2826"/>
  <c r="E65" i="267"/>
  <c r="E57" i="267"/>
  <c r="E56" i="267"/>
  <c r="E71" i="267"/>
  <c r="E62" i="267"/>
  <c r="C56" i="7484"/>
  <c r="C134" i="7484"/>
  <c r="E56" i="472"/>
  <c r="D75" i="472"/>
  <c r="C139" i="7484"/>
  <c r="C61" i="7484"/>
  <c r="C47" i="7484"/>
  <c r="C125" i="7484"/>
  <c r="C69" i="7484"/>
  <c r="C147" i="7484"/>
  <c r="C75" i="2826"/>
  <c r="K68" i="7484"/>
  <c r="H146" i="7484"/>
  <c r="D59" i="7484"/>
  <c r="E59" i="7484" s="1"/>
  <c r="H59" i="7484"/>
  <c r="D137" i="7484"/>
  <c r="D72" i="7484"/>
  <c r="E72" i="7484" s="1"/>
  <c r="D150" i="7484"/>
  <c r="H72" i="7484"/>
  <c r="N48" i="7484"/>
  <c r="K60" i="7484"/>
  <c r="H138" i="7484"/>
  <c r="D62" i="7484"/>
  <c r="D140" i="7484"/>
  <c r="H62" i="7484"/>
  <c r="E188" i="2"/>
  <c r="N68" i="7484"/>
  <c r="E60" i="2"/>
  <c r="E197" i="3"/>
  <c r="E50" i="2"/>
  <c r="E182" i="2"/>
  <c r="E50" i="3"/>
  <c r="E196" i="2"/>
  <c r="E51" i="3"/>
  <c r="N63" i="7484"/>
  <c r="E57" i="2"/>
  <c r="H63" i="7484"/>
  <c r="D63" i="7484"/>
  <c r="E63" i="7484" s="1"/>
  <c r="D141" i="7484"/>
  <c r="E53" i="2"/>
  <c r="E170" i="2"/>
  <c r="E59" i="7498"/>
  <c r="E177" i="3"/>
  <c r="H61" i="7484"/>
  <c r="D61" i="7484"/>
  <c r="D139" i="7484"/>
  <c r="E46" i="2"/>
  <c r="E183" i="2"/>
  <c r="E74" i="3"/>
  <c r="N55" i="7484"/>
  <c r="E178" i="2"/>
  <c r="H49" i="267"/>
  <c r="H48" i="267"/>
  <c r="H66" i="267"/>
  <c r="H72" i="2826"/>
  <c r="H63" i="267"/>
  <c r="H57" i="267"/>
  <c r="H73" i="267"/>
  <c r="H74" i="267"/>
  <c r="H72" i="267"/>
  <c r="H52" i="2826"/>
  <c r="H62" i="2826"/>
  <c r="E63" i="267"/>
  <c r="E53" i="267"/>
  <c r="E70" i="267"/>
  <c r="E64" i="267"/>
  <c r="D75" i="267"/>
  <c r="E66" i="7484" l="1"/>
  <c r="E49" i="7484"/>
  <c r="E53" i="7484"/>
  <c r="E55" i="7484"/>
  <c r="E70" i="7484"/>
  <c r="E65" i="7484"/>
  <c r="E73" i="7484"/>
  <c r="E62" i="7484"/>
  <c r="E46" i="7484"/>
  <c r="E54" i="7484"/>
  <c r="E57" i="7484"/>
  <c r="E61" i="7484"/>
  <c r="D7" i="472"/>
  <c r="E75" i="7498"/>
  <c r="C7" i="7498"/>
  <c r="C8" i="7498" s="1"/>
  <c r="C153" i="7484"/>
  <c r="M7" i="7484"/>
  <c r="E69" i="7484"/>
  <c r="G7" i="7484"/>
  <c r="D123" i="2"/>
  <c r="D7" i="2"/>
  <c r="J7" i="7484"/>
  <c r="E52" i="7484"/>
  <c r="E51" i="7484"/>
  <c r="E47" i="7484"/>
  <c r="H153" i="7484"/>
  <c r="E60" i="7484"/>
  <c r="C7" i="267"/>
  <c r="E75" i="267"/>
  <c r="C7" i="3"/>
  <c r="E75" i="3"/>
  <c r="C123" i="3"/>
  <c r="D129" i="3"/>
  <c r="E198" i="3"/>
  <c r="D153" i="7484"/>
  <c r="C129" i="2"/>
  <c r="C130" i="2" s="1"/>
  <c r="C129" i="3"/>
  <c r="C130" i="3" s="1"/>
  <c r="G7" i="267"/>
  <c r="G8" i="267" s="1"/>
  <c r="E45" i="7484"/>
  <c r="D75" i="7484"/>
  <c r="F7" i="2826"/>
  <c r="H75" i="2826"/>
  <c r="I7" i="7484"/>
  <c r="I8" i="7484" s="1"/>
  <c r="K75" i="7484"/>
  <c r="E64" i="7484"/>
  <c r="G7" i="2826"/>
  <c r="E75" i="472"/>
  <c r="C7" i="472"/>
  <c r="C8" i="472" s="1"/>
  <c r="G153" i="7484"/>
  <c r="G154" i="7484" s="1"/>
  <c r="E50" i="7484"/>
  <c r="E71" i="7484"/>
  <c r="F7" i="267"/>
  <c r="H75" i="267"/>
  <c r="E56" i="7484"/>
  <c r="E67" i="7484"/>
  <c r="E75" i="2"/>
  <c r="C7" i="2"/>
  <c r="C123" i="2"/>
  <c r="N75" i="7484"/>
  <c r="L7" i="7484"/>
  <c r="L8" i="7484" s="1"/>
  <c r="D7" i="7498"/>
  <c r="D129" i="2"/>
  <c r="E197" i="2"/>
  <c r="E68" i="7484"/>
  <c r="D7" i="267"/>
  <c r="D8" i="267" s="1"/>
  <c r="E75" i="2826"/>
  <c r="C7" i="2826"/>
  <c r="D7" i="3"/>
  <c r="L26" i="7490" s="1"/>
  <c r="L27" i="7490" s="1"/>
  <c r="D123" i="3"/>
  <c r="C75" i="7484"/>
  <c r="F7" i="7484"/>
  <c r="F8" i="7484" s="1"/>
  <c r="H75" i="7484"/>
  <c r="E48" i="7484"/>
  <c r="C8" i="3" l="1"/>
  <c r="C8" i="2"/>
  <c r="E7" i="267"/>
  <c r="C8" i="267"/>
  <c r="E8" i="267" s="1"/>
  <c r="E129" i="2"/>
  <c r="D130" i="2"/>
  <c r="E130" i="2" s="1"/>
  <c r="E129" i="3"/>
  <c r="D130" i="3"/>
  <c r="E130" i="3" s="1"/>
  <c r="J83" i="7484"/>
  <c r="H83" i="7484"/>
  <c r="H84" i="7484" s="1"/>
  <c r="E7" i="2826"/>
  <c r="C8" i="2826"/>
  <c r="E8" i="2826" s="1"/>
  <c r="E75" i="7484"/>
  <c r="C7" i="7484"/>
  <c r="C8" i="7484" s="1"/>
  <c r="K22" i="7490"/>
  <c r="E7" i="2"/>
  <c r="D8" i="2"/>
  <c r="I83" i="7484"/>
  <c r="G83" i="7484"/>
  <c r="G84" i="7484" s="1"/>
  <c r="E7" i="472"/>
  <c r="D8" i="472"/>
  <c r="E8" i="472" s="1"/>
  <c r="E7" i="3"/>
  <c r="K27" i="7490"/>
  <c r="D8" i="3"/>
  <c r="E7" i="7498"/>
  <c r="D8" i="7498"/>
  <c r="E8" i="7498" s="1"/>
  <c r="H7" i="267"/>
  <c r="F8" i="267"/>
  <c r="H8" i="267" s="1"/>
  <c r="G8" i="2826"/>
  <c r="D7" i="7484"/>
  <c r="H154" i="7484"/>
  <c r="E83" i="7484"/>
  <c r="C83" i="7484"/>
  <c r="C84" i="7484" s="1"/>
  <c r="C154" i="7484"/>
  <c r="H7" i="2826"/>
  <c r="F8" i="2826"/>
  <c r="F83" i="7484"/>
  <c r="D154" i="7484"/>
  <c r="D83" i="7484"/>
  <c r="D84" i="7484" s="1"/>
  <c r="I7" i="267"/>
  <c r="J7" i="267"/>
  <c r="K7" i="7484"/>
  <c r="J8" i="7484"/>
  <c r="K8" i="7484" s="1"/>
  <c r="H7" i="7484"/>
  <c r="G8" i="7484"/>
  <c r="H8" i="7484" s="1"/>
  <c r="N7" i="7484"/>
  <c r="M8" i="7484"/>
  <c r="N8" i="7484" s="1"/>
  <c r="E8" i="3" l="1"/>
  <c r="H8" i="2826"/>
  <c r="E8" i="2"/>
  <c r="E7" i="7484"/>
  <c r="D8" i="7484"/>
  <c r="E8" i="7484" s="1"/>
</calcChain>
</file>

<file path=xl/sharedStrings.xml><?xml version="1.0" encoding="utf-8"?>
<sst xmlns="http://schemas.openxmlformats.org/spreadsheetml/2006/main" count="3195" uniqueCount="349">
  <si>
    <t>Dział I</t>
  </si>
  <si>
    <t>Dział II</t>
  </si>
  <si>
    <t>Ogółem</t>
  </si>
  <si>
    <t>Lp.</t>
  </si>
  <si>
    <t>Dział</t>
  </si>
  <si>
    <t>Składka przypisana brutto</t>
  </si>
  <si>
    <t>Dynamika</t>
  </si>
  <si>
    <t>1.</t>
  </si>
  <si>
    <t>2.</t>
  </si>
  <si>
    <t>3.</t>
  </si>
  <si>
    <t>Nazwa ubezpieczyciela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</si>
  <si>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</si>
  <si>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</si>
  <si>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</si>
  <si>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</si>
  <si>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</si>
  <si>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</si>
  <si>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</si>
  <si>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</si>
  <si>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</si>
  <si>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</si>
  <si>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</si>
  <si>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</si>
  <si>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</si>
  <si>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</si>
  <si>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</si>
  <si>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</si>
  <si>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</si>
  <si>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</si>
  <si>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Udział w składce </t>
  </si>
  <si>
    <t>Wyszczególnienie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</si>
  <si>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</si>
  <si>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</si>
  <si>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</si>
  <si>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</si>
  <si>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</si>
  <si>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</si>
  <si>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</si>
  <si>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</si>
  <si>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</si>
  <si>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</si>
  <si>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Suma</t>
  </si>
  <si>
    <t>Ubezpieczenia na życie</t>
  </si>
  <si>
    <t>Ubezpieczenia wypadkowe</t>
  </si>
  <si>
    <t>Inne ubezpieczenia</t>
  </si>
  <si>
    <t>X</t>
  </si>
  <si>
    <t>Składka przypisana brutto w tys. zł</t>
  </si>
  <si>
    <t>Grupa XIX Reasekuracja czynna</t>
  </si>
  <si>
    <t xml:space="preserve">Koszty działalności ubezpieczeniowej w tys. zł </t>
  </si>
  <si>
    <t>Koszty akwizycji</t>
  </si>
  <si>
    <t>Otrzymane prowizje</t>
  </si>
  <si>
    <t xml:space="preserve">Koszty </t>
  </si>
  <si>
    <t>akwizycji</t>
  </si>
  <si>
    <t>Pozostałe</t>
  </si>
  <si>
    <t>Lokaty</t>
  </si>
  <si>
    <t>Wynik finansowy brutto i netto w tys. zł</t>
  </si>
  <si>
    <t>Wynik finansowy brutto</t>
  </si>
  <si>
    <t>Wynik finansowy netto</t>
  </si>
  <si>
    <t>Reasekuracja czynna - składka przypisana brutto w tys. zł</t>
  </si>
  <si>
    <t xml:space="preserve">Składka przypisana brutto </t>
  </si>
  <si>
    <t>Współczynnik retencji</t>
  </si>
  <si>
    <t>Współczynnik zatrzymania odszkodowań</t>
  </si>
  <si>
    <t>Współczynnik szkodowości brutto</t>
  </si>
  <si>
    <t>Współczynnik szkodowości netto</t>
  </si>
  <si>
    <t xml:space="preserve">Dział </t>
  </si>
  <si>
    <t>Motoryzacyjne</t>
  </si>
  <si>
    <t>Osobowe</t>
  </si>
  <si>
    <t>O.C.</t>
  </si>
  <si>
    <t>M.A.T.</t>
  </si>
  <si>
    <t>Finansowe</t>
  </si>
  <si>
    <t>Reasekuracja czynna</t>
  </si>
  <si>
    <t>Wskaźnik zespolony</t>
  </si>
  <si>
    <t>Rok</t>
  </si>
  <si>
    <t>liczba zakładów ubezpieczeń</t>
  </si>
  <si>
    <t>udział kapitału zagranicznego w kapitałach podstawowych ogółem (w %)</t>
  </si>
  <si>
    <t>Dział I, w tym:</t>
  </si>
  <si>
    <t>lokaty (B)</t>
  </si>
  <si>
    <t>lokaty na rachunek i ryzyko ubezpieczającego (C)</t>
  </si>
  <si>
    <t>reasekuracja czynna</t>
  </si>
  <si>
    <t>POZOSTAŁE</t>
  </si>
  <si>
    <t>Struktura rynku ubezpieczeń w Polsce w %</t>
  </si>
  <si>
    <t>Rodzaj ubezpieczeń</t>
  </si>
  <si>
    <t>Zakład ubezpieczeń</t>
  </si>
  <si>
    <t>Ubezpieczenia na życie związane z UFK</t>
  </si>
  <si>
    <t>Dochody z lokat</t>
  </si>
  <si>
    <t>Rentowność lokat</t>
  </si>
  <si>
    <t>Rentowność kapitałów własnych</t>
  </si>
  <si>
    <t>Rentowność majątku</t>
  </si>
  <si>
    <t>Rzeczowe</t>
  </si>
  <si>
    <t>Poziom rezerw</t>
  </si>
  <si>
    <t>Rezerwy techniczno-ubezpieczeniowe brutto</t>
  </si>
  <si>
    <t>Udział reasekuratorów w składce brutto</t>
  </si>
  <si>
    <t>Reasekuracja czynna - odszkodowania i świadczenia brutto w tys. zł</t>
  </si>
  <si>
    <t xml:space="preserve">Lokaty w tys. zł </t>
  </si>
  <si>
    <t>Lata</t>
  </si>
  <si>
    <t>Liczba ludności w tysiącach</t>
  </si>
  <si>
    <t>Składka przypisana brutto w tys. zł w Dziale I</t>
  </si>
  <si>
    <t>Składka przypisana brutto w tys. zł wg grup ryzyka w Dziale I</t>
  </si>
  <si>
    <t>struktura składki przypisanej brutto wg grup w Dziale I (w %)</t>
  </si>
  <si>
    <t>struktura składki przypisanej brutto wg rodzajów działalności w Dziale II (w %)</t>
  </si>
  <si>
    <t>Wskaźnik zespolony w Dziale I</t>
  </si>
  <si>
    <t>Wskaźnik zespolony w Dziale II</t>
  </si>
  <si>
    <t>Rentowność majątku w Dziale I</t>
  </si>
  <si>
    <t>Rentowność majątku w Dziale II</t>
  </si>
  <si>
    <t>Rentowność kapitałów własnych w Dziale I</t>
  </si>
  <si>
    <t>Rentowność kapitałów własnych w Dziale II</t>
  </si>
  <si>
    <t>Współczynnik szkodowości brutto w Dziale I</t>
  </si>
  <si>
    <t>Współczynnik szkodowości brutto w Dziale II</t>
  </si>
  <si>
    <t>Współczynnik szkodowości netto w Dziale I</t>
  </si>
  <si>
    <t>Współczynnik szkodowości netto w Dziale II</t>
  </si>
  <si>
    <t>Współczynnik retencji w Dziale I</t>
  </si>
  <si>
    <t>Współczynnik retencji w Dziale II</t>
  </si>
  <si>
    <t>Współczynnik zatrzymania odszkodowań w Dziale I</t>
  </si>
  <si>
    <t>Współczynnik zatrzymania odszkodowań w Dziale II</t>
  </si>
  <si>
    <t>Wynik finansowy brutto i netto w tys. zł w Dziale I</t>
  </si>
  <si>
    <t>Wynik finansowy brutto i netto w tys. zł w Dziale II</t>
  </si>
  <si>
    <t>Lokaty w Dziale I w tys. zł</t>
  </si>
  <si>
    <t>Koszty działalności ubezpieczeniowej w tys. zł w Dziale I</t>
  </si>
  <si>
    <t>Koszty działalności ubezpieczeniowej w tys. zł w Dziale II</t>
  </si>
  <si>
    <t>Reasekuracja bierna - udział reasekuratorów w składce przypisanej brutto w tys. zł</t>
  </si>
  <si>
    <t>Reasekuracja bierna - udział reasekuratorów w składce przypisanej brutto w tys. zł w Dziale I</t>
  </si>
  <si>
    <t>Reasekuracja bierna - udział reasekuratorów w składce przypisanej brutto w tys. zł w Dziale II</t>
  </si>
  <si>
    <t>Rezerwy techniczno-ubezpieczeniowe brutto w tys. zł w Dziale II</t>
  </si>
  <si>
    <t>Rezerwy techniczno-ubezpieczeniowe brutto w tys. zł w Dziale I</t>
  </si>
  <si>
    <t>Rezerwy techniczno-ubezpieczeniowe brutto w tys. zł</t>
  </si>
  <si>
    <t>Struktura Działu I w %</t>
  </si>
  <si>
    <t>Struktura Działu II w %</t>
  </si>
  <si>
    <t>Udział reasekuratorów w składce brutto (%)</t>
  </si>
  <si>
    <t>Udział reasekuracji czynnej w składce przypisanej brutto (%)</t>
  </si>
  <si>
    <t xml:space="preserve"> Składka przypisana brutto w tys. zł. wg grup ryzyka w Dziale II</t>
  </si>
  <si>
    <t>Składka zarobiona na udziale własnym w tys. zł</t>
  </si>
  <si>
    <t>Składka zarobiona na udziale własnym w tys. zł w Dziale I</t>
  </si>
  <si>
    <t>Składka zarobiona na udziale własnym w tys. zł w Dziale II</t>
  </si>
  <si>
    <t>Odszkodowania i świadczenia wypłacone brutto w tys. zł</t>
  </si>
  <si>
    <t>Odszkodowania i świadczenia wypłacone brutto</t>
  </si>
  <si>
    <t>Odszkodowania i świadczenia wypłacone brutto w tys. zł w Dziale I</t>
  </si>
  <si>
    <t>Odszkodowania i świadczenia wypłacone brutto w tys. zł w Dziale II</t>
  </si>
  <si>
    <t>Odszkodowania i świadczenia wypłacone brutto w tys. zł. wg grup ryzyka w Dziale I .</t>
  </si>
  <si>
    <t xml:space="preserve">Odszkodowania i świadczenia wypłacone brutto w tys. zł. wg grup ryzyka w Dziale II </t>
  </si>
  <si>
    <t xml:space="preserve">Odszkodowania i świadczenia na udziale własnym w tys. zł </t>
  </si>
  <si>
    <t>Odszkodowania i świadczenia na udziale własnym w tys. zł w Dziale II</t>
  </si>
  <si>
    <t>Koszty akwizycji i koszty administracyjne i ich udział w składce przypisanej brutto w tys. zł</t>
  </si>
  <si>
    <t>Koszty akwizycji i koszty administracyjne i ich udział w składce przypisanej brutto w tys. zł w Dziale I</t>
  </si>
  <si>
    <t>Koszty akwizycji i koszty administracyjne i ich udział w składce przypisanej brutto w tys. zł w Dziale II</t>
  </si>
  <si>
    <t>Reasekuracja bierna - udział reasekuratorów w odszkodowaniach i świadczeniach brutto w tys. zł</t>
  </si>
  <si>
    <t>Reasekuracja bierna - udział reasekuratorów w odszkodowaniach i świadczeniach brutto w tys. zł w Dziale I</t>
  </si>
  <si>
    <t>Reasekuracja bierna - udział reasekuratorów w odszkodowaniach i świadczeniach brutto w tys. zł w Dziale II</t>
  </si>
  <si>
    <t>przypisanej brutto</t>
  </si>
  <si>
    <t>Koszty administracyjne</t>
  </si>
  <si>
    <t>administracyjne</t>
  </si>
  <si>
    <t>Grupa III Ubezpieczenia na życie, jeżeli są związane z ubezpieczeniowym funduszem kapitałowym</t>
  </si>
  <si>
    <t>Udział w składce przypisanej brutto ogółem</t>
  </si>
  <si>
    <t>AEGON SA</t>
  </si>
  <si>
    <t>CARDIF POLSKA SA</t>
  </si>
  <si>
    <t>COMPENSA ŻYCIE SA</t>
  </si>
  <si>
    <t>EUROPA ŻYCIE SA</t>
  </si>
  <si>
    <t>GENERALI ŻYCIE SA</t>
  </si>
  <si>
    <t>INTER - ŻYCIE SA</t>
  </si>
  <si>
    <t>METLIFE TUnŻ SA</t>
  </si>
  <si>
    <t>NATIONALE NEDERLANDEN SA</t>
  </si>
  <si>
    <t>OPEN LIFE SA</t>
  </si>
  <si>
    <t>UNIQA ŻYCIE SA</t>
  </si>
  <si>
    <t>ALLIANZ POLSKA SA</t>
  </si>
  <si>
    <t>AVIVA - OGÓLNE SA</t>
  </si>
  <si>
    <t>COMPENSA SA</t>
  </si>
  <si>
    <t>CREDIT AGRICOLE TU SA</t>
  </si>
  <si>
    <t>D.A.S. SA</t>
  </si>
  <si>
    <t>EULER HERMES SA</t>
  </si>
  <si>
    <t>EUROPA SA</t>
  </si>
  <si>
    <t>INTERRISK SA</t>
  </si>
  <si>
    <t>KUKE SA</t>
  </si>
  <si>
    <t>LINK4 SA</t>
  </si>
  <si>
    <t>PARTNER SA</t>
  </si>
  <si>
    <t>PTR SA</t>
  </si>
  <si>
    <t>PZU SA</t>
  </si>
  <si>
    <t>SIGNAL IDUNA POLSKA SA</t>
  </si>
  <si>
    <t>UNIQA SA</t>
  </si>
  <si>
    <t>WARTA SA</t>
  </si>
  <si>
    <t>ZDROWIE SA</t>
  </si>
  <si>
    <t>Dynamika w %</t>
  </si>
  <si>
    <t>Udział w odszkodowaniach i świadczeniach brutto ogółem</t>
  </si>
  <si>
    <t>Koszty działalności ubezpieczeniowej</t>
  </si>
  <si>
    <t>ERGO HESTIA STUnŻ SA</t>
  </si>
  <si>
    <t>Zmiana w p.p.</t>
  </si>
  <si>
    <t>Udział reasekuratorów w odszkodowaniach i świadczeniach brutto (%)</t>
  </si>
  <si>
    <t>Udział reasekuratorów w odszkodowaniach i świadczeniach brutto</t>
  </si>
  <si>
    <t xml:space="preserve">Udział odszkodowań i świadczeń brutto z reasekuracji czynnej w odszkodowaniach i świadczeniach brutto </t>
  </si>
  <si>
    <r>
      <t xml:space="preserve">składka przypisana brutto </t>
    </r>
    <r>
      <rPr>
        <b/>
        <i/>
        <sz val="10"/>
        <rFont val="Arial"/>
        <family val="2"/>
        <charset val="238"/>
      </rPr>
      <t>per capita</t>
    </r>
    <r>
      <rPr>
        <b/>
        <sz val="10"/>
        <rFont val="Arial"/>
        <family val="2"/>
        <charset val="238"/>
      </rPr>
      <t xml:space="preserve"> (w PLN*) </t>
    </r>
  </si>
  <si>
    <t>REJENT LIFE TUW</t>
  </si>
  <si>
    <t>CUPRUM TUW</t>
  </si>
  <si>
    <t>TUW TUW</t>
  </si>
  <si>
    <t>TUZ TUW</t>
  </si>
  <si>
    <t>grupa I</t>
  </si>
  <si>
    <t>grupa II</t>
  </si>
  <si>
    <t>grupa III</t>
  </si>
  <si>
    <t>grupa IV</t>
  </si>
  <si>
    <t>grupa V</t>
  </si>
  <si>
    <t>pozostałe osobowe (gr. I+II)</t>
  </si>
  <si>
    <t>rzeczowe (gr. VIII+IX)</t>
  </si>
  <si>
    <t>M.A.T. (gr. IV do VII, XI, XII)</t>
  </si>
  <si>
    <t>OC ogólne (gr. XIII)</t>
  </si>
  <si>
    <t>finansowe (gr. XIV do XVII)</t>
  </si>
  <si>
    <t>pozostałe (gr. XVIII)</t>
  </si>
  <si>
    <t>ALLIANZ  ŻYCIE POLSKA SA</t>
  </si>
  <si>
    <t>PZU ŻYCIE SA</t>
  </si>
  <si>
    <t>SIGNAL IDUNA ŻYCIE SA</t>
  </si>
  <si>
    <t>WARTA TUnŻ SA</t>
  </si>
  <si>
    <t>AXA UBEZPIECZENIA SA</t>
  </si>
  <si>
    <t>ERGO HESTIA SA</t>
  </si>
  <si>
    <t>GENERALI SA</t>
  </si>
  <si>
    <t>INTER POLSKA SA</t>
  </si>
  <si>
    <t>POCZTOWE  TUW</t>
  </si>
  <si>
    <t>Składka przypisana brutto w tys. zł w Dziale II</t>
  </si>
  <si>
    <t>Grupa I Ubezpieczenia na życie</t>
  </si>
  <si>
    <t>Grupa II Ubezpieczenia posagowe, zaopatrzenia dzieci</t>
  </si>
  <si>
    <t>Grupa IV Ubezpieczenia rentowe</t>
  </si>
  <si>
    <t>Grupa V Ubezpieczenia wypadkowe, jeśli są uzupełnieniem ubezpieczeń wymienionych w grupach 1-4</t>
  </si>
  <si>
    <t>Grupa I Ubezpieczenia wypadku, w tym wypadku przy pracy i choroby zawodowej</t>
  </si>
  <si>
    <t>Grupa II Ubezpieczenie choroby</t>
  </si>
  <si>
    <t>Grupa III Ubezpieczenie casco pojazdów lądowych, z wyjątkiem pojazdów szynowych</t>
  </si>
  <si>
    <t>Grupa IV Ubezpieczenie casco pojazdów szynowych</t>
  </si>
  <si>
    <t>Grupa V Ubezpieczenie casco statków powietrznych</t>
  </si>
  <si>
    <t>Grupa VI Ubezpieczenie żeglugi morskiej i śródlądowej</t>
  </si>
  <si>
    <t>Grupa VII Ubezpieczenie przedmiotów w transporcie</t>
  </si>
  <si>
    <t>Grupa VIII Ubezpieczenie szkód spowodowanych żywiołami nie ujęte w grupach 3-7</t>
  </si>
  <si>
    <t>Grupa IX Ubezpieczenie pozostałych szkód rzeczowych, nie ujętych w grupach 3-8</t>
  </si>
  <si>
    <t>Grupa X Ubezpieczenie odpowiedzialności cywilnej wynikającej z posiadania i użytkowania pojazdów lądowych</t>
  </si>
  <si>
    <t>Grupa XI Ubezpieczenie odpowiedzialności cywilnej wynikającej z posiadania i użytkowania pojazdów powietrznych</t>
  </si>
  <si>
    <t>Grupa XII Ubezpieczenie odpowiedzialności cywilnej za żeglugę morską i śródlądową</t>
  </si>
  <si>
    <t>Grupa XIII Ubezpieczenie odpowiedzialności cywilnej nie ujętej w grupach 10-12</t>
  </si>
  <si>
    <t>Grupa XIV Ubezpieczenie kredytu</t>
  </si>
  <si>
    <t>Grupa XV Gwarancja ubezpieczeniowa</t>
  </si>
  <si>
    <t>Grupa XVI Ubezpieczenie różnych ryzyk finansowych</t>
  </si>
  <si>
    <t>Grupa XVII Ubezpieczenie ochrony prawnej</t>
  </si>
  <si>
    <t xml:space="preserve">Grupa XVIII Ubezpieczenie świadczenia pomocy na korzyść osób, które popadły w trudności w czasie podróży lub podczas ... </t>
  </si>
  <si>
    <t xml:space="preserve">Grupa XVIII Ubezpieczenie świadczenia pomocy na korzyść osób które, popadły w trudności w czasie podróży lub podczas ... </t>
  </si>
  <si>
    <t>Odszkodowania i świadczenia brutto z reasekuracji czynnej</t>
  </si>
  <si>
    <t>OC komunikacyjne (gr. X)</t>
  </si>
  <si>
    <t>auto casco (gr. III)</t>
  </si>
  <si>
    <t>2015</t>
  </si>
  <si>
    <t>AVIVA ŻYCIE SA</t>
  </si>
  <si>
    <t>PKO ŻYCIE SA</t>
  </si>
  <si>
    <t>POCZTOWE ŻYCIE  SA</t>
  </si>
  <si>
    <t>VIENNA LIFE SA</t>
  </si>
  <si>
    <t>PKO TU SA</t>
  </si>
  <si>
    <t>PZUW TUW</t>
  </si>
  <si>
    <t>32.</t>
  </si>
  <si>
    <t>33.</t>
  </si>
  <si>
    <t>2014</t>
  </si>
  <si>
    <t>POLSKI GAZ TUW</t>
  </si>
  <si>
    <t>KNF total</t>
  </si>
  <si>
    <t>PIU ZU</t>
  </si>
  <si>
    <t>Diff</t>
  </si>
  <si>
    <t>piu</t>
  </si>
  <si>
    <t>knf</t>
  </si>
  <si>
    <t>Składka przypisana brutto w poszczególnych zakładach ubezpieczeń - Dział I</t>
  </si>
  <si>
    <t>Informacja po: 4 kwartał 2015</t>
  </si>
  <si>
    <t>%</t>
  </si>
  <si>
    <t>AEGON SA 1</t>
  </si>
  <si>
    <t>ALLIANZ ŻYCIE SA 1</t>
  </si>
  <si>
    <t>AVIVA ŻYCIE SA 1</t>
  </si>
  <si>
    <t>AXA ŻYCIE SA 1</t>
  </si>
  <si>
    <t xml:space="preserve">BZWBK AVIVA ŻYCIE SA 1 </t>
  </si>
  <si>
    <t>CARDIF POLSKA ŻYCIE SA 1</t>
  </si>
  <si>
    <t>COMPENSA ŻYCIE SA 1</t>
  </si>
  <si>
    <t>CONCORDIA CAPITAL SA 1</t>
  </si>
  <si>
    <t>ERGO HESTIA ŻYCIE SA 1</t>
  </si>
  <si>
    <t>EUROPA ŻYCIE SA 1</t>
  </si>
  <si>
    <t>GENERALI ŻYCIE SA 1</t>
  </si>
  <si>
    <t>INTER-ŻYCIE SA 1</t>
  </si>
  <si>
    <t>MACIF ŻYCIE TUW 1</t>
  </si>
  <si>
    <t>METLIFE ŻYCIE SA 1</t>
  </si>
  <si>
    <t>NATIONALE-NEDERLANDEN ŻYCIE SA 1</t>
  </si>
  <si>
    <t>OPEN LIFE SA 1</t>
  </si>
  <si>
    <t>PKO ŻYCIE SA 1</t>
  </si>
  <si>
    <t>POCZTOWE ŻYCIE  SA 1</t>
  </si>
  <si>
    <t>POLISA-ŻYCIE SA 1</t>
  </si>
  <si>
    <t>PRAMERICA ŻYCIE SA 1</t>
  </si>
  <si>
    <t>PZU ŻYCIE SA 1</t>
  </si>
  <si>
    <t>REJENT-LIFE TUW 1</t>
  </si>
  <si>
    <t>SIGNAL IDUNA ŻYCIE SA 1</t>
  </si>
  <si>
    <t>SKOK ŻYCIE SA 1</t>
  </si>
  <si>
    <t>UNIQA ŻYCIE SA 1</t>
  </si>
  <si>
    <t>VIENNA LIFE SA 1</t>
  </si>
  <si>
    <t>WARTA ŻYCIE SA 1</t>
  </si>
  <si>
    <t>Podsumowanie</t>
  </si>
  <si>
    <t>Struktura składki przypisanej brutto - Dział I</t>
  </si>
  <si>
    <t>KNF</t>
  </si>
  <si>
    <t>KNF tys</t>
  </si>
  <si>
    <t>PIU tys</t>
  </si>
  <si>
    <t>Grupa I - Ubezpieczenia na życie</t>
  </si>
  <si>
    <t>Grupa II - Ubezpieczenia posagowe, ubezpieczenia dzieci</t>
  </si>
  <si>
    <t>Grupa III - Ubezpieczenia na życie, jeżeli są związane z funduszem inwestycyjnym</t>
  </si>
  <si>
    <t>Grupa IV - Ubezpieczenia rentowe</t>
  </si>
  <si>
    <t>Grupa V - Ubezpieczenia wypadkowe, jeżeli są uzupełnieniem ubezpieczeń wymienionych w grupach 1-4</t>
  </si>
  <si>
    <t>Grupa VI - Reasekuracja czynna</t>
  </si>
  <si>
    <t>Lokaty w Dziale II w tys. Zł</t>
  </si>
  <si>
    <t>NATIONALE NEDERLANDEN TU SA</t>
  </si>
  <si>
    <t>SALTUS ŻYCIE SA</t>
  </si>
  <si>
    <t>SALTUS TUW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</si>
  <si>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</si>
  <si>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</si>
  <si>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</si>
  <si>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</si>
  <si>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</si>
  <si>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</si>
  <si>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</si>
  <si>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</si>
  <si>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</si>
  <si>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</si>
  <si>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</si>
  <si>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</si>
  <si>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</si>
  <si>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</si>
  <si>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</si>
  <si>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</si>
  <si>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</si>
  <si>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</si>
  <si>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RE</t>
  </si>
  <si>
    <t>ZMIANY STRUKTURY UBEZPIECZEŃ W POLSCE W LATACH 2005-2017</t>
  </si>
  <si>
    <t>SANTANDER AVIVA ŻYCIE SA</t>
  </si>
  <si>
    <t>UNUM ŻYCIE SA</t>
  </si>
  <si>
    <t>SANTANDER AVIVA SA</t>
  </si>
  <si>
    <t>Odszkodowania i świadczenia wypłacone na udziale własnym w tys. zł w Dziale I</t>
  </si>
  <si>
    <t xml:space="preserve">Odszkodowania i świadczenia wypłacone na udziale własnym </t>
  </si>
  <si>
    <t>Składka zarobiona na udziale własnym</t>
  </si>
  <si>
    <t>kapitały podstawowe (w mln PLN)</t>
  </si>
  <si>
    <t>składka przypisana brutto (w mln PLN*)</t>
  </si>
  <si>
    <t>odszkodowania i świadczenia wypłacone brutto (w mln PLN*)</t>
  </si>
  <si>
    <t>lokaty w ujęciu bilansowym (w mln PLN)*</t>
  </si>
  <si>
    <t>WIENER SA</t>
  </si>
  <si>
    <t>CONCORDIA POLSKA SA</t>
  </si>
  <si>
    <t>Techniczny wynik ubezpieczeń w tys. zł</t>
  </si>
  <si>
    <t>Techniczny wynik ubezpieczeń</t>
  </si>
  <si>
    <t>Techniczny wynik ubezpieczeń w tys. zł w Dziale I</t>
  </si>
  <si>
    <t>Techniczny wynik ubezpieczeń w tys. zł w Dziale II</t>
  </si>
  <si>
    <t>`</t>
  </si>
  <si>
    <t>CA ŻYCIE SA</t>
  </si>
  <si>
    <t>POLSKI GAZ TUWnŻ</t>
  </si>
  <si>
    <t>ZMIANY STRUKTURY UBEZPIECZEŃ W POLSCE W LATACH 2011-2020</t>
  </si>
  <si>
    <t>21/20</t>
  </si>
  <si>
    <t>*) wielkości w mln PLN podawane są w wartościach realnych z 2021 r. po przeliczeniu o wskaźniki inflacji publikowane przez GUS</t>
  </si>
  <si>
    <t>NATIONALE-NEDERLANDEN ŻYCIE SA</t>
  </si>
  <si>
    <t>inflacja 2021 = 8,6%</t>
  </si>
  <si>
    <t>PODSTAWOWE WSKAŹNIKI OPISUJĄCE ROZWÓJ RYNKU UBEZPIECZEŃ W POLSCE W LATACH 2012-2021</t>
  </si>
  <si>
    <t>liczba ludności Polski w mln. w latach 2012 - 2021 dane GUS:</t>
  </si>
  <si>
    <t>Poziom rezerw techniczno-ubezpieczeniowych na udziale własnym do składki przypisanej na udziale własnym</t>
  </si>
  <si>
    <t>Poziom rezerw techniczno-ubezpieczeniowych na udziale własnym do składki przypisanej na udziale własnym w Dziale I</t>
  </si>
  <si>
    <t>Poziom rezerw techniczno-ubezpieczeniowych na udziale własnym do składki przypisanej na udziale własnym w Dziale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</si>
</sst>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z_ł_-;\-* #,##0.00\ _z_ł_-;_-* &quot;-&quot;??\ _z_ł_-;_-@_-"/>
    <numFmt numFmtId="165" formatCode="0.0%"/>
    <numFmt numFmtId="166" formatCode="0.0"/>
    <numFmt numFmtId="167" formatCode="0.000"/>
    <numFmt numFmtId="168" formatCode="#,##0.0"/>
    <numFmt numFmtId="169" formatCode="#,##0.000"/>
    <numFmt numFmtId="170" formatCode="#,##0.0000"/>
    <numFmt numFmtId="171" formatCode="0.000%"/>
    <numFmt numFmtId="172" formatCode="_-* #,##0\ _z_ł_-;\-* #,##0\ _z_ł_-;_-* &quot;-&quot;??\ _z_ł_-;_-@_-"/>
    <numFmt numFmtId="173" formatCode="_-* #,##0.000\ _z_ł_-;\-* #,##0.000\ _z_ł_-;_-* &quot;-&quot;??\ _z_ł_-;_-@_-"/>
    <numFmt numFmtId="174" formatCode="_-* #,##0.0000\ _z_ł_-;\-* #,##0.0000\ _z_ł_-;_-* &quot;-&quot;??\ _z_ł_-;_-@_-"/>
  </numFmts>
  <fonts count="4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i/>
      <sz val="10"/>
      <color theme="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CE"/>
      <family val="2"/>
      <charset val="238"/>
    </font>
    <font>
      <b/>
      <sz val="11"/>
      <name val="Arial Narrow"/>
      <family val="2"/>
      <charset val="238"/>
    </font>
    <font>
      <b/>
      <sz val="11"/>
      <name val="Arial"/>
      <family val="2"/>
      <charset val="238"/>
    </font>
    <font>
      <i/>
      <sz val="11"/>
      <color theme="4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 CE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2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9">
    <xf numFmtId="0" fontId="0" fillId="0" borderId="0"/>
    <xf numFmtId="0" fontId="7" fillId="0" borderId="0"/>
    <xf numFmtId="9" fontId="22" fillId="0" borderId="0" applyFont="0" applyFill="0" applyBorder="0" applyAlignment="0" applyProtection="0"/>
    <xf numFmtId="0" fontId="3" fillId="0" borderId="0"/>
    <xf numFmtId="164" fontId="32" fillId="0" borderId="0" applyFont="0" applyFill="0" applyBorder="0" applyAlignment="0" applyProtection="0"/>
    <xf numFmtId="0" fontId="1" fillId="0" borderId="0"/>
    <xf numFmtId="0" fontId="39" fillId="4" borderId="0" applyNumberFormat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28">
    <xf numFmtId="0" fontId="0" fillId="0" borderId="0" xfId="0"/>
    <xf numFmtId="0" fontId="0" fillId="0" borderId="0" xfId="0" applyAlignment="1">
      <alignment horizontal="fill" vertical="center"/>
    </xf>
    <xf numFmtId="0" fontId="16" fillId="0" borderId="0" xfId="1" applyFont="1" applyAlignment="1">
      <alignment vertical="center"/>
    </xf>
    <xf numFmtId="0" fontId="16" fillId="0" borderId="3" xfId="1" applyFont="1" applyBorder="1" applyAlignment="1">
      <alignment horizontal="center" vertical="center"/>
    </xf>
    <xf numFmtId="165" fontId="16" fillId="0" borderId="0" xfId="1" applyNumberFormat="1" applyFont="1" applyAlignment="1">
      <alignment vertical="center"/>
    </xf>
    <xf numFmtId="0" fontId="16" fillId="0" borderId="5" xfId="1" applyFont="1" applyBorder="1" applyAlignment="1">
      <alignment horizontal="center" vertical="center"/>
    </xf>
    <xf numFmtId="3" fontId="16" fillId="0" borderId="3" xfId="1" applyNumberFormat="1" applyFont="1" applyBorder="1" applyAlignment="1">
      <alignment vertical="center"/>
    </xf>
    <xf numFmtId="165" fontId="16" fillId="0" borderId="3" xfId="1" applyNumberFormat="1" applyFont="1" applyBorder="1" applyAlignment="1">
      <alignment vertical="center"/>
    </xf>
    <xf numFmtId="165" fontId="23" fillId="0" borderId="0" xfId="2" applyNumberFormat="1" applyFont="1" applyAlignment="1">
      <alignment horizontal="centerContinuous" vertical="center"/>
    </xf>
    <xf numFmtId="3" fontId="23" fillId="0" borderId="0" xfId="1" applyNumberFormat="1" applyFont="1" applyAlignment="1">
      <alignment vertical="center"/>
    </xf>
    <xf numFmtId="0" fontId="16" fillId="0" borderId="4" xfId="1" applyFont="1" applyBorder="1" applyAlignment="1">
      <alignment horizontal="center" vertical="center"/>
    </xf>
    <xf numFmtId="3" fontId="16" fillId="0" borderId="4" xfId="1" applyNumberFormat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165" fontId="2" fillId="0" borderId="6" xfId="1" applyNumberFormat="1" applyFont="1" applyBorder="1" applyAlignment="1">
      <alignment vertical="center"/>
    </xf>
    <xf numFmtId="3" fontId="16" fillId="0" borderId="0" xfId="1" applyNumberFormat="1" applyFont="1" applyAlignment="1">
      <alignment vertical="center"/>
    </xf>
    <xf numFmtId="49" fontId="3" fillId="0" borderId="6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0" fillId="0" borderId="4" xfId="0" applyNumberFormat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165" fontId="3" fillId="0" borderId="9" xfId="1" applyNumberFormat="1" applyFont="1" applyBorder="1" applyAlignment="1">
      <alignment horizontal="right" vertical="center"/>
    </xf>
    <xf numFmtId="0" fontId="10" fillId="0" borderId="6" xfId="1" applyFont="1" applyBorder="1" applyAlignment="1">
      <alignment horizontal="center" vertical="center"/>
    </xf>
    <xf numFmtId="0" fontId="18" fillId="0" borderId="8" xfId="1" applyFont="1" applyBorder="1" applyAlignment="1">
      <alignment vertical="center"/>
    </xf>
    <xf numFmtId="3" fontId="18" fillId="0" borderId="6" xfId="1" applyNumberFormat="1" applyFont="1" applyBorder="1" applyAlignment="1">
      <alignment vertical="center"/>
    </xf>
    <xf numFmtId="170" fontId="23" fillId="0" borderId="0" xfId="1" applyNumberFormat="1" applyFont="1" applyAlignment="1">
      <alignment vertical="center"/>
    </xf>
    <xf numFmtId="3" fontId="18" fillId="0" borderId="0" xfId="1" applyNumberFormat="1" applyFont="1" applyAlignment="1">
      <alignment vertical="center"/>
    </xf>
    <xf numFmtId="0" fontId="16" fillId="0" borderId="3" xfId="1" applyFont="1" applyBorder="1" applyAlignment="1">
      <alignment vertical="center"/>
    </xf>
    <xf numFmtId="0" fontId="16" fillId="0" borderId="10" xfId="1" applyFont="1" applyBorder="1" applyAlignment="1">
      <alignment vertical="center"/>
    </xf>
    <xf numFmtId="0" fontId="16" fillId="0" borderId="9" xfId="1" applyFont="1" applyBorder="1" applyAlignment="1">
      <alignment vertical="center"/>
    </xf>
    <xf numFmtId="165" fontId="16" fillId="0" borderId="4" xfId="1" applyNumberFormat="1" applyFont="1" applyBorder="1" applyAlignment="1">
      <alignment vertical="center"/>
    </xf>
    <xf numFmtId="165" fontId="18" fillId="0" borderId="4" xfId="1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3" fontId="16" fillId="0" borderId="5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18" fillId="0" borderId="4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3" fontId="18" fillId="0" borderId="4" xfId="1" applyNumberFormat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3" fontId="16" fillId="0" borderId="15" xfId="1" applyNumberFormat="1" applyFont="1" applyBorder="1" applyAlignment="1">
      <alignment vertical="center"/>
    </xf>
    <xf numFmtId="165" fontId="16" fillId="0" borderId="5" xfId="1" applyNumberFormat="1" applyFont="1" applyBorder="1" applyAlignment="1">
      <alignment vertical="center"/>
    </xf>
    <xf numFmtId="10" fontId="16" fillId="0" borderId="5" xfId="1" applyNumberFormat="1" applyFont="1" applyBorder="1" applyAlignment="1">
      <alignment vertical="center"/>
    </xf>
    <xf numFmtId="4" fontId="23" fillId="0" borderId="0" xfId="1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2" xfId="1" applyFont="1" applyBorder="1" applyAlignment="1">
      <alignment vertical="center"/>
    </xf>
    <xf numFmtId="1" fontId="16" fillId="0" borderId="3" xfId="1" applyNumberFormat="1" applyFont="1" applyBorder="1" applyAlignment="1">
      <alignment vertical="center"/>
    </xf>
    <xf numFmtId="0" fontId="16" fillId="0" borderId="10" xfId="1" applyFont="1" applyBorder="1" applyAlignment="1">
      <alignment horizontal="center" vertical="center"/>
    </xf>
    <xf numFmtId="0" fontId="3" fillId="0" borderId="10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16" fillId="0" borderId="5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10" xfId="1" applyFont="1" applyBorder="1" applyAlignment="1">
      <alignment horizontal="centerContinuous" vertical="center"/>
    </xf>
    <xf numFmtId="165" fontId="3" fillId="0" borderId="4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3" fillId="0" borderId="13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9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Continuous" vertical="center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10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3" fontId="23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0" fontId="16" fillId="0" borderId="1" xfId="0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vertical="center"/>
    </xf>
    <xf numFmtId="3" fontId="2" fillId="0" borderId="6" xfId="1" quotePrefix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16" fillId="0" borderId="4" xfId="0" quotePrefix="1" applyFont="1" applyBorder="1" applyAlignment="1">
      <alignment horizontal="center" vertical="center"/>
    </xf>
    <xf numFmtId="3" fontId="3" fillId="0" borderId="4" xfId="1" applyNumberFormat="1" applyFont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165" fontId="3" fillId="0" borderId="4" xfId="1" applyNumberFormat="1" applyFont="1" applyBorder="1" applyAlignment="1">
      <alignment vertical="center"/>
    </xf>
    <xf numFmtId="3" fontId="3" fillId="0" borderId="5" xfId="1" applyNumberFormat="1" applyFont="1" applyBorder="1" applyAlignment="1">
      <alignment vertical="center"/>
    </xf>
    <xf numFmtId="3" fontId="16" fillId="0" borderId="2" xfId="1" applyNumberFormat="1" applyFont="1" applyBorder="1" applyAlignment="1">
      <alignment vertical="center"/>
    </xf>
    <xf numFmtId="10" fontId="16" fillId="0" borderId="15" xfId="1" applyNumberFormat="1" applyFont="1" applyBorder="1" applyAlignment="1">
      <alignment vertical="center"/>
    </xf>
    <xf numFmtId="0" fontId="16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165" fontId="2" fillId="0" borderId="4" xfId="1" applyNumberFormat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11" xfId="1" applyFont="1" applyBorder="1" applyAlignment="1">
      <alignment horizontal="center" vertical="center"/>
    </xf>
    <xf numFmtId="0" fontId="18" fillId="0" borderId="11" xfId="1" applyFont="1" applyBorder="1" applyAlignment="1">
      <alignment vertical="center"/>
    </xf>
    <xf numFmtId="3" fontId="10" fillId="0" borderId="6" xfId="1" applyNumberFormat="1" applyFont="1" applyBorder="1" applyAlignment="1">
      <alignment vertical="center"/>
    </xf>
    <xf numFmtId="0" fontId="16" fillId="0" borderId="0" xfId="1" applyFont="1" applyAlignment="1">
      <alignment horizontal="right" vertical="center"/>
    </xf>
    <xf numFmtId="0" fontId="16" fillId="0" borderId="0" xfId="1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" fontId="7" fillId="0" borderId="3" xfId="1" applyNumberFormat="1" applyBorder="1" applyAlignment="1">
      <alignment vertical="center"/>
    </xf>
    <xf numFmtId="165" fontId="7" fillId="0" borderId="3" xfId="1" applyNumberForma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5" xfId="1" applyFont="1" applyBorder="1" applyAlignment="1">
      <alignment horizontal="center" vertical="center"/>
    </xf>
    <xf numFmtId="165" fontId="7" fillId="0" borderId="4" xfId="1" applyNumberFormat="1" applyBorder="1" applyAlignment="1">
      <alignment horizontal="right" vertical="center"/>
    </xf>
    <xf numFmtId="165" fontId="5" fillId="0" borderId="6" xfId="1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horizontal="centerContinuous" vertical="center"/>
    </xf>
    <xf numFmtId="0" fontId="2" fillId="0" borderId="6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165" fontId="3" fillId="0" borderId="13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5" fontId="3" fillId="0" borderId="13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6" fillId="0" borderId="0" xfId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13" fillId="0" borderId="3" xfId="0" applyFont="1" applyBorder="1" applyAlignment="1">
      <alignment vertical="center"/>
    </xf>
    <xf numFmtId="165" fontId="14" fillId="0" borderId="10" xfId="0" applyNumberFormat="1" applyFont="1" applyBorder="1" applyAlignment="1">
      <alignment horizontal="centerContinuous" vertical="center"/>
    </xf>
    <xf numFmtId="165" fontId="14" fillId="0" borderId="7" xfId="0" applyNumberFormat="1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5" fontId="2" fillId="0" borderId="10" xfId="0" applyNumberFormat="1" applyFont="1" applyBorder="1" applyAlignment="1">
      <alignment horizontal="centerContinuous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Continuous" vertical="center"/>
    </xf>
    <xf numFmtId="165" fontId="14" fillId="0" borderId="2" xfId="0" applyNumberFormat="1" applyFont="1" applyBorder="1" applyAlignment="1">
      <alignment horizontal="centerContinuous" vertical="center"/>
    </xf>
    <xf numFmtId="0" fontId="14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Continuous" vertical="center"/>
    </xf>
    <xf numFmtId="165" fontId="14" fillId="0" borderId="15" xfId="0" applyNumberFormat="1" applyFont="1" applyBorder="1" applyAlignment="1">
      <alignment horizontal="centerContinuous" vertical="center"/>
    </xf>
    <xf numFmtId="0" fontId="1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6" fillId="0" borderId="6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10" fillId="0" borderId="11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3" fontId="3" fillId="0" borderId="7" xfId="1" applyNumberFormat="1" applyFont="1" applyBorder="1" applyAlignment="1">
      <alignment vertical="center"/>
    </xf>
    <xf numFmtId="3" fontId="3" fillId="0" borderId="15" xfId="1" applyNumberFormat="1" applyFont="1" applyBorder="1" applyAlignment="1">
      <alignment vertical="center"/>
    </xf>
    <xf numFmtId="165" fontId="7" fillId="0" borderId="4" xfId="1" applyNumberForma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5" fontId="0" fillId="0" borderId="7" xfId="0" applyNumberFormat="1" applyBorder="1" applyAlignment="1">
      <alignment vertical="center"/>
    </xf>
    <xf numFmtId="169" fontId="23" fillId="0" borderId="0" xfId="1" applyNumberFormat="1" applyFont="1" applyAlignment="1">
      <alignment vertical="center"/>
    </xf>
    <xf numFmtId="166" fontId="3" fillId="0" borderId="4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5" xfId="1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5" fontId="0" fillId="0" borderId="4" xfId="0" applyNumberFormat="1" applyBorder="1" applyAlignment="1">
      <alignment horizontal="right" vertical="center"/>
    </xf>
    <xf numFmtId="165" fontId="23" fillId="0" borderId="0" xfId="0" applyNumberFormat="1" applyFont="1" applyAlignment="1">
      <alignment vertical="center"/>
    </xf>
    <xf numFmtId="166" fontId="2" fillId="0" borderId="6" xfId="0" applyNumberFormat="1" applyFont="1" applyBorder="1" applyAlignment="1">
      <alignment horizontal="right" vertical="center"/>
    </xf>
    <xf numFmtId="165" fontId="23" fillId="0" borderId="0" xfId="2" applyNumberFormat="1" applyFont="1" applyAlignment="1">
      <alignment vertical="center"/>
    </xf>
    <xf numFmtId="165" fontId="4" fillId="0" borderId="4" xfId="1" applyNumberFormat="1" applyFont="1" applyBorder="1" applyAlignment="1">
      <alignment horizontal="right" vertical="center"/>
    </xf>
    <xf numFmtId="165" fontId="4" fillId="0" borderId="13" xfId="1" applyNumberFormat="1" applyFont="1" applyBorder="1" applyAlignment="1">
      <alignment horizontal="right" vertical="center"/>
    </xf>
    <xf numFmtId="171" fontId="0" fillId="0" borderId="0" xfId="0" applyNumberFormat="1" applyAlignment="1">
      <alignment vertical="center"/>
    </xf>
    <xf numFmtId="169" fontId="23" fillId="0" borderId="0" xfId="0" applyNumberFormat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0" fillId="0" borderId="7" xfId="0" applyBorder="1" applyAlignment="1">
      <alignment vertical="center"/>
    </xf>
    <xf numFmtId="165" fontId="4" fillId="0" borderId="0" xfId="1" applyNumberFormat="1" applyFont="1" applyAlignment="1">
      <alignment vertical="center"/>
    </xf>
    <xf numFmtId="166" fontId="0" fillId="0" borderId="0" xfId="0" applyNumberFormat="1" applyAlignment="1">
      <alignment vertical="center"/>
    </xf>
    <xf numFmtId="0" fontId="25" fillId="0" borderId="0" xfId="0" applyFont="1"/>
    <xf numFmtId="0" fontId="26" fillId="0" borderId="0" xfId="0" applyFont="1" applyAlignment="1">
      <alignment horizontal="centerContinuous"/>
    </xf>
    <xf numFmtId="0" fontId="25" fillId="0" borderId="16" xfId="0" applyFont="1" applyBorder="1"/>
    <xf numFmtId="0" fontId="0" fillId="0" borderId="9" xfId="0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4" fontId="0" fillId="0" borderId="0" xfId="0" applyNumberFormat="1" applyAlignment="1">
      <alignment vertical="center"/>
    </xf>
    <xf numFmtId="0" fontId="6" fillId="0" borderId="13" xfId="0" applyFont="1" applyBorder="1" applyAlignment="1">
      <alignment vertical="center"/>
    </xf>
    <xf numFmtId="166" fontId="3" fillId="0" borderId="0" xfId="3" applyNumberFormat="1" applyAlignment="1">
      <alignment vertical="center"/>
    </xf>
    <xf numFmtId="0" fontId="3" fillId="0" borderId="0" xfId="3" applyAlignment="1">
      <alignment vertical="center"/>
    </xf>
    <xf numFmtId="168" fontId="3" fillId="0" borderId="0" xfId="3" applyNumberFormat="1" applyAlignment="1">
      <alignment vertical="center"/>
    </xf>
    <xf numFmtId="168" fontId="0" fillId="0" borderId="0" xfId="0" applyNumberFormat="1" applyAlignment="1">
      <alignment vertical="center"/>
    </xf>
    <xf numFmtId="168" fontId="3" fillId="0" borderId="0" xfId="3" applyNumberFormat="1" applyAlignment="1">
      <alignment horizontal="right" vertical="center"/>
    </xf>
    <xf numFmtId="2" fontId="0" fillId="0" borderId="0" xfId="0" applyNumberFormat="1" applyAlignment="1">
      <alignment vertical="center"/>
    </xf>
    <xf numFmtId="0" fontId="3" fillId="0" borderId="14" xfId="3" applyBorder="1" applyAlignment="1">
      <alignment vertical="center"/>
    </xf>
    <xf numFmtId="166" fontId="3" fillId="0" borderId="14" xfId="3" applyNumberForma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0" fontId="2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7" fontId="9" fillId="0" borderId="0" xfId="0" applyNumberFormat="1" applyFont="1" applyAlignment="1">
      <alignment vertical="center"/>
    </xf>
    <xf numFmtId="165" fontId="18" fillId="0" borderId="0" xfId="1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1" applyFont="1" applyAlignment="1">
      <alignment vertical="center"/>
    </xf>
    <xf numFmtId="165" fontId="19" fillId="0" borderId="0" xfId="1" applyNumberFormat="1" applyFont="1" applyAlignment="1">
      <alignment vertical="center"/>
    </xf>
    <xf numFmtId="0" fontId="29" fillId="0" borderId="0" xfId="1" applyFont="1" applyAlignment="1">
      <alignment horizontal="centerContinuous" vertical="center"/>
    </xf>
    <xf numFmtId="165" fontId="29" fillId="0" borderId="0" xfId="1" applyNumberFormat="1" applyFont="1" applyAlignment="1">
      <alignment horizontal="centerContinuous" vertical="center"/>
    </xf>
    <xf numFmtId="165" fontId="29" fillId="0" borderId="0" xfId="1" applyNumberFormat="1" applyFont="1" applyAlignment="1">
      <alignment vertical="center"/>
    </xf>
    <xf numFmtId="0" fontId="19" fillId="0" borderId="0" xfId="0" applyFont="1" applyAlignment="1">
      <alignment vertical="center"/>
    </xf>
    <xf numFmtId="3" fontId="19" fillId="0" borderId="3" xfId="1" applyNumberFormat="1" applyFont="1" applyBorder="1" applyAlignment="1">
      <alignment vertical="center"/>
    </xf>
    <xf numFmtId="165" fontId="30" fillId="0" borderId="0" xfId="2" applyNumberFormat="1" applyFont="1" applyAlignment="1">
      <alignment horizontal="centerContinuous" vertical="center"/>
    </xf>
    <xf numFmtId="3" fontId="30" fillId="0" borderId="0" xfId="1" applyNumberFormat="1" applyFont="1" applyAlignment="1">
      <alignment vertical="center"/>
    </xf>
    <xf numFmtId="3" fontId="29" fillId="0" borderId="6" xfId="1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4" xfId="0" applyNumberFormat="1" applyFont="1" applyBorder="1" applyAlignment="1">
      <alignment vertical="center"/>
    </xf>
    <xf numFmtId="0" fontId="29" fillId="0" borderId="8" xfId="1" applyFont="1" applyBorder="1" applyAlignment="1">
      <alignment vertical="center"/>
    </xf>
    <xf numFmtId="0" fontId="19" fillId="0" borderId="6" xfId="1" applyFont="1" applyBorder="1" applyAlignment="1">
      <alignment horizontal="center" vertical="center"/>
    </xf>
    <xf numFmtId="3" fontId="19" fillId="0" borderId="5" xfId="1" applyNumberFormat="1" applyFont="1" applyBorder="1" applyAlignment="1">
      <alignment vertical="center"/>
    </xf>
    <xf numFmtId="165" fontId="19" fillId="0" borderId="0" xfId="1" applyNumberFormat="1" applyFont="1" applyAlignment="1">
      <alignment horizontal="centerContinuous" vertical="center"/>
    </xf>
    <xf numFmtId="3" fontId="29" fillId="0" borderId="11" xfId="1" applyNumberFormat="1" applyFont="1" applyBorder="1" applyAlignment="1">
      <alignment vertical="center"/>
    </xf>
    <xf numFmtId="165" fontId="3" fillId="0" borderId="0" xfId="1" applyNumberFormat="1" applyFont="1" applyAlignment="1">
      <alignment vertical="center"/>
    </xf>
    <xf numFmtId="0" fontId="2" fillId="0" borderId="0" xfId="1" applyFont="1" applyAlignment="1">
      <alignment horizontal="centerContinuous" vertical="center"/>
    </xf>
    <xf numFmtId="165" fontId="2" fillId="0" borderId="0" xfId="1" applyNumberFormat="1" applyFont="1" applyAlignment="1">
      <alignment horizontal="centerContinuous" vertical="center"/>
    </xf>
    <xf numFmtId="165" fontId="2" fillId="0" borderId="0" xfId="1" applyNumberFormat="1" applyFont="1" applyAlignment="1">
      <alignment vertical="center"/>
    </xf>
    <xf numFmtId="0" fontId="3" fillId="0" borderId="2" xfId="1" applyFont="1" applyBorder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3" fontId="3" fillId="0" borderId="3" xfId="1" applyNumberFormat="1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0" fontId="3" fillId="0" borderId="4" xfId="1" applyFont="1" applyBorder="1" applyAlignment="1">
      <alignment horizontal="left" vertical="center"/>
    </xf>
    <xf numFmtId="0" fontId="2" fillId="0" borderId="6" xfId="1" applyFont="1" applyBorder="1" applyAlignment="1">
      <alignment vertical="center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Continuous" vertical="center"/>
    </xf>
    <xf numFmtId="0" fontId="3" fillId="0" borderId="7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2" fillId="0" borderId="3" xfId="1" applyNumberFormat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3" fontId="2" fillId="0" borderId="4" xfId="1" applyNumberFormat="1" applyFont="1" applyBorder="1" applyAlignment="1">
      <alignment vertical="center"/>
    </xf>
    <xf numFmtId="165" fontId="3" fillId="0" borderId="5" xfId="1" applyNumberFormat="1" applyFont="1" applyBorder="1" applyAlignment="1">
      <alignment vertical="center"/>
    </xf>
    <xf numFmtId="10" fontId="3" fillId="0" borderId="5" xfId="1" applyNumberFormat="1" applyFont="1" applyBorder="1" applyAlignment="1">
      <alignment vertical="center"/>
    </xf>
    <xf numFmtId="165" fontId="3" fillId="0" borderId="15" xfId="1" applyNumberFormat="1" applyFont="1" applyBorder="1" applyAlignment="1">
      <alignment vertical="center"/>
    </xf>
    <xf numFmtId="1" fontId="3" fillId="0" borderId="3" xfId="1" applyNumberFormat="1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3" fontId="3" fillId="0" borderId="10" xfId="1" applyNumberFormat="1" applyFont="1" applyBorder="1" applyAlignment="1">
      <alignment vertical="center"/>
    </xf>
    <xf numFmtId="3" fontId="2" fillId="0" borderId="13" xfId="1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Continuous" vertical="center"/>
    </xf>
    <xf numFmtId="0" fontId="2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Continuous" vertical="center"/>
    </xf>
    <xf numFmtId="0" fontId="19" fillId="0" borderId="2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19" fillId="0" borderId="10" xfId="1" applyFont="1" applyBorder="1" applyAlignment="1">
      <alignment horizontal="left" vertical="center"/>
    </xf>
    <xf numFmtId="165" fontId="19" fillId="0" borderId="4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/>
    </xf>
    <xf numFmtId="0" fontId="19" fillId="0" borderId="13" xfId="1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29" fillId="0" borderId="11" xfId="1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165" fontId="30" fillId="0" borderId="0" xfId="2" applyNumberFormat="1" applyFont="1" applyAlignment="1">
      <alignment vertical="center"/>
    </xf>
    <xf numFmtId="10" fontId="30" fillId="0" borderId="0" xfId="2" applyNumberFormat="1" applyFont="1" applyAlignment="1">
      <alignment vertical="center"/>
    </xf>
    <xf numFmtId="0" fontId="29" fillId="0" borderId="11" xfId="1" applyFont="1" applyBorder="1" applyAlignment="1">
      <alignment horizontal="center" vertical="center"/>
    </xf>
    <xf numFmtId="165" fontId="29" fillId="0" borderId="6" xfId="0" applyNumberFormat="1" applyFont="1" applyBorder="1" applyAlignment="1">
      <alignment horizontal="right" vertical="center"/>
    </xf>
    <xf numFmtId="3" fontId="30" fillId="0" borderId="0" xfId="0" applyNumberFormat="1" applyFont="1" applyAlignment="1">
      <alignment vertical="center"/>
    </xf>
    <xf numFmtId="0" fontId="19" fillId="0" borderId="3" xfId="0" applyFont="1" applyBorder="1" applyAlignment="1">
      <alignment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Continuous" vertical="center"/>
    </xf>
    <xf numFmtId="3" fontId="3" fillId="0" borderId="4" xfId="1" applyNumberFormat="1" applyFont="1" applyBorder="1" applyAlignment="1">
      <alignment horizontal="right" vertical="center"/>
    </xf>
    <xf numFmtId="3" fontId="2" fillId="0" borderId="11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0" fontId="3" fillId="0" borderId="0" xfId="0" applyFont="1"/>
    <xf numFmtId="0" fontId="2" fillId="0" borderId="17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16" xfId="0" applyFont="1" applyBorder="1"/>
    <xf numFmtId="3" fontId="23" fillId="0" borderId="0" xfId="1" applyNumberFormat="1" applyFont="1"/>
    <xf numFmtId="3" fontId="3" fillId="0" borderId="0" xfId="0" applyNumberFormat="1" applyFont="1"/>
    <xf numFmtId="3" fontId="3" fillId="0" borderId="0" xfId="0" quotePrefix="1" applyNumberFormat="1" applyFont="1"/>
    <xf numFmtId="3" fontId="3" fillId="0" borderId="16" xfId="0" applyNumberFormat="1" applyFont="1" applyBorder="1"/>
    <xf numFmtId="0" fontId="3" fillId="0" borderId="16" xfId="0" applyFont="1" applyBorder="1" applyAlignment="1">
      <alignment horizontal="right"/>
    </xf>
    <xf numFmtId="165" fontId="3" fillId="0" borderId="16" xfId="0" quotePrefix="1" applyNumberFormat="1" applyFont="1" applyBorder="1" applyAlignment="1">
      <alignment horizontal="right"/>
    </xf>
    <xf numFmtId="0" fontId="3" fillId="0" borderId="17" xfId="0" applyFont="1" applyBorder="1"/>
    <xf numFmtId="3" fontId="23" fillId="0" borderId="17" xfId="1" applyNumberFormat="1" applyFont="1" applyBorder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165" fontId="3" fillId="0" borderId="3" xfId="1" applyNumberFormat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right" vertical="center"/>
    </xf>
    <xf numFmtId="0" fontId="3" fillId="0" borderId="6" xfId="1" quotePrefix="1" applyFont="1" applyBorder="1" applyAlignment="1">
      <alignment horizontal="center" vertical="center"/>
    </xf>
    <xf numFmtId="165" fontId="3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5" fontId="3" fillId="0" borderId="3" xfId="1" applyNumberFormat="1" applyFont="1" applyBorder="1" applyAlignment="1">
      <alignment horizontal="right" vertical="center"/>
    </xf>
    <xf numFmtId="3" fontId="3" fillId="0" borderId="0" xfId="1" applyNumberFormat="1" applyFont="1" applyAlignment="1">
      <alignment horizontal="right" vertical="center"/>
    </xf>
    <xf numFmtId="170" fontId="23" fillId="0" borderId="0" xfId="1" applyNumberFormat="1" applyFont="1" applyAlignment="1">
      <alignment horizontal="right" vertical="center"/>
    </xf>
    <xf numFmtId="165" fontId="2" fillId="0" borderId="4" xfId="1" applyNumberFormat="1" applyFont="1" applyBorder="1" applyAlignment="1">
      <alignment horizontal="right" vertical="center"/>
    </xf>
    <xf numFmtId="4" fontId="2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3" fontId="23" fillId="0" borderId="0" xfId="1" applyNumberFormat="1" applyFont="1" applyAlignment="1">
      <alignment horizontal="right" vertical="center"/>
    </xf>
    <xf numFmtId="168" fontId="23" fillId="0" borderId="0" xfId="0" applyNumberFormat="1" applyFont="1" applyAlignment="1">
      <alignment vertical="center"/>
    </xf>
    <xf numFmtId="4" fontId="23" fillId="0" borderId="0" xfId="2" applyNumberFormat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" fontId="23" fillId="0" borderId="0" xfId="2" applyNumberFormat="1" applyFont="1" applyAlignment="1">
      <alignment horizontal="centerContinuous" vertical="center"/>
    </xf>
    <xf numFmtId="4" fontId="3" fillId="0" borderId="6" xfId="1" quotePrefix="1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horizontal="right" vertical="center"/>
    </xf>
    <xf numFmtId="165" fontId="29" fillId="0" borderId="6" xfId="2" applyNumberFormat="1" applyFont="1" applyBorder="1" applyAlignment="1">
      <alignment horizontal="right" vertical="center"/>
    </xf>
    <xf numFmtId="165" fontId="19" fillId="0" borderId="3" xfId="2" applyNumberFormat="1" applyFont="1" applyBorder="1" applyAlignment="1">
      <alignment vertical="center"/>
    </xf>
    <xf numFmtId="165" fontId="19" fillId="0" borderId="5" xfId="2" applyNumberFormat="1" applyFont="1" applyBorder="1" applyAlignment="1">
      <alignment vertical="center"/>
    </xf>
    <xf numFmtId="0" fontId="3" fillId="0" borderId="11" xfId="1" quotePrefix="1" applyFont="1" applyBorder="1" applyAlignment="1">
      <alignment horizontal="center" vertical="center"/>
    </xf>
    <xf numFmtId="0" fontId="3" fillId="0" borderId="12" xfId="1" quotePrefix="1" applyFont="1" applyBorder="1" applyAlignment="1">
      <alignment horizontal="center" vertical="center"/>
    </xf>
    <xf numFmtId="3" fontId="2" fillId="0" borderId="8" xfId="0" applyNumberFormat="1" applyFont="1" applyBorder="1" applyAlignment="1">
      <alignment vertical="center"/>
    </xf>
    <xf numFmtId="165" fontId="5" fillId="0" borderId="6" xfId="1" applyNumberFormat="1" applyFont="1" applyBorder="1" applyAlignment="1">
      <alignment vertical="center"/>
    </xf>
    <xf numFmtId="3" fontId="0" fillId="0" borderId="0" xfId="0" applyNumberFormat="1"/>
    <xf numFmtId="3" fontId="2" fillId="0" borderId="0" xfId="0" applyNumberFormat="1" applyFont="1"/>
    <xf numFmtId="166" fontId="3" fillId="0" borderId="5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165" fontId="35" fillId="0" borderId="0" xfId="2" applyNumberFormat="1" applyFont="1" applyAlignment="1">
      <alignment horizontal="centerContinuous" vertical="center"/>
    </xf>
    <xf numFmtId="3" fontId="35" fillId="0" borderId="0" xfId="1" applyNumberFormat="1" applyFont="1" applyAlignment="1">
      <alignment vertical="center"/>
    </xf>
    <xf numFmtId="4" fontId="2" fillId="0" borderId="0" xfId="1" applyNumberFormat="1" applyFont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1" fillId="0" borderId="0" xfId="5"/>
    <xf numFmtId="4" fontId="1" fillId="0" borderId="0" xfId="5" applyNumberFormat="1"/>
    <xf numFmtId="4" fontId="1" fillId="0" borderId="0" xfId="5" quotePrefix="1" applyNumberFormat="1"/>
    <xf numFmtId="0" fontId="37" fillId="0" borderId="0" xfId="0" applyFont="1"/>
    <xf numFmtId="0" fontId="37" fillId="3" borderId="0" xfId="0" applyFont="1" applyFill="1"/>
    <xf numFmtId="3" fontId="38" fillId="0" borderId="0" xfId="0" applyNumberFormat="1" applyFont="1"/>
    <xf numFmtId="4" fontId="38" fillId="0" borderId="0" xfId="0" applyNumberFormat="1" applyFont="1"/>
    <xf numFmtId="3" fontId="37" fillId="3" borderId="0" xfId="0" applyNumberFormat="1" applyFont="1" applyFill="1"/>
    <xf numFmtId="4" fontId="37" fillId="3" borderId="0" xfId="0" applyNumberFormat="1" applyFont="1" applyFill="1"/>
    <xf numFmtId="4" fontId="0" fillId="0" borderId="0" xfId="0" applyNumberFormat="1"/>
    <xf numFmtId="3" fontId="10" fillId="0" borderId="6" xfId="0" applyNumberFormat="1" applyFont="1" applyBorder="1" applyAlignment="1">
      <alignment vertical="center"/>
    </xf>
    <xf numFmtId="0" fontId="2" fillId="0" borderId="16" xfId="0" applyFont="1" applyBorder="1"/>
    <xf numFmtId="0" fontId="29" fillId="0" borderId="0" xfId="0" applyFont="1" applyAlignment="1">
      <alignment horizontal="center" vertical="center"/>
    </xf>
    <xf numFmtId="4" fontId="23" fillId="0" borderId="0" xfId="0" applyNumberFormat="1" applyFont="1" applyAlignment="1">
      <alignment vertical="center"/>
    </xf>
    <xf numFmtId="0" fontId="19" fillId="0" borderId="6" xfId="1" quotePrefix="1" applyFont="1" applyBorder="1" applyAlignment="1">
      <alignment horizontal="center" vertical="center"/>
    </xf>
    <xf numFmtId="165" fontId="19" fillId="0" borderId="9" xfId="1" applyNumberFormat="1" applyFont="1" applyBorder="1" applyAlignment="1">
      <alignment horizontal="right" vertical="center"/>
    </xf>
    <xf numFmtId="165" fontId="29" fillId="0" borderId="6" xfId="1" applyNumberFormat="1" applyFont="1" applyBorder="1" applyAlignment="1">
      <alignment horizontal="right" vertical="center"/>
    </xf>
    <xf numFmtId="4" fontId="30" fillId="0" borderId="0" xfId="0" applyNumberFormat="1" applyFont="1" applyAlignment="1">
      <alignment vertical="center"/>
    </xf>
    <xf numFmtId="174" fontId="23" fillId="0" borderId="0" xfId="4" applyNumberFormat="1" applyFont="1" applyAlignment="1">
      <alignment vertical="center"/>
    </xf>
    <xf numFmtId="165" fontId="29" fillId="0" borderId="0" xfId="0" applyNumberFormat="1" applyFont="1" applyAlignment="1">
      <alignment horizontal="centerContinuous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66" fontId="3" fillId="0" borderId="6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66" fontId="0" fillId="0" borderId="9" xfId="0" applyNumberFormat="1" applyBorder="1" applyAlignment="1">
      <alignment vertical="center"/>
    </xf>
    <xf numFmtId="168" fontId="0" fillId="0" borderId="9" xfId="0" applyNumberFormat="1" applyBorder="1" applyAlignment="1">
      <alignment vertical="center"/>
    </xf>
    <xf numFmtId="168" fontId="0" fillId="0" borderId="15" xfId="0" applyNumberFormat="1" applyBorder="1" applyAlignment="1">
      <alignment vertical="center"/>
    </xf>
    <xf numFmtId="172" fontId="3" fillId="0" borderId="0" xfId="4" applyNumberFormat="1" applyFont="1"/>
    <xf numFmtId="165" fontId="39" fillId="4" borderId="0" xfId="6" applyNumberFormat="1" applyAlignment="1">
      <alignment vertical="center"/>
    </xf>
    <xf numFmtId="0" fontId="3" fillId="0" borderId="11" xfId="0" applyFont="1" applyBorder="1" applyAlignment="1">
      <alignment vertical="center"/>
    </xf>
    <xf numFmtId="169" fontId="33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166" fontId="3" fillId="0" borderId="3" xfId="0" applyNumberFormat="1" applyFont="1" applyBorder="1" applyAlignment="1">
      <alignment horizontal="right" vertical="center"/>
    </xf>
    <xf numFmtId="0" fontId="5" fillId="0" borderId="0" xfId="3" applyFont="1" applyAlignment="1">
      <alignment horizontal="centerContinuous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11" xfId="3" applyFont="1" applyBorder="1" applyAlignment="1">
      <alignment horizontal="centerContinuous" vertical="center"/>
    </xf>
    <xf numFmtId="0" fontId="4" fillId="0" borderId="12" xfId="3" applyFont="1" applyBorder="1" applyAlignment="1">
      <alignment horizontal="centerContinuous" vertical="center"/>
    </xf>
    <xf numFmtId="0" fontId="4" fillId="0" borderId="2" xfId="3" applyFont="1" applyBorder="1" applyAlignment="1">
      <alignment horizontal="center" vertical="center"/>
    </xf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5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165" fontId="23" fillId="0" borderId="0" xfId="7" applyNumberFormat="1" applyFont="1" applyAlignment="1">
      <alignment horizontal="centerContinuous" vertical="center"/>
    </xf>
    <xf numFmtId="3" fontId="3" fillId="0" borderId="0" xfId="3" applyNumberFormat="1" applyAlignment="1">
      <alignment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5" fillId="0" borderId="6" xfId="3" applyFont="1" applyBorder="1" applyAlignment="1">
      <alignment horizontal="center" vertical="center"/>
    </xf>
    <xf numFmtId="0" fontId="5" fillId="0" borderId="8" xfId="3" applyFont="1" applyBorder="1" applyAlignment="1">
      <alignment vertical="center"/>
    </xf>
    <xf numFmtId="0" fontId="2" fillId="0" borderId="0" xfId="3" applyFont="1" applyAlignment="1">
      <alignment vertical="center"/>
    </xf>
    <xf numFmtId="0" fontId="3" fillId="0" borderId="0" xfId="3" applyAlignment="1">
      <alignment horizontal="center" vertical="center"/>
    </xf>
    <xf numFmtId="0" fontId="8" fillId="0" borderId="0" xfId="3" applyFont="1" applyAlignment="1">
      <alignment horizontal="centerContinuous" vertical="center"/>
    </xf>
    <xf numFmtId="0" fontId="8" fillId="0" borderId="0" xfId="3" applyFont="1" applyAlignment="1">
      <alignment vertical="center"/>
    </xf>
    <xf numFmtId="0" fontId="3" fillId="0" borderId="2" xfId="3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3" fontId="4" fillId="0" borderId="4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23" fillId="0" borderId="0" xfId="3" applyNumberFormat="1" applyFont="1" applyAlignment="1">
      <alignment vertical="center"/>
    </xf>
    <xf numFmtId="0" fontId="12" fillId="0" borderId="0" xfId="3" applyFont="1" applyAlignment="1">
      <alignment vertical="center"/>
    </xf>
    <xf numFmtId="3" fontId="3" fillId="0" borderId="4" xfId="3" applyNumberFormat="1" applyBorder="1" applyAlignment="1">
      <alignment vertical="center"/>
    </xf>
    <xf numFmtId="4" fontId="23" fillId="0" borderId="0" xfId="3" applyNumberFormat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49" fontId="3" fillId="0" borderId="6" xfId="1" quotePrefix="1" applyNumberFormat="1" applyFont="1" applyBorder="1" applyAlignment="1">
      <alignment horizontal="center" vertical="center"/>
    </xf>
    <xf numFmtId="165" fontId="23" fillId="0" borderId="0" xfId="7" applyNumberFormat="1" applyFont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0" borderId="0" xfId="0" applyNumberFormat="1" applyFont="1" applyFill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2" fillId="0" borderId="5" xfId="7" applyNumberFormat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2" fillId="0" borderId="6" xfId="3" applyNumberFormat="1" applyFont="1" applyBorder="1" applyAlignment="1">
      <alignment horizontal="right" vertical="center"/>
    </xf>
    <xf numFmtId="3" fontId="2" fillId="0" borderId="5" xfId="3" applyNumberFormat="1" applyFont="1" applyBorder="1" applyAlignment="1">
      <alignment vertical="center"/>
    </xf>
    <xf numFmtId="0" fontId="2" fillId="0" borderId="8" xfId="3" applyFont="1" applyBorder="1" applyAlignment="1">
      <alignment vertical="center"/>
    </xf>
    <xf numFmtId="0" fontId="2" fillId="0" borderId="6" xfId="3" applyFont="1" applyBorder="1" applyAlignment="1">
      <alignment horizontal="center" vertical="center"/>
    </xf>
    <xf numFmtId="166" fontId="3" fillId="0" borderId="4" xfId="3" applyNumberFormat="1" applyBorder="1" applyAlignment="1">
      <alignment horizontal="right" vertical="center"/>
    </xf>
    <xf numFmtId="165" fontId="3" fillId="0" borderId="5" xfId="3" applyNumberFormat="1" applyBorder="1" applyAlignment="1">
      <alignment vertical="center"/>
    </xf>
    <xf numFmtId="3" fontId="3" fillId="0" borderId="5" xfId="3" applyNumberFormat="1" applyBorder="1" applyAlignment="1">
      <alignment vertical="center"/>
    </xf>
    <xf numFmtId="0" fontId="3" fillId="0" borderId="0" xfId="3" applyAlignment="1">
      <alignment horizontal="left" vertical="center"/>
    </xf>
    <xf numFmtId="0" fontId="3" fillId="0" borderId="4" xfId="3" applyBorder="1" applyAlignment="1">
      <alignment horizontal="center" vertical="center"/>
    </xf>
    <xf numFmtId="165" fontId="3" fillId="0" borderId="3" xfId="3" applyNumberFormat="1" applyBorder="1" applyAlignment="1">
      <alignment vertical="center"/>
    </xf>
    <xf numFmtId="3" fontId="3" fillId="0" borderId="3" xfId="3" applyNumberFormat="1" applyBorder="1" applyAlignment="1">
      <alignment vertical="center"/>
    </xf>
    <xf numFmtId="0" fontId="3" fillId="0" borderId="3" xfId="3" applyBorder="1" applyAlignment="1">
      <alignment horizontal="center" vertical="center"/>
    </xf>
    <xf numFmtId="0" fontId="2" fillId="0" borderId="0" xfId="3" applyFont="1" applyAlignment="1">
      <alignment horizontal="centerContinuous" vertical="center"/>
    </xf>
    <xf numFmtId="0" fontId="3" fillId="0" borderId="1" xfId="3" applyBorder="1" applyAlignment="1">
      <alignment horizontal="left" vertical="center"/>
    </xf>
    <xf numFmtId="0" fontId="3" fillId="0" borderId="1" xfId="3" applyBorder="1" applyAlignment="1">
      <alignment horizontal="center" vertical="center"/>
    </xf>
    <xf numFmtId="165" fontId="2" fillId="0" borderId="12" xfId="3" applyNumberFormat="1" applyFont="1" applyBorder="1" applyAlignment="1">
      <alignment vertical="center"/>
    </xf>
    <xf numFmtId="165" fontId="2" fillId="0" borderId="6" xfId="3" applyNumberFormat="1" applyFont="1" applyBorder="1" applyAlignment="1">
      <alignment vertical="center"/>
    </xf>
    <xf numFmtId="3" fontId="2" fillId="0" borderId="11" xfId="3" applyNumberFormat="1" applyFont="1" applyBorder="1" applyAlignment="1">
      <alignment vertical="center"/>
    </xf>
    <xf numFmtId="165" fontId="3" fillId="0" borderId="0" xfId="3" applyNumberFormat="1" applyAlignment="1">
      <alignment vertical="center"/>
    </xf>
    <xf numFmtId="165" fontId="3" fillId="0" borderId="4" xfId="3" applyNumberFormat="1" applyBorder="1" applyAlignment="1">
      <alignment vertical="center"/>
    </xf>
    <xf numFmtId="3" fontId="3" fillId="0" borderId="13" xfId="3" applyNumberFormat="1" applyBorder="1" applyAlignment="1">
      <alignment vertical="center"/>
    </xf>
    <xf numFmtId="0" fontId="3" fillId="0" borderId="18" xfId="3" applyBorder="1" applyAlignment="1">
      <alignment vertical="center"/>
    </xf>
    <xf numFmtId="3" fontId="2" fillId="0" borderId="6" xfId="3" applyNumberFormat="1" applyFont="1" applyBorder="1" applyAlignment="1">
      <alignment vertical="center"/>
    </xf>
    <xf numFmtId="165" fontId="3" fillId="0" borderId="9" xfId="3" applyNumberFormat="1" applyBorder="1" applyAlignment="1">
      <alignment vertical="center"/>
    </xf>
    <xf numFmtId="165" fontId="2" fillId="0" borderId="11" xfId="3" applyNumberFormat="1" applyFont="1" applyBorder="1" applyAlignment="1">
      <alignment vertical="center"/>
    </xf>
    <xf numFmtId="165" fontId="3" fillId="0" borderId="13" xfId="3" applyNumberFormat="1" applyBorder="1" applyAlignment="1">
      <alignment vertical="center"/>
    </xf>
    <xf numFmtId="165" fontId="3" fillId="0" borderId="10" xfId="3" applyNumberFormat="1" applyBorder="1" applyAlignment="1">
      <alignment vertical="center"/>
    </xf>
    <xf numFmtId="0" fontId="3" fillId="0" borderId="5" xfId="3" applyBorder="1" applyAlignment="1">
      <alignment horizontal="center" vertical="center"/>
    </xf>
    <xf numFmtId="165" fontId="2" fillId="0" borderId="12" xfId="3" applyNumberFormat="1" applyFont="1" applyBorder="1" applyAlignment="1">
      <alignment horizontal="right" vertical="center"/>
    </xf>
    <xf numFmtId="165" fontId="3" fillId="0" borderId="9" xfId="3" applyNumberFormat="1" applyBorder="1" applyAlignment="1">
      <alignment horizontal="right" vertical="center"/>
    </xf>
    <xf numFmtId="4" fontId="3" fillId="0" borderId="0" xfId="3" applyNumberFormat="1" applyAlignment="1">
      <alignment vertical="center"/>
    </xf>
    <xf numFmtId="0" fontId="3" fillId="0" borderId="14" xfId="3" applyBorder="1" applyAlignment="1">
      <alignment horizontal="center" vertical="center"/>
    </xf>
    <xf numFmtId="165" fontId="2" fillId="0" borderId="6" xfId="3" applyNumberFormat="1" applyFont="1" applyBorder="1" applyAlignment="1">
      <alignment horizontal="right" vertical="center"/>
    </xf>
    <xf numFmtId="0" fontId="3" fillId="0" borderId="12" xfId="3" applyBorder="1" applyAlignment="1">
      <alignment horizontal="centerContinuous" vertical="center"/>
    </xf>
    <xf numFmtId="0" fontId="3" fillId="0" borderId="11" xfId="3" applyBorder="1" applyAlignment="1">
      <alignment horizontal="centerContinuous" vertical="center" wrapText="1"/>
    </xf>
    <xf numFmtId="165" fontId="3" fillId="0" borderId="7" xfId="3" applyNumberFormat="1" applyBorder="1" applyAlignment="1">
      <alignment vertical="center"/>
    </xf>
    <xf numFmtId="0" fontId="17" fillId="0" borderId="0" xfId="3" applyFont="1" applyAlignment="1">
      <alignment horizontal="center" vertical="center"/>
    </xf>
    <xf numFmtId="165" fontId="23" fillId="0" borderId="0" xfId="3" applyNumberFormat="1" applyFont="1" applyAlignment="1">
      <alignment vertical="center"/>
    </xf>
    <xf numFmtId="166" fontId="23" fillId="0" borderId="0" xfId="3" applyNumberFormat="1" applyFont="1" applyAlignment="1">
      <alignment vertical="center"/>
    </xf>
    <xf numFmtId="165" fontId="3" fillId="0" borderId="4" xfId="3" applyNumberFormat="1" applyBorder="1" applyAlignment="1">
      <alignment horizontal="right" vertical="center"/>
    </xf>
    <xf numFmtId="0" fontId="4" fillId="0" borderId="14" xfId="3" applyFont="1" applyBorder="1" applyAlignment="1">
      <alignment horizontal="center" vertical="center"/>
    </xf>
    <xf numFmtId="165" fontId="5" fillId="0" borderId="0" xfId="3" applyNumberFormat="1" applyFont="1" applyAlignment="1">
      <alignment horizontal="centerContinuous" vertical="center"/>
    </xf>
    <xf numFmtId="165" fontId="8" fillId="0" borderId="0" xfId="3" applyNumberFormat="1" applyFont="1" applyAlignment="1">
      <alignment horizontal="centerContinuous" vertical="center"/>
    </xf>
    <xf numFmtId="0" fontId="6" fillId="0" borderId="8" xfId="3" applyFont="1" applyBorder="1" applyAlignment="1">
      <alignment vertical="center"/>
    </xf>
    <xf numFmtId="0" fontId="24" fillId="0" borderId="0" xfId="3" applyFont="1" applyAlignment="1">
      <alignment vertical="center"/>
    </xf>
    <xf numFmtId="0" fontId="4" fillId="0" borderId="14" xfId="3" applyFont="1" applyBorder="1" applyAlignment="1">
      <alignment vertical="center"/>
    </xf>
    <xf numFmtId="0" fontId="27" fillId="0" borderId="0" xfId="3" applyFont="1" applyAlignment="1">
      <alignment vertical="center"/>
    </xf>
    <xf numFmtId="0" fontId="27" fillId="0" borderId="0" xfId="3" applyFont="1" applyAlignment="1">
      <alignment vertical="center" wrapText="1"/>
    </xf>
    <xf numFmtId="0" fontId="4" fillId="0" borderId="5" xfId="3" applyFont="1" applyBorder="1" applyAlignment="1">
      <alignment vertical="center"/>
    </xf>
    <xf numFmtId="165" fontId="2" fillId="0" borderId="6" xfId="7" applyNumberFormat="1" applyFont="1" applyBorder="1" applyAlignment="1">
      <alignment horizontal="right" vertical="center"/>
    </xf>
    <xf numFmtId="165" fontId="3" fillId="0" borderId="4" xfId="7" applyNumberFormat="1" applyFont="1" applyBorder="1" applyAlignment="1">
      <alignment horizontal="right" vertical="center"/>
    </xf>
    <xf numFmtId="0" fontId="3" fillId="0" borderId="3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0" borderId="6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6" xfId="7" applyNumberFormat="1" applyFont="1" applyBorder="1" applyAlignment="1">
      <alignment horizontal="center" vertical="center"/>
    </xf>
    <xf numFmtId="165" fontId="3" fillId="0" borderId="6" xfId="7" applyNumberFormat="1" applyFont="1" applyBorder="1" applyAlignment="1">
      <alignment horizontal="center" vertical="center"/>
    </xf>
    <xf numFmtId="165" fontId="38" fillId="0" borderId="0" xfId="7" applyNumberFormat="1" applyFont="1"/>
    <xf numFmtId="173" fontId="23" fillId="0" borderId="0" xfId="8" applyNumberFormat="1" applyFont="1" applyAlignment="1">
      <alignment vertical="center"/>
    </xf>
    <xf numFmtId="165" fontId="33" fillId="0" borderId="0" xfId="7" applyNumberFormat="1" applyFont="1" applyAlignment="1">
      <alignment horizontal="centerContinuous" vertical="center"/>
    </xf>
    <xf numFmtId="173" fontId="33" fillId="0" borderId="0" xfId="8" applyNumberFormat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3" fillId="0" borderId="4" xfId="1" quotePrefix="1" applyFont="1" applyBorder="1" applyAlignment="1">
      <alignment horizontal="center" vertical="center"/>
    </xf>
    <xf numFmtId="0" fontId="3" fillId="0" borderId="5" xfId="1" quotePrefix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34" fillId="0" borderId="0" xfId="3" applyFont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9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3" fillId="0" borderId="11" xfId="3" applyBorder="1" applyAlignment="1">
      <alignment horizontal="center" vertical="center" wrapText="1"/>
    </xf>
    <xf numFmtId="0" fontId="3" fillId="0" borderId="12" xfId="3" applyBorder="1" applyAlignment="1">
      <alignment horizontal="center" vertical="center" wrapText="1"/>
    </xf>
    <xf numFmtId="0" fontId="3" fillId="0" borderId="8" xfId="3" applyBorder="1" applyAlignment="1">
      <alignment horizontal="center" vertical="center" wrapText="1"/>
    </xf>
    <xf numFmtId="0" fontId="3" fillId="0" borderId="3" xfId="3" applyBorder="1" applyAlignment="1">
      <alignment horizontal="center" vertical="center"/>
    </xf>
    <xf numFmtId="0" fontId="3" fillId="0" borderId="4" xfId="3" applyBorder="1" applyAlignment="1">
      <alignment horizontal="center" vertical="center"/>
    </xf>
    <xf numFmtId="0" fontId="3" fillId="0" borderId="5" xfId="3" applyBorder="1" applyAlignment="1">
      <alignment horizontal="center" vertical="center"/>
    </xf>
    <xf numFmtId="0" fontId="3" fillId="0" borderId="10" xfId="3" applyBorder="1" applyAlignment="1">
      <alignment horizontal="center" vertical="center" wrapText="1"/>
    </xf>
    <xf numFmtId="0" fontId="3" fillId="0" borderId="2" xfId="3" applyBorder="1" applyAlignment="1">
      <alignment horizontal="center" vertical="center" wrapText="1"/>
    </xf>
    <xf numFmtId="0" fontId="3" fillId="0" borderId="7" xfId="3" applyBorder="1" applyAlignment="1">
      <alignment horizontal="center" vertical="center" wrapText="1"/>
    </xf>
    <xf numFmtId="0" fontId="3" fillId="0" borderId="15" xfId="3" applyBorder="1" applyAlignment="1">
      <alignment horizontal="center" vertical="center" wrapText="1"/>
    </xf>
    <xf numFmtId="0" fontId="3" fillId="0" borderId="1" xfId="3" applyBorder="1" applyAlignment="1">
      <alignment horizontal="center" vertical="center" wrapText="1"/>
    </xf>
    <xf numFmtId="0" fontId="3" fillId="0" borderId="14" xfId="3" applyBorder="1" applyAlignment="1">
      <alignment horizontal="center" vertical="center" wrapText="1"/>
    </xf>
    <xf numFmtId="0" fontId="17" fillId="2" borderId="0" xfId="3" applyFont="1" applyFill="1" applyAlignment="1">
      <alignment horizontal="center" vertical="center"/>
    </xf>
    <xf numFmtId="0" fontId="3" fillId="0" borderId="7" xfId="3" applyBorder="1" applyAlignment="1">
      <alignment horizontal="center" vertical="center"/>
    </xf>
    <xf numFmtId="165" fontId="4" fillId="0" borderId="11" xfId="3" applyNumberFormat="1" applyFont="1" applyBorder="1" applyAlignment="1">
      <alignment horizontal="center" vertical="center"/>
    </xf>
    <xf numFmtId="165" fontId="4" fillId="0" borderId="8" xfId="3" applyNumberFormat="1" applyFont="1" applyBorder="1" applyAlignment="1">
      <alignment horizontal="center" vertical="center"/>
    </xf>
    <xf numFmtId="165" fontId="4" fillId="0" borderId="12" xfId="3" applyNumberFormat="1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3" fontId="39" fillId="0" borderId="0" xfId="6" applyNumberFormat="1" applyFill="1" applyAlignment="1">
      <alignment vertical="center"/>
    </xf>
  </cellXfs>
  <cellStyles count="9">
    <cellStyle name="Dobry" xfId="6" builtinId="26"/>
    <cellStyle name="Dziesiętny" xfId="4" builtinId="3"/>
    <cellStyle name="Dziesiętny 2" xfId="8" xr:uid="{410ABE0B-6950-416B-B8D0-CDB57A7B259B}"/>
    <cellStyle name="Normalny" xfId="0" builtinId="0"/>
    <cellStyle name="Normalny 2" xfId="3" xr:uid="{00000000-0005-0000-0000-000004000000}"/>
    <cellStyle name="Normalny 3" xfId="5" xr:uid="{00000000-0005-0000-0000-000005000000}"/>
    <cellStyle name="Normalny_RAPORT98" xfId="1" xr:uid="{00000000-0005-0000-0000-000006000000}"/>
    <cellStyle name="Procentowy" xfId="2" builtinId="5"/>
    <cellStyle name="Procentowy 2" xfId="7" xr:uid="{6063038A-2397-4BD0-983B-6AAED69933A5}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D415-4208-80A9-416898C9B808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D415-4208-80A9-416898C9B8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724544"/>
        <c:axId val="79726080"/>
        <c:axId val="0"/>
      </c:bar3DChart>
      <c:catAx>
        <c:axId val="7972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9726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9726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9724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dziale II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33E8-4BE1-B7A1-35208A32FE8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33E8-4BE1-B7A1-35208A32F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0511232"/>
        <c:axId val="90512768"/>
        <c:axId val="0"/>
      </c:bar3DChart>
      <c:catAx>
        <c:axId val="90511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5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12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511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80-4CB1-BA60-58342912231F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80-4CB1-BA60-58342912231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80-4CB1-BA60-58342912231F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80-4CB1-BA60-58342912231F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80-4CB1-BA60-58342912231F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80-4CB1-BA60-58342912231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AD80-4CB1-BA60-583429122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279-42C7-B2D1-1A35EBE6BA0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79-42C7-B2D1-1A35EBE6BA0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9-42C7-B2D1-1A35EBE6BA05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79-42C7-B2D1-1A35EBE6BA0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79-42C7-B2D1-1A35EBE6BA0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0279-42C7-B2D1-1A35EBE6BA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56B-4AEA-A509-55D9A38241C3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6B-4AEA-A509-55D9A38241C3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6B-4AEA-A509-55D9A38241C3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6B-4AEA-A509-55D9A38241C3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6B-4AEA-A509-55D9A38241C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B56B-4AEA-A509-55D9A3824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6E-49D9-AD54-8DBAAF182A3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529946974725675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6E-49D9-AD54-8DBAAF182A3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6E-49D9-AD54-8DBAAF182A3F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6E-49D9-AD54-8DBAAF182A3F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6E-49D9-AD54-8DBAAF182A3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E66E-49D9-AD54-8DBAAF182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EF-472E-9C03-535795B4A66D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EF-472E-9C03-535795B4A66D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EF-472E-9C03-535795B4A66D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EF-472E-9C03-535795B4A66D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EF-472E-9C03-535795B4A66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F4EF-472E-9C03-535795B4A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61-47C8-A5D1-207CAE6789B1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61-47C8-A5D1-207CAE6789B1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61-47C8-A5D1-207CAE6789B1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61-47C8-A5D1-207CAE6789B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108337275519919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61-47C8-A5D1-207CAE6789B1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61-47C8-A5D1-207CAE6789B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5F61-47C8-A5D1-207CAE6789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DC-4033-AD18-B8D2FC645134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DC-4033-AD18-B8D2FC645134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DC-4033-AD18-B8D2FC645134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DC-4033-AD18-B8D2FC64513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2ADC-4033-AD18-B8D2FC645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84-4F58-AB2E-28E16AE6ECB6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84-4F58-AB2E-28E16AE6ECB6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84-4F58-AB2E-28E16AE6ECB6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84-4F58-AB2E-28E16AE6EC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BE84-4F58-AB2E-28E16AE6E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2000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87-49FF-A134-7F16B31202DE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87-49FF-A134-7F16B31202DE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87-49FF-A134-7F16B31202D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5091002056113374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87-49FF-A134-7F16B31202DE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87-49FF-A134-7F16B31202DE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87-49FF-A134-7F16B31202DE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87-49FF-A134-7F16B31202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7387-49FF-A134-7F16B3120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1B57-4008-9E63-A78D71B8A5D6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1B57-4008-9E63-A78D71B8A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13504"/>
        <c:axId val="85823488"/>
        <c:axId val="79502848"/>
      </c:bar3DChart>
      <c:catAx>
        <c:axId val="8581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234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582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13504"/>
        <c:crosses val="autoZero"/>
        <c:crossBetween val="between"/>
      </c:valAx>
      <c:serAx>
        <c:axId val="795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582348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2001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00-4365-9F18-B22E0A5BB6D7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00-4365-9F18-B22E0A5BB6D7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00-4365-9F18-B22E0A5BB6D7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00-4365-9F18-B22E0A5BB6D7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00-4365-9F18-B22E0A5BB6D7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00-4365-9F18-B22E0A5BB6D7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00-4365-9F18-B22E0A5BB6D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BB00-4365-9F18-B22E0A5BB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975F-41A7-853E-C65984FCA8E3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975F-41A7-853E-C65984FCA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28128"/>
        <c:axId val="86129664"/>
        <c:axId val="0"/>
      </c:bar3DChart>
      <c:catAx>
        <c:axId val="86128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2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2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1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złotych.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C94C-4791-9BE0-CC7CFD292E2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C94C-4791-9BE0-CC7CFD292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07648"/>
        <c:axId val="86109184"/>
        <c:axId val="86132032"/>
      </c:bar3DChart>
      <c:catAx>
        <c:axId val="861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0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7648"/>
        <c:crosses val="autoZero"/>
        <c:crossBetween val="between"/>
        <c:majorUnit val="5000"/>
      </c:valAx>
      <c:serAx>
        <c:axId val="861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6109184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dziale I 
w milionach złotych w grupach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EC25-4135-A44F-7EB24097231C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EC25-4135-A44F-7EB240972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88961792"/>
        <c:axId val="88963328"/>
        <c:axId val="0"/>
      </c:bar3DChart>
      <c:catAx>
        <c:axId val="8896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896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8963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896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
 w dziale II w grupach ryzyka.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1DA8-4669-BE06-602DD2E903A6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1DA8-4669-BE06-602DD2E90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122880"/>
        <c:axId val="90128768"/>
        <c:axId val="0"/>
      </c:bar3DChart>
      <c:catAx>
        <c:axId val="9012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12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2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12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1996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2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766F-4575-A361-AA93989343E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766F-4575-A361-AA93989343E9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2-766F-4575-A361-AA93989343E9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3-766F-4575-A361-AA9398934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90380928"/>
        <c:axId val="90390912"/>
        <c:axId val="0"/>
      </c:bar3DChart>
      <c:catAx>
        <c:axId val="903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390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39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380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>
      <c:oddHeader>&amp;A</c:oddHeader>
      <c:oddFooter>Strona &amp;P</c:oddFooter>
    </c:headerFooter>
    <c:pageMargins b="1" l="0.75000000000000422" r="0.750000000000004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milionach złotych.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FCDA-4DE6-B425-0440143B20F2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FCDA-4DE6-B425-0440143B2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20352"/>
        <c:axId val="90421888"/>
        <c:axId val="0"/>
      </c:bar3DChart>
      <c:catAx>
        <c:axId val="904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2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2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2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dziale 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AE23-4D8F-8363-99C51B69A55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AE23-4D8F-8363-99C51B69A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7712"/>
        <c:axId val="90469504"/>
        <c:axId val="0"/>
      </c:bar3DChart>
      <c:catAx>
        <c:axId val="9046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69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469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0467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422" r="0.750000000000004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 macro="">
      <xdr:nvGraphicFramePr>
        <xdr:cNvPr id="2049" name="Chart 1029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2050" name="Chart 103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 macro="">
      <xdr:nvGraphicFramePr>
        <xdr:cNvPr id="2051" name="Chart 103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 macro="">
      <xdr:nvGraphicFramePr>
        <xdr:cNvPr id="6145" name="Chart 3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 macro="">
      <xdr:nvGraphicFramePr>
        <xdr:cNvPr id="6146" name="Chart 4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 macro="">
      <xdr:nvGraphicFramePr>
        <xdr:cNvPr id="6147" name="Chart 5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 macro="">
      <xdr:nvGraphicFramePr>
        <xdr:cNvPr id="12289" name="Chart 5">
          <a:extLst>
            <a:ext uri="{FF2B5EF4-FFF2-40B4-BE49-F238E27FC236}">
              <a16:creationId xmlns:a16="http://schemas.microsoft.com/office/drawing/2014/main" id="{00000000-0008-0000-0300-000001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 macro="">
      <xdr:nvGraphicFramePr>
        <xdr:cNvPr id="12290" name="Chart 52">
          <a:extLst>
            <a:ext uri="{FF2B5EF4-FFF2-40B4-BE49-F238E27FC236}">
              <a16:creationId xmlns:a16="http://schemas.microsoft.com/office/drawing/2014/main" id="{00000000-0008-0000-0300-000002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 macro="">
      <xdr:nvGraphicFramePr>
        <xdr:cNvPr id="12291" name="Chart 53">
          <a:extLst>
            <a:ext uri="{FF2B5EF4-FFF2-40B4-BE49-F238E27FC236}">
              <a16:creationId xmlns:a16="http://schemas.microsoft.com/office/drawing/2014/main" id="{00000000-0008-0000-0300-000003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12292" name="Chart 54">
          <a:extLst>
            <a:ext uri="{FF2B5EF4-FFF2-40B4-BE49-F238E27FC236}">
              <a16:creationId xmlns:a16="http://schemas.microsoft.com/office/drawing/2014/main" id="{00000000-0008-0000-0300-000004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4577" name="Chart 16">
          <a:extLst>
            <a:ext uri="{FF2B5EF4-FFF2-40B4-BE49-F238E27FC236}">
              <a16:creationId xmlns:a16="http://schemas.microsoft.com/office/drawing/2014/main" id="{00000000-0008-0000-0500-00000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2124075</xdr:colOff>
      <xdr:row>0</xdr:row>
      <xdr:rowOff>0</xdr:rowOff>
    </xdr:to>
    <xdr:graphicFrame macro="">
      <xdr:nvGraphicFramePr>
        <xdr:cNvPr id="24578" name="Chart 17">
          <a:extLst>
            <a:ext uri="{FF2B5EF4-FFF2-40B4-BE49-F238E27FC236}">
              <a16:creationId xmlns:a16="http://schemas.microsoft.com/office/drawing/2014/main" id="{00000000-0008-0000-0500-000002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2247900</xdr:colOff>
      <xdr:row>0</xdr:row>
      <xdr:rowOff>0</xdr:rowOff>
    </xdr:to>
    <xdr:graphicFrame macro="">
      <xdr:nvGraphicFramePr>
        <xdr:cNvPr id="24579" name="Chart 18">
          <a:extLst>
            <a:ext uri="{FF2B5EF4-FFF2-40B4-BE49-F238E27FC236}">
              <a16:creationId xmlns:a16="http://schemas.microsoft.com/office/drawing/2014/main" id="{00000000-0008-0000-0500-000003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 macro="">
      <xdr:nvGraphicFramePr>
        <xdr:cNvPr id="24580" name="Chart 19">
          <a:extLst>
            <a:ext uri="{FF2B5EF4-FFF2-40B4-BE49-F238E27FC236}">
              <a16:creationId xmlns:a16="http://schemas.microsoft.com/office/drawing/2014/main" id="{00000000-0008-0000-0500-000004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4581" name="Chart 20">
          <a:extLst>
            <a:ext uri="{FF2B5EF4-FFF2-40B4-BE49-F238E27FC236}">
              <a16:creationId xmlns:a16="http://schemas.microsoft.com/office/drawing/2014/main" id="{00000000-0008-0000-0500-000005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1628775</xdr:colOff>
      <xdr:row>0</xdr:row>
      <xdr:rowOff>0</xdr:rowOff>
    </xdr:to>
    <xdr:graphicFrame macro="">
      <xdr:nvGraphicFramePr>
        <xdr:cNvPr id="24582" name="Chart 23">
          <a:extLst>
            <a:ext uri="{FF2B5EF4-FFF2-40B4-BE49-F238E27FC236}">
              <a16:creationId xmlns:a16="http://schemas.microsoft.com/office/drawing/2014/main" id="{00000000-0008-0000-0500-000006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 macro="">
      <xdr:nvGraphicFramePr>
        <xdr:cNvPr id="2" name="Chart 22">
          <a:extLst>
            <a:ext uri="{FF2B5EF4-FFF2-40B4-BE49-F238E27FC236}">
              <a16:creationId xmlns:a16="http://schemas.microsoft.com/office/drawing/2014/main" id="{4ADCCE97-ED94-48E5-B26A-4AECCDE5E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 macro="">
      <xdr:nvGraphicFramePr>
        <xdr:cNvPr id="3" name="Chart 23">
          <a:extLst>
            <a:ext uri="{FF2B5EF4-FFF2-40B4-BE49-F238E27FC236}">
              <a16:creationId xmlns:a16="http://schemas.microsoft.com/office/drawing/2014/main" id="{EA03FD62-5544-4340-BF7F-DB4CFB49D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4" name="Chart 24">
          <a:extLst>
            <a:ext uri="{FF2B5EF4-FFF2-40B4-BE49-F238E27FC236}">
              <a16:creationId xmlns:a16="http://schemas.microsoft.com/office/drawing/2014/main" id="{12D1EDBF-B3D2-4051-9AC4-47300D63D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5" name="Chart 25">
          <a:extLst>
            <a:ext uri="{FF2B5EF4-FFF2-40B4-BE49-F238E27FC236}">
              <a16:creationId xmlns:a16="http://schemas.microsoft.com/office/drawing/2014/main" id="{53B8E935-E1AE-4400-8FC2-F9F19BD82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y\Raport%20Roczny\2019\Master.data\Statystyki%202019_ver.1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y\Raport%20Roczny\2021\Master.data\Statystyki%202021_ver.2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y\Raport%20Roczny\2020\Master.data\Statystyki%202020_ver.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kładka"/>
      <sheetName val="Odszkodowania"/>
      <sheetName val="Wynik Techniczny"/>
      <sheetName val="Koszty"/>
      <sheetName val="Rezerwy"/>
      <sheetName val="Lokaty__"/>
      <sheetName val="Lokaty V MK"/>
      <sheetName val="Wynik Finansowy"/>
      <sheetName val="Reaskuracja"/>
      <sheetName val="Retencja"/>
      <sheetName val="Szkodowość"/>
      <sheetName val="Poziom Rezerw"/>
      <sheetName val="Kapitały własne "/>
      <sheetName val="Majątek"/>
      <sheetName val="Kapitały własne V MK"/>
      <sheetName val="Majątek_old"/>
      <sheetName val="Wskaźnik Zespolony"/>
      <sheetName val="Struktura Rynku"/>
      <sheetName val="Rynek 2009-2019"/>
      <sheetName val="Struktura 2007-2019"/>
      <sheetName val="Rynek 2007-2017 base"/>
      <sheetName val="Struktura 2007-2017_"/>
      <sheetName val="&gt;&gt;Rynek 2005-2016 (2)"/>
    </sheetNames>
    <sheetDataSet>
      <sheetData sheetId="0" refreshError="1"/>
      <sheetData sheetId="1">
        <row r="14">
          <cell r="B14" t="str">
            <v>AEGON SA</v>
          </cell>
          <cell r="C14">
            <v>386233.81540000002</v>
          </cell>
          <cell r="D14">
            <v>377667.07017000002</v>
          </cell>
        </row>
        <row r="15">
          <cell r="B15" t="str">
            <v>ALLIANZ  ŻYCIE POLSKA SA</v>
          </cell>
          <cell r="C15">
            <v>591115.98086000001</v>
          </cell>
          <cell r="D15">
            <v>603101.18371999997</v>
          </cell>
        </row>
        <row r="16">
          <cell r="B16" t="str">
            <v>AVIVA ŻYCIE SA</v>
          </cell>
          <cell r="C16">
            <v>1911828.0383899999</v>
          </cell>
          <cell r="D16">
            <v>1935844.73437</v>
          </cell>
        </row>
        <row r="17">
          <cell r="B17" t="str">
            <v>AXA ŻYCIE SA</v>
          </cell>
          <cell r="C17">
            <v>714812.82906999998</v>
          </cell>
          <cell r="D17">
            <v>678046.02657999995</v>
          </cell>
        </row>
        <row r="18">
          <cell r="B18" t="str">
            <v>CARDIF POLSKA SA</v>
          </cell>
          <cell r="C18">
            <v>277339.98083000001</v>
          </cell>
          <cell r="D18">
            <v>213315.55898999999</v>
          </cell>
        </row>
        <row r="19">
          <cell r="B19" t="str">
            <v>COMPENSA ŻYCIE SA</v>
          </cell>
          <cell r="C19">
            <v>834162.95053000003</v>
          </cell>
          <cell r="D19">
            <v>896186.83421</v>
          </cell>
        </row>
        <row r="20">
          <cell r="B20" t="str">
            <v>ERGO HESTIA STUnŻ SA</v>
          </cell>
          <cell r="C20">
            <v>442853.41931000003</v>
          </cell>
          <cell r="D20">
            <v>357089.51302999997</v>
          </cell>
        </row>
        <row r="21">
          <cell r="B21" t="str">
            <v>EUROPA ŻYCIE SA</v>
          </cell>
          <cell r="C21">
            <v>865300.01075000002</v>
          </cell>
          <cell r="D21">
            <v>491626.09353999997</v>
          </cell>
        </row>
        <row r="22">
          <cell r="B22" t="str">
            <v>GENERALI ŻYCIE SA</v>
          </cell>
          <cell r="C22">
            <v>997824.74965999997</v>
          </cell>
          <cell r="D22">
            <v>889757.74916999997</v>
          </cell>
        </row>
        <row r="23">
          <cell r="B23" t="str">
            <v>INTER - ŻYCIE SA</v>
          </cell>
          <cell r="C23">
            <v>11658.94397</v>
          </cell>
          <cell r="D23">
            <v>10608.67215</v>
          </cell>
        </row>
        <row r="24">
          <cell r="B24" t="str">
            <v>MACIF ŻYCIE TUW</v>
          </cell>
          <cell r="C24">
            <v>18678.55298</v>
          </cell>
          <cell r="D24">
            <v>15942.309209999999</v>
          </cell>
        </row>
        <row r="25">
          <cell r="B25" t="str">
            <v>METLIFE TUnŻ SA</v>
          </cell>
          <cell r="C25">
            <v>861844.73812999995</v>
          </cell>
          <cell r="D25">
            <v>854667.81585999997</v>
          </cell>
        </row>
        <row r="26">
          <cell r="B26" t="str">
            <v>NATIONALE NEDERLANDEN SA</v>
          </cell>
          <cell r="C26">
            <v>1514291.9745400001</v>
          </cell>
          <cell r="D26">
            <v>1535398.14582</v>
          </cell>
        </row>
        <row r="27">
          <cell r="B27" t="str">
            <v>OPEN LIFE SA</v>
          </cell>
          <cell r="C27">
            <v>1575740.42897</v>
          </cell>
          <cell r="D27">
            <v>1106263.3762000001</v>
          </cell>
        </row>
        <row r="28">
          <cell r="B28" t="str">
            <v>PKO ŻYCIE SA</v>
          </cell>
          <cell r="C28">
            <v>501069.73149999999</v>
          </cell>
          <cell r="D28">
            <v>532929.47640000004</v>
          </cell>
        </row>
        <row r="29">
          <cell r="B29" t="str">
            <v>POCZTOWE ŻYCIE  SA</v>
          </cell>
          <cell r="C29">
            <v>47196.132969999999</v>
          </cell>
          <cell r="D29">
            <v>60492.849049999997</v>
          </cell>
        </row>
        <row r="30">
          <cell r="B30" t="str">
            <v>PZU ŻYCIE SA</v>
          </cell>
          <cell r="C30">
            <v>8276466.9274700005</v>
          </cell>
          <cell r="D30">
            <v>8581639.4728999995</v>
          </cell>
        </row>
        <row r="31">
          <cell r="B31" t="str">
            <v>REJENT LIFE TUW</v>
          </cell>
          <cell r="C31">
            <v>17412.79667</v>
          </cell>
          <cell r="D31">
            <v>17574.952160000001</v>
          </cell>
        </row>
        <row r="32">
          <cell r="B32" t="str">
            <v>SALTUS ŻYCIE SA</v>
          </cell>
          <cell r="C32">
            <v>35841.679629999999</v>
          </cell>
          <cell r="D32">
            <v>70780.364759999997</v>
          </cell>
        </row>
        <row r="33">
          <cell r="B33" t="str">
            <v>SANTANDER AVIVA ŻYCIE SA</v>
          </cell>
          <cell r="C33">
            <v>288165.45819999999</v>
          </cell>
          <cell r="D33">
            <v>401828.15503999998</v>
          </cell>
        </row>
        <row r="34">
          <cell r="B34" t="str">
            <v>SIGNAL IDUNA ŻYCIE SA</v>
          </cell>
          <cell r="C34">
            <v>35279.103179999998</v>
          </cell>
          <cell r="D34">
            <v>35310.424509999997</v>
          </cell>
        </row>
        <row r="35">
          <cell r="B35" t="str">
            <v>UNIQA ŻYCIE SA</v>
          </cell>
          <cell r="C35">
            <v>117487.61314</v>
          </cell>
          <cell r="D35">
            <v>98930.033649999998</v>
          </cell>
        </row>
        <row r="36">
          <cell r="B36" t="str">
            <v>UNUM ŻYCIE SA</v>
          </cell>
          <cell r="C36">
            <v>262037.95636000001</v>
          </cell>
          <cell r="D36">
            <v>294209.88337</v>
          </cell>
        </row>
        <row r="37">
          <cell r="B37" t="str">
            <v>VIENNA LIFE SA</v>
          </cell>
          <cell r="C37">
            <v>307960.64616</v>
          </cell>
          <cell r="D37">
            <v>234486.15801000001</v>
          </cell>
        </row>
        <row r="38">
          <cell r="B38" t="str">
            <v>WARTA TUnŻ SA</v>
          </cell>
          <cell r="C38">
            <v>809888.65079999994</v>
          </cell>
          <cell r="D38">
            <v>972693.54691999999</v>
          </cell>
        </row>
        <row r="45">
          <cell r="B45" t="str">
            <v>ALLIANZ POLSKA SA</v>
          </cell>
          <cell r="C45">
            <v>2087789.7079400001</v>
          </cell>
          <cell r="D45">
            <v>2051167.08959</v>
          </cell>
        </row>
        <row r="46">
          <cell r="B46" t="str">
            <v>AVIVA - OGÓLNE SA</v>
          </cell>
          <cell r="C46">
            <v>442540.04275999998</v>
          </cell>
          <cell r="D46">
            <v>456550.03039000003</v>
          </cell>
        </row>
        <row r="47">
          <cell r="B47" t="str">
            <v>AXA UBEZPIECZENIA SA</v>
          </cell>
          <cell r="C47">
            <v>1935133.3675899999</v>
          </cell>
          <cell r="D47">
            <v>1902296.7572600001</v>
          </cell>
        </row>
        <row r="48">
          <cell r="B48" t="str">
            <v>COMPENSA SA</v>
          </cell>
          <cell r="C48">
            <v>1583700.5672800001</v>
          </cell>
          <cell r="D48">
            <v>1792074.52455</v>
          </cell>
        </row>
        <row r="49">
          <cell r="B49" t="str">
            <v>CONCORDIA POLSKA SA</v>
          </cell>
          <cell r="C49">
            <v>401618.96318000002</v>
          </cell>
          <cell r="D49">
            <v>422059.06147999997</v>
          </cell>
        </row>
        <row r="50">
          <cell r="B50" t="str">
            <v>CREDIT AGRICOLE TU SA</v>
          </cell>
          <cell r="C50">
            <v>21742.19643</v>
          </cell>
          <cell r="D50">
            <v>48735.701009999997</v>
          </cell>
        </row>
        <row r="51">
          <cell r="B51" t="str">
            <v>CUPRUM TUW</v>
          </cell>
          <cell r="C51">
            <v>55125.746619999998</v>
          </cell>
          <cell r="D51">
            <v>64069.862939999999</v>
          </cell>
        </row>
        <row r="52">
          <cell r="B52" t="str">
            <v>D.A.S. SA</v>
          </cell>
          <cell r="C52">
            <v>19661.83569</v>
          </cell>
          <cell r="D52">
            <v>10279.27673</v>
          </cell>
        </row>
        <row r="53">
          <cell r="B53" t="str">
            <v>ERGO HESTIA SA</v>
          </cell>
          <cell r="C53">
            <v>6091976.2172999997</v>
          </cell>
          <cell r="D53">
            <v>6375517.7396900002</v>
          </cell>
        </row>
        <row r="54">
          <cell r="B54" t="str">
            <v>EULER HERMES SA</v>
          </cell>
          <cell r="C54">
            <v>286245.52327000001</v>
          </cell>
          <cell r="D54">
            <v>351373.68462000001</v>
          </cell>
        </row>
        <row r="55">
          <cell r="B55" t="str">
            <v>EUROPA SA</v>
          </cell>
          <cell r="C55">
            <v>296100.30035999999</v>
          </cell>
          <cell r="D55">
            <v>337213.89253000001</v>
          </cell>
        </row>
        <row r="56">
          <cell r="B56" t="str">
            <v>GENERALI SA</v>
          </cell>
          <cell r="C56">
            <v>1453766.9473999999</v>
          </cell>
          <cell r="D56">
            <v>1617437.19038</v>
          </cell>
        </row>
        <row r="57">
          <cell r="B57" t="str">
            <v>INTER POLSKA SA</v>
          </cell>
          <cell r="C57">
            <v>128281.46756999999</v>
          </cell>
          <cell r="D57">
            <v>138814.02832000001</v>
          </cell>
        </row>
        <row r="58">
          <cell r="B58" t="str">
            <v>INTERRISK SA</v>
          </cell>
          <cell r="C58">
            <v>1050520.25462</v>
          </cell>
          <cell r="D58">
            <v>1357550.8956899999</v>
          </cell>
        </row>
        <row r="59">
          <cell r="B59" t="str">
            <v>KUKE SA</v>
          </cell>
          <cell r="C59">
            <v>77021.040479999996</v>
          </cell>
          <cell r="D59">
            <v>99312.605049999998</v>
          </cell>
        </row>
        <row r="60">
          <cell r="B60" t="str">
            <v>LINK4 SA</v>
          </cell>
          <cell r="C60">
            <v>1025707.42065</v>
          </cell>
          <cell r="D60">
            <v>1020614.49652</v>
          </cell>
        </row>
        <row r="61">
          <cell r="B61" t="str">
            <v>MEDICUM TUW</v>
          </cell>
          <cell r="C61">
            <v>5885.8566000000001</v>
          </cell>
          <cell r="D61">
            <v>6752.2161400000005</v>
          </cell>
        </row>
        <row r="62">
          <cell r="B62" t="str">
            <v>NATIONALE NEDERLANDEN TU SA</v>
          </cell>
          <cell r="C62">
            <v>46932.397250000002</v>
          </cell>
          <cell r="D62">
            <v>47694.830399999999</v>
          </cell>
        </row>
        <row r="63">
          <cell r="B63" t="str">
            <v>PARTNER SA</v>
          </cell>
          <cell r="C63">
            <v>575.73</v>
          </cell>
          <cell r="D63">
            <v>649.94399999999996</v>
          </cell>
        </row>
        <row r="64">
          <cell r="B64" t="str">
            <v>PKO TU SA</v>
          </cell>
          <cell r="C64">
            <v>586931.82756999996</v>
          </cell>
          <cell r="D64">
            <v>673768.37941000005</v>
          </cell>
        </row>
        <row r="65">
          <cell r="B65" t="str">
            <v>POCZTOWE  TUW</v>
          </cell>
          <cell r="C65">
            <v>184527.62385999999</v>
          </cell>
          <cell r="D65">
            <v>263756.63406000001</v>
          </cell>
        </row>
        <row r="66">
          <cell r="B66" t="str">
            <v>POLSKI GAZ TUW</v>
          </cell>
          <cell r="C66">
            <v>98816.070559999993</v>
          </cell>
          <cell r="D66">
            <v>116085.87947</v>
          </cell>
        </row>
        <row r="67">
          <cell r="B67" t="str">
            <v>PTR SA</v>
          </cell>
          <cell r="C67">
            <v>248301.52350000001</v>
          </cell>
          <cell r="D67">
            <v>345296.42044999998</v>
          </cell>
        </row>
        <row r="68">
          <cell r="B68" t="str">
            <v>PZU SA</v>
          </cell>
          <cell r="C68">
            <v>13002863.689579999</v>
          </cell>
          <cell r="D68">
            <v>13039384.59537</v>
          </cell>
        </row>
        <row r="69">
          <cell r="B69" t="str">
            <v>PZUW TUW</v>
          </cell>
          <cell r="C69">
            <v>550839.84606999997</v>
          </cell>
          <cell r="D69">
            <v>689835.30169999995</v>
          </cell>
        </row>
        <row r="70">
          <cell r="B70" t="str">
            <v>SALTUS TUW</v>
          </cell>
          <cell r="C70">
            <v>168673.88621999999</v>
          </cell>
          <cell r="D70">
            <v>231416.76996999999</v>
          </cell>
        </row>
        <row r="71">
          <cell r="B71" t="str">
            <v>SANTANDER AVIVA SA</v>
          </cell>
          <cell r="C71">
            <v>119969.94602</v>
          </cell>
          <cell r="D71">
            <v>122585.33530000001</v>
          </cell>
        </row>
        <row r="72">
          <cell r="B72" t="str">
            <v>SIGNAL IDUNA POLSKA SA</v>
          </cell>
          <cell r="C72">
            <v>48306.813589999998</v>
          </cell>
          <cell r="D72">
            <v>61097.42452</v>
          </cell>
        </row>
        <row r="73">
          <cell r="B73" t="str">
            <v>TUW TUW</v>
          </cell>
          <cell r="C73">
            <v>635648.37749999994</v>
          </cell>
          <cell r="D73">
            <v>588437.06192000001</v>
          </cell>
        </row>
        <row r="74">
          <cell r="B74" t="str">
            <v>TUZ TUW</v>
          </cell>
          <cell r="C74">
            <v>200812.72782999999</v>
          </cell>
          <cell r="D74">
            <v>256471.84439000001</v>
          </cell>
        </row>
        <row r="75">
          <cell r="B75" t="str">
            <v>UNIQA SA</v>
          </cell>
          <cell r="C75">
            <v>1200675.6298</v>
          </cell>
          <cell r="D75">
            <v>1159562.1741299999</v>
          </cell>
        </row>
        <row r="76">
          <cell r="B76" t="str">
            <v>WARTA SA</v>
          </cell>
          <cell r="C76">
            <v>5579611.7235700004</v>
          </cell>
          <cell r="D76">
            <v>6029581.90075</v>
          </cell>
        </row>
        <row r="77">
          <cell r="B77" t="str">
            <v>WIENER SA</v>
          </cell>
          <cell r="C77">
            <v>743411.09990000003</v>
          </cell>
          <cell r="D77">
            <v>824176.27732999995</v>
          </cell>
        </row>
        <row r="78">
          <cell r="B78" t="str">
            <v>ZDROWIE SA</v>
          </cell>
          <cell r="C78">
            <v>79054.903179999994</v>
          </cell>
          <cell r="D78">
            <v>63244.095439999997</v>
          </cell>
        </row>
      </sheetData>
      <sheetData sheetId="2">
        <row r="5">
          <cell r="C5">
            <v>2018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kładka"/>
      <sheetName val="Odszkodowania"/>
      <sheetName val="Wynik Techniczny"/>
      <sheetName val="Koszty"/>
      <sheetName val="Rezerwy"/>
      <sheetName val="Lokaty__"/>
      <sheetName val="Wynik Finansowy"/>
      <sheetName val="Reaskuracja"/>
      <sheetName val="Retencja"/>
      <sheetName val="Szkodowość"/>
      <sheetName val="Poziom Rezerw"/>
      <sheetName val="Kapitały własne "/>
      <sheetName val="Majątek"/>
      <sheetName val="Wskaźnik Zespolony"/>
      <sheetName val="Struktura 2011-2020"/>
      <sheetName val="Struktura Rynku"/>
      <sheetName val="Rynek 2012-2021"/>
      <sheetName val="Struktura 2007-2017_"/>
    </sheetNames>
    <sheetDataSet>
      <sheetData sheetId="0"/>
      <sheetData sheetId="1">
        <row r="14">
          <cell r="B14" t="str">
            <v>AEGON SA</v>
          </cell>
          <cell r="C14">
            <v>393707.40427</v>
          </cell>
          <cell r="D14">
            <v>421259.72378</v>
          </cell>
        </row>
        <row r="15">
          <cell r="B15" t="str">
            <v>ALLIANZ  ŻYCIE POLSKA SA</v>
          </cell>
          <cell r="C15">
            <v>607463.32201</v>
          </cell>
          <cell r="D15">
            <v>582120.70868000004</v>
          </cell>
        </row>
        <row r="16">
          <cell r="B16" t="str">
            <v>AVIVA ŻYCIE SA</v>
          </cell>
          <cell r="C16">
            <v>1978004.61671</v>
          </cell>
          <cell r="D16">
            <v>2105130.9005399998</v>
          </cell>
        </row>
        <row r="17">
          <cell r="B17" t="str">
            <v>CA ŻYCIE SA</v>
          </cell>
          <cell r="C17">
            <v>11927.52852</v>
          </cell>
          <cell r="D17">
            <v>419894.52925000002</v>
          </cell>
        </row>
        <row r="18">
          <cell r="B18" t="str">
            <v>CARDIF POLSKA SA</v>
          </cell>
          <cell r="C18">
            <v>217287.6654</v>
          </cell>
          <cell r="D18">
            <v>279767.62062</v>
          </cell>
        </row>
        <row r="19">
          <cell r="B19" t="str">
            <v>COMPENSA ŻYCIE SA</v>
          </cell>
          <cell r="C19">
            <v>976092.06600999995</v>
          </cell>
          <cell r="D19">
            <v>1086751.9146799999</v>
          </cell>
        </row>
        <row r="20">
          <cell r="B20" t="str">
            <v>ERGO HESTIA STUnŻ SA</v>
          </cell>
          <cell r="C20">
            <v>357521.78616999998</v>
          </cell>
          <cell r="D20">
            <v>437397.29304000002</v>
          </cell>
        </row>
        <row r="21">
          <cell r="B21" t="str">
            <v>EUROPA ŻYCIE SA</v>
          </cell>
          <cell r="C21">
            <v>465459.02042000002</v>
          </cell>
          <cell r="D21">
            <v>372588.53308999998</v>
          </cell>
        </row>
        <row r="22">
          <cell r="B22" t="str">
            <v>GENERALI ŻYCIE SA</v>
          </cell>
          <cell r="C22">
            <v>939416.59620999999</v>
          </cell>
          <cell r="D22">
            <v>1055597.9956499999</v>
          </cell>
        </row>
        <row r="23">
          <cell r="B23" t="str">
            <v>INTER - ŻYCIE SA</v>
          </cell>
          <cell r="C23">
            <v>14252.94794</v>
          </cell>
          <cell r="D23">
            <v>19842.794720000002</v>
          </cell>
        </row>
        <row r="24">
          <cell r="B24" t="str">
            <v>METLIFE TUnŻ SA</v>
          </cell>
          <cell r="C24">
            <v>775064.32484000002</v>
          </cell>
          <cell r="D24">
            <v>732429.66299999994</v>
          </cell>
        </row>
        <row r="25">
          <cell r="B25" t="str">
            <v>NATIONALE NEDERLANDEN SA</v>
          </cell>
          <cell r="C25">
            <v>1655266.6566600001</v>
          </cell>
          <cell r="D25">
            <v>1675034.9756499999</v>
          </cell>
        </row>
        <row r="26">
          <cell r="B26" t="str">
            <v>OPEN LIFE SA</v>
          </cell>
          <cell r="C26">
            <v>453370.38676999998</v>
          </cell>
          <cell r="D26">
            <v>325198.11563000001</v>
          </cell>
        </row>
        <row r="27">
          <cell r="B27" t="str">
            <v>PKO ŻYCIE SA</v>
          </cell>
          <cell r="C27">
            <v>318869.68699999998</v>
          </cell>
          <cell r="D27">
            <v>517043.26114000002</v>
          </cell>
        </row>
        <row r="28">
          <cell r="B28" t="str">
            <v>POCZTOWE ŻYCIE  SA</v>
          </cell>
          <cell r="C28">
            <v>64584.901319999997</v>
          </cell>
          <cell r="D28">
            <v>67037.549169999998</v>
          </cell>
        </row>
        <row r="29">
          <cell r="B29" t="str">
            <v>POLSKI GAZ TUWnŻ</v>
          </cell>
          <cell r="C29">
            <v>289.58467000000002</v>
          </cell>
          <cell r="D29">
            <v>16898.563969999999</v>
          </cell>
        </row>
        <row r="30">
          <cell r="B30" t="str">
            <v>PZU ŻYCIE SA</v>
          </cell>
          <cell r="C30">
            <v>8752347.8807699997</v>
          </cell>
          <cell r="D30">
            <v>8813156.3621299993</v>
          </cell>
        </row>
        <row r="31">
          <cell r="B31" t="str">
            <v>REJENT LIFE TUW</v>
          </cell>
          <cell r="C31">
            <v>17849.610799999999</v>
          </cell>
          <cell r="D31">
            <v>18324.564399999999</v>
          </cell>
        </row>
        <row r="32">
          <cell r="B32" t="str">
            <v>SALTUS ŻYCIE SA</v>
          </cell>
          <cell r="C32">
            <v>73749.727740000002</v>
          </cell>
          <cell r="D32">
            <v>94608.833509999997</v>
          </cell>
        </row>
        <row r="33">
          <cell r="B33" t="str">
            <v>SANTANDER AVIVA ŻYCIE SA</v>
          </cell>
          <cell r="C33">
            <v>297039.56858000002</v>
          </cell>
          <cell r="D33">
            <v>403855.58744999999</v>
          </cell>
        </row>
        <row r="34">
          <cell r="B34" t="str">
            <v>SIGNAL IDUNA ŻYCIE SA</v>
          </cell>
          <cell r="C34">
            <v>35596.57634</v>
          </cell>
          <cell r="D34">
            <v>36206.94988</v>
          </cell>
        </row>
        <row r="35">
          <cell r="B35" t="str">
            <v>UNIQA ŻYCIE SA</v>
          </cell>
          <cell r="C35">
            <v>792447.20493999997</v>
          </cell>
          <cell r="D35">
            <v>820728.32703000004</v>
          </cell>
        </row>
        <row r="36">
          <cell r="B36" t="str">
            <v>UNUM ŻYCIE SA</v>
          </cell>
          <cell r="C36">
            <v>329162.68831</v>
          </cell>
          <cell r="D36">
            <v>369627.28395999997</v>
          </cell>
        </row>
        <row r="37">
          <cell r="B37" t="str">
            <v>VIENNA LIFE SA</v>
          </cell>
          <cell r="C37">
            <v>243347.41707</v>
          </cell>
          <cell r="D37">
            <v>294025.97655000002</v>
          </cell>
        </row>
        <row r="38">
          <cell r="B38" t="str">
            <v>WARTA TUnŻ SA</v>
          </cell>
          <cell r="C38">
            <v>983373.42076000001</v>
          </cell>
          <cell r="D38">
            <v>1162962.08494</v>
          </cell>
        </row>
      </sheetData>
      <sheetData sheetId="2">
        <row r="88">
          <cell r="C88">
            <v>0</v>
          </cell>
        </row>
      </sheetData>
      <sheetData sheetId="3"/>
      <sheetData sheetId="4"/>
      <sheetData sheetId="5"/>
      <sheetData sheetId="6"/>
      <sheetData sheetId="7">
        <row r="5">
          <cell r="C5">
            <v>2020</v>
          </cell>
        </row>
      </sheetData>
      <sheetData sheetId="8">
        <row r="5">
          <cell r="C5">
            <v>2020</v>
          </cell>
        </row>
      </sheetData>
      <sheetData sheetId="9"/>
      <sheetData sheetId="10"/>
      <sheetData sheetId="11">
        <row r="5">
          <cell r="C5">
            <v>2020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kładka"/>
      <sheetName val="Odszkodowania"/>
      <sheetName val="Wynik Techniczny"/>
      <sheetName val="Koszty"/>
      <sheetName val="Rezerwy"/>
      <sheetName val="Lokaty__"/>
      <sheetName val="Lokaty V MK"/>
      <sheetName val="Wynik Finansowy"/>
      <sheetName val="Reaskuracja"/>
      <sheetName val="Retencja"/>
      <sheetName val="Szkodowość"/>
      <sheetName val="Poziom Rezerw"/>
      <sheetName val="Kapitały własne "/>
      <sheetName val="Majątek"/>
      <sheetName val="Kapitały własne V MK"/>
      <sheetName val="Majątek_old"/>
      <sheetName val="Wskaźnik Zespolony"/>
      <sheetName val="Struktura Rynku"/>
      <sheetName val="Rynek 2009-2019"/>
      <sheetName val="Struktura 2007-2019"/>
      <sheetName val="Rynek 2007-2017 base"/>
      <sheetName val="Struktura 2007-2017_"/>
      <sheetName val="&gt;&gt;Rynek 2005-2016 (2)"/>
    </sheetNames>
    <sheetDataSet>
      <sheetData sheetId="0" refreshError="1"/>
      <sheetData sheetId="1">
        <row r="14">
          <cell r="B14" t="str">
            <v>AEGON SA</v>
          </cell>
          <cell r="C14">
            <v>386233.81540000002</v>
          </cell>
          <cell r="D14">
            <v>377667.07017000002</v>
          </cell>
        </row>
        <row r="15">
          <cell r="B15" t="str">
            <v>ALLIANZ  ŻYCIE POLSKA SA</v>
          </cell>
          <cell r="C15">
            <v>591115.98086000001</v>
          </cell>
          <cell r="D15">
            <v>603101.18371999997</v>
          </cell>
        </row>
        <row r="16">
          <cell r="B16" t="str">
            <v>AVIVA ŻYCIE SA</v>
          </cell>
          <cell r="C16">
            <v>1911828.0383899999</v>
          </cell>
          <cell r="D16">
            <v>1935844.73437</v>
          </cell>
        </row>
        <row r="17">
          <cell r="B17" t="str">
            <v>AXA ŻYCIE SA</v>
          </cell>
          <cell r="C17">
            <v>714812.82906999998</v>
          </cell>
          <cell r="D17">
            <v>678046.02657999995</v>
          </cell>
        </row>
        <row r="18">
          <cell r="B18" t="str">
            <v>CARDIF POLSKA SA</v>
          </cell>
          <cell r="C18">
            <v>277339.98083000001</v>
          </cell>
          <cell r="D18">
            <v>213315.55898999999</v>
          </cell>
        </row>
        <row r="19">
          <cell r="B19" t="str">
            <v>COMPENSA ŻYCIE SA</v>
          </cell>
          <cell r="C19">
            <v>834162.95053000003</v>
          </cell>
          <cell r="D19">
            <v>896186.83421</v>
          </cell>
        </row>
        <row r="20">
          <cell r="B20" t="str">
            <v>ERGO HESTIA STUnŻ SA</v>
          </cell>
          <cell r="C20">
            <v>442853.41931000003</v>
          </cell>
          <cell r="D20">
            <v>357089.51302999997</v>
          </cell>
        </row>
        <row r="21">
          <cell r="B21" t="str">
            <v>EUROPA ŻYCIE SA</v>
          </cell>
          <cell r="C21">
            <v>865300.01075000002</v>
          </cell>
          <cell r="D21">
            <v>491626.09353999997</v>
          </cell>
        </row>
        <row r="22">
          <cell r="B22" t="str">
            <v>GENERALI ŻYCIE SA</v>
          </cell>
          <cell r="C22">
            <v>997824.74965999997</v>
          </cell>
          <cell r="D22">
            <v>889757.74916999997</v>
          </cell>
        </row>
        <row r="23">
          <cell r="B23" t="str">
            <v>INTER - ŻYCIE SA</v>
          </cell>
          <cell r="C23">
            <v>11658.94397</v>
          </cell>
          <cell r="D23">
            <v>10608.67215</v>
          </cell>
        </row>
        <row r="24">
          <cell r="B24" t="str">
            <v>MACIF ŻYCIE TUW</v>
          </cell>
          <cell r="C24">
            <v>18678.55298</v>
          </cell>
          <cell r="D24">
            <v>15942.309209999999</v>
          </cell>
        </row>
        <row r="25">
          <cell r="B25" t="str">
            <v>METLIFE TUnŻ SA</v>
          </cell>
          <cell r="C25">
            <v>861844.73812999995</v>
          </cell>
          <cell r="D25">
            <v>854667.81585999997</v>
          </cell>
        </row>
        <row r="26">
          <cell r="B26" t="str">
            <v>NATIONALE NEDERLANDEN SA</v>
          </cell>
          <cell r="C26">
            <v>1514291.9745400001</v>
          </cell>
          <cell r="D26">
            <v>1535398.14582</v>
          </cell>
        </row>
        <row r="27">
          <cell r="B27" t="str">
            <v>OPEN LIFE SA</v>
          </cell>
          <cell r="C27">
            <v>1575740.42897</v>
          </cell>
          <cell r="D27">
            <v>1106263.3762000001</v>
          </cell>
        </row>
        <row r="28">
          <cell r="B28" t="str">
            <v>PKO ŻYCIE SA</v>
          </cell>
          <cell r="C28">
            <v>501069.73149999999</v>
          </cell>
          <cell r="D28">
            <v>532929.47640000004</v>
          </cell>
        </row>
        <row r="29">
          <cell r="B29" t="str">
            <v>POCZTOWE ŻYCIE  SA</v>
          </cell>
          <cell r="C29">
            <v>47196.132969999999</v>
          </cell>
          <cell r="D29">
            <v>60492.849049999997</v>
          </cell>
        </row>
        <row r="30">
          <cell r="B30" t="str">
            <v>PZU ŻYCIE SA</v>
          </cell>
          <cell r="C30">
            <v>8276466.9274700005</v>
          </cell>
          <cell r="D30">
            <v>8581639.4728999995</v>
          </cell>
        </row>
        <row r="31">
          <cell r="B31" t="str">
            <v>REJENT LIFE TUW</v>
          </cell>
          <cell r="C31">
            <v>17412.79667</v>
          </cell>
          <cell r="D31">
            <v>17574.952160000001</v>
          </cell>
        </row>
        <row r="32">
          <cell r="B32" t="str">
            <v>SALTUS ŻYCIE SA</v>
          </cell>
          <cell r="C32">
            <v>35841.679629999999</v>
          </cell>
          <cell r="D32">
            <v>70780.364759999997</v>
          </cell>
        </row>
        <row r="33">
          <cell r="B33" t="str">
            <v>SANTANDER AVIVA ŻYCIE SA</v>
          </cell>
          <cell r="C33">
            <v>288165.45819999999</v>
          </cell>
          <cell r="D33">
            <v>401828.15503999998</v>
          </cell>
        </row>
        <row r="34">
          <cell r="B34" t="str">
            <v>SIGNAL IDUNA ŻYCIE SA</v>
          </cell>
          <cell r="C34">
            <v>35279.103179999998</v>
          </cell>
          <cell r="D34">
            <v>35310.424509999997</v>
          </cell>
        </row>
        <row r="35">
          <cell r="B35" t="str">
            <v>UNIQA ŻYCIE SA</v>
          </cell>
          <cell r="C35">
            <v>117487.61314</v>
          </cell>
          <cell r="D35">
            <v>98930.033649999998</v>
          </cell>
        </row>
        <row r="36">
          <cell r="B36" t="str">
            <v>UNUM ŻYCIE SA</v>
          </cell>
          <cell r="C36">
            <v>262037.95636000001</v>
          </cell>
          <cell r="D36">
            <v>294209.88337</v>
          </cell>
        </row>
        <row r="37">
          <cell r="B37" t="str">
            <v>VIENNA LIFE SA</v>
          </cell>
          <cell r="C37">
            <v>307960.64616</v>
          </cell>
          <cell r="D37">
            <v>234486.15801000001</v>
          </cell>
        </row>
        <row r="38">
          <cell r="B38" t="str">
            <v>WARTA TUnŻ SA</v>
          </cell>
          <cell r="C38">
            <v>809888.65079999994</v>
          </cell>
          <cell r="D38">
            <v>972693.54691999999</v>
          </cell>
        </row>
        <row r="45">
          <cell r="B45" t="str">
            <v>ALLIANZ POLSKA SA</v>
          </cell>
          <cell r="C45">
            <v>2087789.7079400001</v>
          </cell>
          <cell r="D45">
            <v>2051167.08959</v>
          </cell>
        </row>
        <row r="46">
          <cell r="B46" t="str">
            <v>AVIVA - OGÓLNE SA</v>
          </cell>
          <cell r="C46">
            <v>442540.04275999998</v>
          </cell>
          <cell r="D46">
            <v>456550.03039000003</v>
          </cell>
        </row>
        <row r="47">
          <cell r="B47" t="str">
            <v>AXA UBEZPIECZENIA SA</v>
          </cell>
          <cell r="C47">
            <v>1935133.3675899999</v>
          </cell>
          <cell r="D47">
            <v>1902296.7572600001</v>
          </cell>
        </row>
        <row r="48">
          <cell r="B48" t="str">
            <v>COMPENSA SA</v>
          </cell>
          <cell r="C48">
            <v>1583700.5672800001</v>
          </cell>
          <cell r="D48">
            <v>1792074.52455</v>
          </cell>
        </row>
        <row r="49">
          <cell r="B49" t="str">
            <v>CONCORDIA POLSKA SA</v>
          </cell>
          <cell r="C49">
            <v>401618.96318000002</v>
          </cell>
          <cell r="D49">
            <v>422059.06147999997</v>
          </cell>
        </row>
        <row r="50">
          <cell r="B50" t="str">
            <v>CREDIT AGRICOLE TU SA</v>
          </cell>
          <cell r="C50">
            <v>21742.19643</v>
          </cell>
          <cell r="D50">
            <v>48735.701009999997</v>
          </cell>
        </row>
        <row r="51">
          <cell r="B51" t="str">
            <v>CUPRUM TUW</v>
          </cell>
          <cell r="C51">
            <v>55125.746619999998</v>
          </cell>
          <cell r="D51">
            <v>64069.862939999999</v>
          </cell>
        </row>
        <row r="52">
          <cell r="B52" t="str">
            <v>D.A.S. SA</v>
          </cell>
          <cell r="C52">
            <v>19661.83569</v>
          </cell>
          <cell r="D52">
            <v>10279.27673</v>
          </cell>
        </row>
        <row r="53">
          <cell r="B53" t="str">
            <v>ERGO HESTIA SA</v>
          </cell>
          <cell r="C53">
            <v>6091976.2172999997</v>
          </cell>
          <cell r="D53">
            <v>6375517.7396900002</v>
          </cell>
        </row>
        <row r="54">
          <cell r="B54" t="str">
            <v>EULER HERMES SA</v>
          </cell>
          <cell r="C54">
            <v>286245.52327000001</v>
          </cell>
          <cell r="D54">
            <v>351373.68462000001</v>
          </cell>
        </row>
        <row r="55">
          <cell r="B55" t="str">
            <v>EUROPA SA</v>
          </cell>
          <cell r="C55">
            <v>296100.30035999999</v>
          </cell>
          <cell r="D55">
            <v>337213.89253000001</v>
          </cell>
        </row>
        <row r="56">
          <cell r="B56" t="str">
            <v>GENERALI SA</v>
          </cell>
          <cell r="C56">
            <v>1453766.9473999999</v>
          </cell>
          <cell r="D56">
            <v>1617437.19038</v>
          </cell>
        </row>
        <row r="57">
          <cell r="B57" t="str">
            <v>INTER POLSKA SA</v>
          </cell>
          <cell r="C57">
            <v>128281.46756999999</v>
          </cell>
          <cell r="D57">
            <v>138814.02832000001</v>
          </cell>
        </row>
        <row r="58">
          <cell r="B58" t="str">
            <v>INTERRISK SA</v>
          </cell>
          <cell r="C58">
            <v>1050520.25462</v>
          </cell>
          <cell r="D58">
            <v>1357550.8956899999</v>
          </cell>
        </row>
        <row r="59">
          <cell r="B59" t="str">
            <v>KUKE SA</v>
          </cell>
          <cell r="C59">
            <v>77021.040479999996</v>
          </cell>
          <cell r="D59">
            <v>99312.605049999998</v>
          </cell>
        </row>
        <row r="60">
          <cell r="B60" t="str">
            <v>LINK4 SA</v>
          </cell>
          <cell r="C60">
            <v>1025707.42065</v>
          </cell>
          <cell r="D60">
            <v>1020614.49652</v>
          </cell>
        </row>
        <row r="61">
          <cell r="B61" t="str">
            <v>MEDICUM TUW</v>
          </cell>
          <cell r="C61">
            <v>5885.8566000000001</v>
          </cell>
          <cell r="D61">
            <v>6752.2161400000005</v>
          </cell>
        </row>
        <row r="62">
          <cell r="B62" t="str">
            <v>NATIONALE NEDERLANDEN TU SA</v>
          </cell>
          <cell r="C62">
            <v>46932.397250000002</v>
          </cell>
          <cell r="D62">
            <v>47694.830399999999</v>
          </cell>
        </row>
        <row r="63">
          <cell r="B63" t="str">
            <v>PARTNER SA</v>
          </cell>
          <cell r="C63">
            <v>575.73</v>
          </cell>
          <cell r="D63">
            <v>649.94399999999996</v>
          </cell>
        </row>
        <row r="64">
          <cell r="B64" t="str">
            <v>PKO TU SA</v>
          </cell>
          <cell r="C64">
            <v>586931.82756999996</v>
          </cell>
          <cell r="D64">
            <v>673768.37941000005</v>
          </cell>
        </row>
        <row r="65">
          <cell r="B65" t="str">
            <v>POCZTOWE  TUW</v>
          </cell>
          <cell r="C65">
            <v>184527.62385999999</v>
          </cell>
          <cell r="D65">
            <v>263756.63406000001</v>
          </cell>
        </row>
        <row r="66">
          <cell r="B66" t="str">
            <v>POLSKI GAZ TUW</v>
          </cell>
          <cell r="C66">
            <v>98816.070559999993</v>
          </cell>
          <cell r="D66">
            <v>116085.87947</v>
          </cell>
        </row>
        <row r="67">
          <cell r="B67" t="str">
            <v>PTR SA</v>
          </cell>
          <cell r="C67">
            <v>248301.52350000001</v>
          </cell>
          <cell r="D67">
            <v>345296.42044999998</v>
          </cell>
        </row>
        <row r="68">
          <cell r="B68" t="str">
            <v>PZU SA</v>
          </cell>
          <cell r="C68">
            <v>13002863.689579999</v>
          </cell>
          <cell r="D68">
            <v>13039384.59537</v>
          </cell>
        </row>
        <row r="69">
          <cell r="B69" t="str">
            <v>PZUW TUW</v>
          </cell>
          <cell r="C69">
            <v>550839.84606999997</v>
          </cell>
          <cell r="D69">
            <v>689835.30169999995</v>
          </cell>
        </row>
        <row r="70">
          <cell r="B70" t="str">
            <v>SALTUS TUW</v>
          </cell>
          <cell r="C70">
            <v>168673.88621999999</v>
          </cell>
          <cell r="D70">
            <v>231416.76996999999</v>
          </cell>
        </row>
        <row r="71">
          <cell r="B71" t="str">
            <v>SANTANDER AVIVA SA</v>
          </cell>
          <cell r="C71">
            <v>119969.94602</v>
          </cell>
          <cell r="D71">
            <v>122585.33530000001</v>
          </cell>
        </row>
        <row r="72">
          <cell r="B72" t="str">
            <v>SIGNAL IDUNA POLSKA SA</v>
          </cell>
          <cell r="C72">
            <v>48306.813589999998</v>
          </cell>
          <cell r="D72">
            <v>61097.42452</v>
          </cell>
        </row>
        <row r="73">
          <cell r="B73" t="str">
            <v>TUW TUW</v>
          </cell>
          <cell r="C73">
            <v>635648.37749999994</v>
          </cell>
          <cell r="D73">
            <v>588437.06192000001</v>
          </cell>
        </row>
        <row r="74">
          <cell r="B74" t="str">
            <v>TUZ TUW</v>
          </cell>
          <cell r="C74">
            <v>200812.72782999999</v>
          </cell>
          <cell r="D74">
            <v>256471.84439000001</v>
          </cell>
        </row>
        <row r="75">
          <cell r="B75" t="str">
            <v>UNIQA SA</v>
          </cell>
          <cell r="C75">
            <v>1200675.6298</v>
          </cell>
          <cell r="D75">
            <v>1159562.1741299999</v>
          </cell>
        </row>
        <row r="76">
          <cell r="B76" t="str">
            <v>WARTA SA</v>
          </cell>
          <cell r="C76">
            <v>5579611.7235700004</v>
          </cell>
          <cell r="D76">
            <v>6029581.90075</v>
          </cell>
        </row>
        <row r="77">
          <cell r="B77" t="str">
            <v>WIENER SA</v>
          </cell>
          <cell r="C77">
            <v>743411.09990000003</v>
          </cell>
          <cell r="D77">
            <v>824176.27732999995</v>
          </cell>
        </row>
        <row r="78">
          <cell r="B78" t="str">
            <v>ZDROWIE SA</v>
          </cell>
          <cell r="C78">
            <v>79054.903179999994</v>
          </cell>
          <cell r="D78">
            <v>63244.095439999997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C5">
            <v>2019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5"/>
  </sheetPr>
  <dimension ref="A2:T47"/>
  <sheetViews>
    <sheetView topLeftCell="B1" workbookViewId="0">
      <selection activeCell="Q15" sqref="Q15"/>
    </sheetView>
  </sheetViews>
  <sheetFormatPr defaultColWidth="9.140625" defaultRowHeight="15" x14ac:dyDescent="0.25"/>
  <cols>
    <col min="1" max="1" width="47.140625" customWidth="1"/>
    <col min="2" max="2" width="13.42578125" customWidth="1"/>
    <col min="3" max="3" width="6.5703125" customWidth="1"/>
    <col min="4" max="4" width="13.42578125" customWidth="1"/>
    <col min="5" max="5" width="6.5703125" customWidth="1"/>
    <col min="6" max="6" width="8.7109375"/>
    <col min="7" max="7" width="16" customWidth="1"/>
    <col min="8" max="9" width="8.7109375"/>
    <col min="10" max="11" width="9.85546875" customWidth="1"/>
    <col min="12" max="16" width="9.140625" style="397"/>
    <col min="17" max="17" width="58.42578125" style="397" customWidth="1"/>
    <col min="18" max="18" width="13.5703125" style="398" customWidth="1"/>
    <col min="19" max="19" width="13.5703125" style="397" customWidth="1"/>
    <col min="20" max="16384" width="9.140625" style="397"/>
  </cols>
  <sheetData>
    <row r="2" spans="1:20" x14ac:dyDescent="0.25">
      <c r="A2" s="400" t="s">
        <v>255</v>
      </c>
    </row>
    <row r="3" spans="1:20" x14ac:dyDescent="0.25">
      <c r="A3" s="400" t="s">
        <v>256</v>
      </c>
      <c r="R3" s="398" t="s">
        <v>254</v>
      </c>
      <c r="S3" s="397" t="s">
        <v>253</v>
      </c>
      <c r="T3" s="397" t="s">
        <v>252</v>
      </c>
    </row>
    <row r="4" spans="1:20" x14ac:dyDescent="0.25">
      <c r="A4" s="401" t="s">
        <v>82</v>
      </c>
      <c r="B4" s="401" t="s">
        <v>248</v>
      </c>
      <c r="C4" s="401" t="s">
        <v>257</v>
      </c>
      <c r="D4" s="401" t="s">
        <v>239</v>
      </c>
      <c r="E4" s="401" t="s">
        <v>257</v>
      </c>
      <c r="R4" s="399" t="s">
        <v>239</v>
      </c>
    </row>
    <row r="5" spans="1:20" x14ac:dyDescent="0.25">
      <c r="A5" t="s">
        <v>258</v>
      </c>
      <c r="B5" s="402">
        <v>1005262000</v>
      </c>
      <c r="C5" s="403">
        <v>3.5067028746053901</v>
      </c>
      <c r="D5" s="402">
        <v>782500201.08000004</v>
      </c>
      <c r="E5" s="403">
        <v>2.8428501359791798</v>
      </c>
      <c r="Q5" s="61" t="s">
        <v>213</v>
      </c>
      <c r="R5" s="398">
        <v>8847954.6876800004</v>
      </c>
      <c r="S5" s="398">
        <f>+'4.1.1 Składka'!C83</f>
        <v>7963583.6991899991</v>
      </c>
      <c r="T5" s="398">
        <f t="shared" ref="T5:T10" si="0">+R5-S5</f>
        <v>884370.9884900013</v>
      </c>
    </row>
    <row r="6" spans="1:20" x14ac:dyDescent="0.25">
      <c r="A6" t="s">
        <v>259</v>
      </c>
      <c r="B6" s="402">
        <v>775548000</v>
      </c>
      <c r="C6" s="403">
        <v>2.7053806878151798</v>
      </c>
      <c r="D6" s="402">
        <v>808835000</v>
      </c>
      <c r="E6" s="403">
        <v>2.93852536595021</v>
      </c>
      <c r="Q6" s="61" t="s">
        <v>214</v>
      </c>
      <c r="R6" s="398">
        <v>117259.75711999999</v>
      </c>
      <c r="S6" s="398">
        <f>+'4.1.1 Składka'!C84</f>
        <v>109829.27118000001</v>
      </c>
      <c r="T6" s="398">
        <f t="shared" si="0"/>
        <v>7430.4859399999841</v>
      </c>
    </row>
    <row r="7" spans="1:20" ht="25.5" x14ac:dyDescent="0.25">
      <c r="A7" t="s">
        <v>260</v>
      </c>
      <c r="B7" s="402">
        <v>2061456312.5</v>
      </c>
      <c r="C7" s="403">
        <v>7.1910753384860699</v>
      </c>
      <c r="D7" s="402">
        <v>2213725721.71</v>
      </c>
      <c r="E7" s="403">
        <v>8.0425416636288798</v>
      </c>
      <c r="Q7" s="61" t="s">
        <v>150</v>
      </c>
      <c r="R7" s="398">
        <v>12996498.578920001</v>
      </c>
      <c r="S7" s="398">
        <f>+'4.1.1 Składka'!C85</f>
        <v>5884507.2857600003</v>
      </c>
      <c r="T7" s="398">
        <f t="shared" si="0"/>
        <v>7111991.2931600008</v>
      </c>
    </row>
    <row r="8" spans="1:20" x14ac:dyDescent="0.25">
      <c r="A8" t="s">
        <v>261</v>
      </c>
      <c r="B8" s="402">
        <v>1184234606</v>
      </c>
      <c r="C8" s="403">
        <v>4.1310214621336403</v>
      </c>
      <c r="D8" s="402">
        <v>1266606272.4000001</v>
      </c>
      <c r="E8" s="403">
        <v>4.6016241385684804</v>
      </c>
      <c r="Q8" s="61" t="s">
        <v>215</v>
      </c>
      <c r="R8" s="398">
        <v>131150.57705999998</v>
      </c>
      <c r="S8" s="398">
        <f>+'4.1.1 Składka'!C86</f>
        <v>158751.67915000001</v>
      </c>
      <c r="T8" s="398">
        <f t="shared" si="0"/>
        <v>-27601.102090000029</v>
      </c>
    </row>
    <row r="9" spans="1:20" ht="25.5" x14ac:dyDescent="0.25">
      <c r="A9" t="s">
        <v>262</v>
      </c>
      <c r="B9" s="402">
        <v>369579000</v>
      </c>
      <c r="C9" s="403">
        <v>1.28921986675492</v>
      </c>
      <c r="D9" s="402">
        <v>244560000</v>
      </c>
      <c r="E9" s="403">
        <v>0.88849488894123396</v>
      </c>
      <c r="Q9" s="61" t="s">
        <v>216</v>
      </c>
      <c r="R9" s="398">
        <v>5412104.5412999997</v>
      </c>
      <c r="S9" s="398">
        <f>+'4.1.1 Składka'!C87</f>
        <v>6636812.6815400003</v>
      </c>
      <c r="T9" s="398">
        <f t="shared" si="0"/>
        <v>-1224708.1402400006</v>
      </c>
    </row>
    <row r="10" spans="1:20" x14ac:dyDescent="0.25">
      <c r="A10" t="s">
        <v>263</v>
      </c>
      <c r="B10" s="402">
        <v>288199204.50999999</v>
      </c>
      <c r="C10" s="403">
        <v>1.0053388856976599</v>
      </c>
      <c r="D10" s="402">
        <v>189732238.91</v>
      </c>
      <c r="E10" s="403">
        <v>0.689303747705725</v>
      </c>
      <c r="Q10" s="62" t="s">
        <v>70</v>
      </c>
      <c r="R10" s="398">
        <f>+'4.1.1 Składka'!$C$88</f>
        <v>7.9734099999999994</v>
      </c>
      <c r="S10" s="398">
        <f>+'4.1.1 Składka'!C88</f>
        <v>7.9734099999999994</v>
      </c>
      <c r="T10" s="398">
        <f t="shared" si="0"/>
        <v>0</v>
      </c>
    </row>
    <row r="11" spans="1:20" x14ac:dyDescent="0.25">
      <c r="A11" t="s">
        <v>264</v>
      </c>
      <c r="B11" s="402">
        <v>1573736638.03</v>
      </c>
      <c r="C11" s="403">
        <v>5.4897397817202203</v>
      </c>
      <c r="D11" s="402">
        <v>590273321.91999996</v>
      </c>
      <c r="E11" s="403">
        <v>2.1444832744695899</v>
      </c>
    </row>
    <row r="12" spans="1:20" x14ac:dyDescent="0.25">
      <c r="A12" t="s">
        <v>265</v>
      </c>
      <c r="B12" s="402">
        <v>56144000</v>
      </c>
      <c r="C12" s="403">
        <v>0.19584976472983701</v>
      </c>
      <c r="D12" s="402">
        <v>57827000</v>
      </c>
      <c r="E12" s="403">
        <v>0.21008747932124899</v>
      </c>
      <c r="R12" s="398">
        <f>SUM(R5:R11)</f>
        <v>27504976.115490001</v>
      </c>
      <c r="S12" s="398">
        <f>SUM(S5:S11)</f>
        <v>20753492.590229999</v>
      </c>
    </row>
    <row r="13" spans="1:20" x14ac:dyDescent="0.25">
      <c r="A13" t="s">
        <v>266</v>
      </c>
      <c r="B13" s="402">
        <v>1530132499.8</v>
      </c>
      <c r="C13" s="403">
        <v>5.3376334085798502</v>
      </c>
      <c r="D13" s="402">
        <v>1640244455.73</v>
      </c>
      <c r="E13" s="403">
        <v>5.9590645057666896</v>
      </c>
    </row>
    <row r="14" spans="1:20" x14ac:dyDescent="0.25">
      <c r="A14" t="s">
        <v>267</v>
      </c>
      <c r="B14" s="402">
        <v>1042615753.5</v>
      </c>
      <c r="C14" s="403">
        <v>3.6370057357259298</v>
      </c>
      <c r="D14" s="402">
        <v>1001203978.0599999</v>
      </c>
      <c r="E14" s="403">
        <v>3.6374084776494202</v>
      </c>
      <c r="Q14" s="397" t="s">
        <v>251</v>
      </c>
      <c r="R14" s="398">
        <f>+'4.1.1 Składka'!$C$39</f>
        <v>20753492.590230003</v>
      </c>
    </row>
    <row r="15" spans="1:20" x14ac:dyDescent="0.25">
      <c r="A15" t="s">
        <v>268</v>
      </c>
      <c r="B15" s="402">
        <v>941051902.61000001</v>
      </c>
      <c r="C15" s="403">
        <v>3.2827157616973102</v>
      </c>
      <c r="D15" s="402">
        <v>1381264948.5999999</v>
      </c>
      <c r="E15" s="403">
        <v>5.01818305162241</v>
      </c>
      <c r="R15" s="398">
        <f>+R12-R14</f>
        <v>6751483.5252599977</v>
      </c>
    </row>
    <row r="16" spans="1:20" x14ac:dyDescent="0.25">
      <c r="A16" t="s">
        <v>269</v>
      </c>
      <c r="B16" s="402">
        <v>9671000</v>
      </c>
      <c r="C16" s="403">
        <v>3.3735805690764002E-2</v>
      </c>
      <c r="D16" s="402">
        <v>10286000</v>
      </c>
      <c r="E16" s="403">
        <v>3.7369391673411599E-2</v>
      </c>
    </row>
    <row r="17" spans="1:18" x14ac:dyDescent="0.25">
      <c r="A17" t="s">
        <v>270</v>
      </c>
      <c r="B17" s="402">
        <v>17012000</v>
      </c>
      <c r="C17" s="403">
        <v>5.9343762424907097E-2</v>
      </c>
      <c r="D17" s="402">
        <v>17752000</v>
      </c>
      <c r="E17" s="403">
        <v>6.4493626384056202E-2</v>
      </c>
      <c r="Q17" s="397" t="s">
        <v>250</v>
      </c>
      <c r="R17" s="398">
        <v>27525200.54352</v>
      </c>
    </row>
    <row r="18" spans="1:18" x14ac:dyDescent="0.25">
      <c r="A18" t="s">
        <v>271</v>
      </c>
      <c r="B18" s="402">
        <v>2111845000</v>
      </c>
      <c r="C18" s="403">
        <v>7.3668485750192803</v>
      </c>
      <c r="D18" s="402">
        <v>1913687750.75</v>
      </c>
      <c r="E18" s="403">
        <v>6.9524933986376398</v>
      </c>
      <c r="R18" s="398" t="b">
        <f>R17=R14</f>
        <v>0</v>
      </c>
    </row>
    <row r="19" spans="1:18" x14ac:dyDescent="0.25">
      <c r="A19" t="s">
        <v>272</v>
      </c>
      <c r="B19" s="402">
        <v>1548880731.9000001</v>
      </c>
      <c r="C19" s="403">
        <v>5.4030337513748998</v>
      </c>
      <c r="D19" s="402">
        <v>1407542782.47</v>
      </c>
      <c r="E19" s="403">
        <v>5.1136513256081102</v>
      </c>
    </row>
    <row r="20" spans="1:18" x14ac:dyDescent="0.25">
      <c r="A20" t="s">
        <v>273</v>
      </c>
      <c r="B20" s="402">
        <v>2324369826.9200001</v>
      </c>
      <c r="C20" s="403">
        <v>8.1082089581685199</v>
      </c>
      <c r="D20" s="402">
        <v>1766714730.4000001</v>
      </c>
      <c r="E20" s="403">
        <v>6.4185353621916503</v>
      </c>
    </row>
    <row r="21" spans="1:18" x14ac:dyDescent="0.25">
      <c r="A21" t="s">
        <v>274</v>
      </c>
      <c r="B21" s="402">
        <v>851282795.70000005</v>
      </c>
      <c r="C21" s="403">
        <v>2.9695699497079402</v>
      </c>
      <c r="D21" s="402">
        <v>1069556739.1</v>
      </c>
      <c r="E21" s="403">
        <v>3.8857364087463302</v>
      </c>
    </row>
    <row r="22" spans="1:18" x14ac:dyDescent="0.25">
      <c r="A22" t="s">
        <v>275</v>
      </c>
      <c r="B22" s="402">
        <v>0</v>
      </c>
      <c r="C22" s="403">
        <v>0</v>
      </c>
      <c r="D22" s="402">
        <v>9023767.5099999998</v>
      </c>
      <c r="E22" s="403">
        <v>3.2783657636690298E-2</v>
      </c>
    </row>
    <row r="23" spans="1:18" x14ac:dyDescent="0.25">
      <c r="A23" t="s">
        <v>276</v>
      </c>
      <c r="B23" s="402">
        <v>218796721.34999999</v>
      </c>
      <c r="C23" s="403">
        <v>0.76323892847066799</v>
      </c>
      <c r="D23" s="402">
        <v>257292666.50999999</v>
      </c>
      <c r="E23" s="403">
        <v>0.93475310417155899</v>
      </c>
    </row>
    <row r="24" spans="1:18" x14ac:dyDescent="0.25">
      <c r="A24" t="s">
        <v>277</v>
      </c>
      <c r="B24" s="402">
        <v>203893646.41999999</v>
      </c>
      <c r="C24" s="403">
        <v>0.71125182889116401</v>
      </c>
      <c r="D24" s="402">
        <v>225999374.00999999</v>
      </c>
      <c r="E24" s="403">
        <v>0.82106349653174404</v>
      </c>
    </row>
    <row r="25" spans="1:18" x14ac:dyDescent="0.25">
      <c r="A25" t="s">
        <v>278</v>
      </c>
      <c r="B25" s="402">
        <v>8182186000</v>
      </c>
      <c r="C25" s="403">
        <v>28.542305554925999</v>
      </c>
      <c r="D25" s="402">
        <v>8064005000</v>
      </c>
      <c r="E25" s="403">
        <v>29.296807437424601</v>
      </c>
    </row>
    <row r="26" spans="1:18" x14ac:dyDescent="0.25">
      <c r="A26" t="s">
        <v>279</v>
      </c>
      <c r="B26" s="402">
        <v>14517503</v>
      </c>
      <c r="C26" s="403">
        <v>5.0642090820295999E-2</v>
      </c>
      <c r="D26" s="402">
        <v>15984025.380000001</v>
      </c>
      <c r="E26" s="403">
        <v>5.8070513799627799E-2</v>
      </c>
    </row>
    <row r="27" spans="1:18" x14ac:dyDescent="0.25">
      <c r="A27" t="s">
        <v>280</v>
      </c>
      <c r="B27" s="402">
        <v>54787730.340000004</v>
      </c>
      <c r="C27" s="403">
        <v>0.19111862527021101</v>
      </c>
      <c r="D27" s="402">
        <v>62184093.799999997</v>
      </c>
      <c r="E27" s="403">
        <v>0.22591695091078801</v>
      </c>
    </row>
    <row r="28" spans="1:18" x14ac:dyDescent="0.25">
      <c r="A28" t="s">
        <v>281</v>
      </c>
      <c r="B28" s="402">
        <v>91581853</v>
      </c>
      <c r="C28" s="403">
        <v>0.319469299721653</v>
      </c>
      <c r="D28" s="402">
        <v>61674868.369999997</v>
      </c>
      <c r="E28" s="403">
        <v>0.22406691741441101</v>
      </c>
    </row>
    <row r="29" spans="1:18" x14ac:dyDescent="0.25">
      <c r="A29" t="s">
        <v>282</v>
      </c>
      <c r="B29" s="402">
        <v>228440523.78999999</v>
      </c>
      <c r="C29" s="403">
        <v>0.79687985962938501</v>
      </c>
      <c r="D29" s="402">
        <v>141699410.58000001</v>
      </c>
      <c r="E29" s="403">
        <v>0.51479883082399203</v>
      </c>
    </row>
    <row r="30" spans="1:18" x14ac:dyDescent="0.25">
      <c r="A30" t="s">
        <v>283</v>
      </c>
      <c r="B30" s="402">
        <v>436827000</v>
      </c>
      <c r="C30" s="403">
        <v>1.5238042387012001</v>
      </c>
      <c r="D30" s="402">
        <v>677755000</v>
      </c>
      <c r="E30" s="403">
        <v>2.4623072189007398</v>
      </c>
    </row>
    <row r="31" spans="1:18" x14ac:dyDescent="0.25">
      <c r="A31" t="s">
        <v>284</v>
      </c>
      <c r="B31" s="402">
        <v>1544819052.4400001</v>
      </c>
      <c r="C31" s="403">
        <v>5.3888652032371001</v>
      </c>
      <c r="D31" s="402">
        <v>1647269196.23</v>
      </c>
      <c r="E31" s="403">
        <v>5.9845856295415798</v>
      </c>
    </row>
    <row r="32" spans="1:18" x14ac:dyDescent="0.25">
      <c r="A32" s="401" t="s">
        <v>285</v>
      </c>
      <c r="B32" s="404">
        <v>28666871301.810001</v>
      </c>
      <c r="C32" s="405">
        <v>100</v>
      </c>
      <c r="D32" s="404">
        <v>27525200543.52</v>
      </c>
      <c r="E32" s="405">
        <v>100</v>
      </c>
    </row>
    <row r="34" spans="1:11" x14ac:dyDescent="0.25">
      <c r="A34" s="400" t="s">
        <v>286</v>
      </c>
    </row>
    <row r="35" spans="1:11" x14ac:dyDescent="0.25">
      <c r="A35" s="400" t="s">
        <v>256</v>
      </c>
    </row>
    <row r="36" spans="1:11" x14ac:dyDescent="0.25">
      <c r="A36" s="401" t="s">
        <v>30</v>
      </c>
      <c r="B36" s="401" t="s">
        <v>248</v>
      </c>
      <c r="C36" s="401" t="s">
        <v>257</v>
      </c>
      <c r="D36" s="401" t="s">
        <v>239</v>
      </c>
      <c r="E36" s="401" t="s">
        <v>257</v>
      </c>
      <c r="G36" s="401" t="s">
        <v>287</v>
      </c>
      <c r="J36" t="s">
        <v>288</v>
      </c>
      <c r="K36" t="s">
        <v>289</v>
      </c>
    </row>
    <row r="37" spans="1:11" x14ac:dyDescent="0.25">
      <c r="A37" t="s">
        <v>290</v>
      </c>
      <c r="B37" s="402">
        <v>10623070116.719999</v>
      </c>
      <c r="C37" s="403">
        <v>37.0569568074554</v>
      </c>
      <c r="D37" s="402">
        <f>8847954687.68+450</f>
        <v>8847955137.6800003</v>
      </c>
      <c r="E37" s="403">
        <v>32.144924806003601</v>
      </c>
      <c r="G37" s="406">
        <f t="shared" ref="G37:G42" si="1">+J37*1000</f>
        <v>8847954687.6800003</v>
      </c>
      <c r="H37" s="406">
        <f>+D37-G37</f>
        <v>450</v>
      </c>
      <c r="J37" s="388">
        <v>8847954.6876800004</v>
      </c>
      <c r="K37" s="388">
        <f t="shared" ref="K37:K42" si="2">+D37/1000</f>
        <v>8847955.1376799997</v>
      </c>
    </row>
    <row r="38" spans="1:11" x14ac:dyDescent="0.25">
      <c r="A38" t="s">
        <v>291</v>
      </c>
      <c r="B38" s="402">
        <v>114608980.76000001</v>
      </c>
      <c r="C38" s="403">
        <v>0.39979591616224203</v>
      </c>
      <c r="D38" s="402">
        <v>117259757.12</v>
      </c>
      <c r="E38" s="403">
        <v>0.42600874534778999</v>
      </c>
      <c r="G38" s="406">
        <f t="shared" si="1"/>
        <v>117259757.11999999</v>
      </c>
      <c r="H38" s="406">
        <f t="shared" ref="H38:H43" si="3">+D38-G38</f>
        <v>0</v>
      </c>
      <c r="J38" s="388">
        <v>117259.75711999999</v>
      </c>
      <c r="K38" s="388">
        <f t="shared" si="2"/>
        <v>117259.75712000001</v>
      </c>
    </row>
    <row r="39" spans="1:11" x14ac:dyDescent="0.25">
      <c r="A39" t="s">
        <v>292</v>
      </c>
      <c r="B39" s="402">
        <v>12599625249.209999</v>
      </c>
      <c r="C39" s="403">
        <v>43.951867352849703</v>
      </c>
      <c r="D39" s="402">
        <v>12996498578.92</v>
      </c>
      <c r="E39" s="403">
        <v>47.216727967925401</v>
      </c>
      <c r="G39" s="406">
        <f t="shared" si="1"/>
        <v>12996498578.920002</v>
      </c>
      <c r="H39" s="406">
        <f t="shared" si="3"/>
        <v>0</v>
      </c>
      <c r="J39" s="388">
        <v>12996498.578920001</v>
      </c>
      <c r="K39" s="388">
        <f t="shared" si="2"/>
        <v>12996498.578919999</v>
      </c>
    </row>
    <row r="40" spans="1:11" x14ac:dyDescent="0.25">
      <c r="A40" t="s">
        <v>293</v>
      </c>
      <c r="B40" s="402">
        <v>113705240.78</v>
      </c>
      <c r="C40" s="403">
        <v>0.39664335734110401</v>
      </c>
      <c r="D40" s="402">
        <f>131150577.06+176</f>
        <v>131150753.06</v>
      </c>
      <c r="E40" s="403">
        <v>0.47647457369191198</v>
      </c>
      <c r="G40" s="406">
        <f t="shared" si="1"/>
        <v>131150577.05999999</v>
      </c>
      <c r="H40" s="406">
        <f t="shared" si="3"/>
        <v>176.00000001490116</v>
      </c>
      <c r="J40" s="388">
        <v>131150.57705999998</v>
      </c>
      <c r="K40" s="388">
        <f t="shared" si="2"/>
        <v>131150.75305999999</v>
      </c>
    </row>
    <row r="41" spans="1:11" x14ac:dyDescent="0.25">
      <c r="A41" t="s">
        <v>294</v>
      </c>
      <c r="B41" s="402">
        <v>5195451698.4799995</v>
      </c>
      <c r="C41" s="403">
        <v>18.123539341302902</v>
      </c>
      <c r="D41" s="402">
        <f>5412104541.3+400</f>
        <v>5412104941.3000002</v>
      </c>
      <c r="E41" s="403">
        <v>19.662362620884501</v>
      </c>
      <c r="G41" s="406">
        <f t="shared" si="1"/>
        <v>5412104541.2999992</v>
      </c>
      <c r="H41" s="406">
        <f t="shared" si="3"/>
        <v>400.00000095367432</v>
      </c>
      <c r="J41" s="388">
        <v>5412104.5412999997</v>
      </c>
      <c r="K41" s="388">
        <f t="shared" si="2"/>
        <v>5412104.9413000001</v>
      </c>
    </row>
    <row r="42" spans="1:11" x14ac:dyDescent="0.25">
      <c r="A42" t="s">
        <v>295</v>
      </c>
      <c r="B42" s="402">
        <v>20410016.829999998</v>
      </c>
      <c r="C42" s="403">
        <v>7.1197224888719296E-2</v>
      </c>
      <c r="D42" s="402">
        <v>20231375.66</v>
      </c>
      <c r="E42" s="403">
        <v>7.3501286146757494E-2</v>
      </c>
      <c r="G42" s="406">
        <f t="shared" si="1"/>
        <v>20231376.030001789</v>
      </c>
      <c r="H42" s="406">
        <f t="shared" si="3"/>
        <v>-0.37000178918242455</v>
      </c>
      <c r="J42" s="388">
        <v>20231.376030001789</v>
      </c>
      <c r="K42" s="388">
        <f t="shared" si="2"/>
        <v>20231.375660000002</v>
      </c>
    </row>
    <row r="43" spans="1:11" x14ac:dyDescent="0.25">
      <c r="A43" s="401" t="s">
        <v>285</v>
      </c>
      <c r="B43" s="404">
        <v>28666871302.779999</v>
      </c>
      <c r="C43" s="405">
        <v>100</v>
      </c>
      <c r="D43" s="404">
        <f>SUM(D37:D42)</f>
        <v>27525200543.740002</v>
      </c>
      <c r="E43" s="405">
        <v>100</v>
      </c>
      <c r="G43" s="404">
        <f>SUM(G37:G42)</f>
        <v>27525199518.110004</v>
      </c>
      <c r="H43" s="406">
        <f t="shared" si="3"/>
        <v>1025.629997253418</v>
      </c>
      <c r="J43" s="388">
        <f>SUM(J37:J42)</f>
        <v>27525199.518110003</v>
      </c>
      <c r="K43" s="388">
        <f>SUM(K37:K42)</f>
        <v>27525200.543739997</v>
      </c>
    </row>
    <row r="45" spans="1:11" x14ac:dyDescent="0.25">
      <c r="B45" s="406">
        <f>+B43-B32</f>
        <v>0.96999740600585938</v>
      </c>
      <c r="D45" s="406">
        <f>+D43-D32</f>
        <v>0.220001220703125</v>
      </c>
      <c r="G45" s="406">
        <v>27525200543.52</v>
      </c>
    </row>
    <row r="46" spans="1:11" x14ac:dyDescent="0.25">
      <c r="G46" s="406">
        <f>+G45-G43</f>
        <v>1025.4099960327148</v>
      </c>
    </row>
    <row r="47" spans="1:11" x14ac:dyDescent="0.25">
      <c r="G47" s="406">
        <f>+G45-D32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4D884-E4E1-4FEB-BD1E-F422A15F7572}">
  <dimension ref="A1:G445"/>
  <sheetViews>
    <sheetView zoomScale="80" zoomScaleNormal="80" zoomScaleSheetLayoutView="85" workbookViewId="0">
      <selection activeCell="J122" sqref="J122"/>
    </sheetView>
  </sheetViews>
  <sheetFormatPr defaultColWidth="9.140625" defaultRowHeight="12.75" x14ac:dyDescent="0.2"/>
  <cols>
    <col min="1" max="1" width="4" style="250" customWidth="1"/>
    <col min="2" max="2" width="37.7109375" style="250" customWidth="1"/>
    <col min="3" max="3" width="14.140625" style="504" customWidth="1"/>
    <col min="4" max="4" width="14.28515625" style="504" customWidth="1"/>
    <col min="5" max="5" width="13" style="504" customWidth="1"/>
    <col min="6" max="6" width="6.28515625" style="250" customWidth="1"/>
    <col min="7" max="16384" width="9.140625" style="250"/>
  </cols>
  <sheetData>
    <row r="1" spans="1:7" ht="20.100000000000001" customHeight="1" x14ac:dyDescent="0.2">
      <c r="A1" s="576" t="s">
        <v>60</v>
      </c>
      <c r="B1" s="576"/>
      <c r="C1" s="576"/>
      <c r="D1" s="576"/>
      <c r="E1" s="576"/>
    </row>
    <row r="2" spans="1:7" ht="20.100000000000001" customHeight="1" x14ac:dyDescent="0.2">
      <c r="A2" s="483"/>
      <c r="B2" s="483"/>
      <c r="C2" s="483"/>
      <c r="D2" s="483"/>
      <c r="E2" s="483"/>
    </row>
    <row r="3" spans="1:7" ht="20.100000000000001" customHeight="1" thickBot="1" x14ac:dyDescent="0.25">
      <c r="A3" s="432"/>
      <c r="B3" s="432"/>
      <c r="C3" s="527"/>
      <c r="D3" s="527"/>
      <c r="E3" s="527"/>
    </row>
    <row r="4" spans="1:7" ht="20.100000000000001" customHeight="1" thickBot="1" x14ac:dyDescent="0.25">
      <c r="A4" s="435" t="s">
        <v>3</v>
      </c>
      <c r="B4" s="436" t="s">
        <v>4</v>
      </c>
      <c r="C4" s="609" t="s">
        <v>60</v>
      </c>
      <c r="D4" s="610"/>
      <c r="E4" s="611"/>
    </row>
    <row r="5" spans="1:7" ht="20.100000000000001" customHeight="1" thickBot="1" x14ac:dyDescent="0.25">
      <c r="A5" s="442"/>
      <c r="B5" s="526"/>
      <c r="C5" s="362">
        <v>2020</v>
      </c>
      <c r="D5" s="362">
        <v>2021</v>
      </c>
      <c r="E5" s="225" t="s">
        <v>183</v>
      </c>
    </row>
    <row r="6" spans="1:7" ht="20.100000000000001" customHeight="1" x14ac:dyDescent="0.2">
      <c r="A6" s="497" t="s">
        <v>7</v>
      </c>
      <c r="B6" s="444" t="s">
        <v>0</v>
      </c>
      <c r="C6" s="512">
        <f>+C39</f>
        <v>0.98</v>
      </c>
      <c r="D6" s="512">
        <f>+D39</f>
        <v>0.97799999999999998</v>
      </c>
      <c r="E6" s="490">
        <f>+(D6-C6)*100</f>
        <v>-0.20000000000000018</v>
      </c>
      <c r="F6" s="524"/>
      <c r="G6" s="221"/>
    </row>
    <row r="7" spans="1:7" ht="20.100000000000001" customHeight="1" thickBot="1" x14ac:dyDescent="0.25">
      <c r="A7" s="494" t="s">
        <v>8</v>
      </c>
      <c r="B7" s="448" t="s">
        <v>1</v>
      </c>
      <c r="C7" s="511">
        <f>+C75</f>
        <v>0.81399999999999995</v>
      </c>
      <c r="D7" s="511">
        <f>+D75</f>
        <v>0.79500000000000004</v>
      </c>
      <c r="E7" s="490">
        <f>+(D7-C7)*100</f>
        <v>-1.8999999999999906</v>
      </c>
      <c r="F7" s="524"/>
      <c r="G7" s="221"/>
    </row>
    <row r="8" spans="1:7" ht="20.100000000000001" customHeight="1" thickBot="1" x14ac:dyDescent="0.25">
      <c r="A8" s="489"/>
      <c r="B8" s="529" t="s">
        <v>2</v>
      </c>
      <c r="C8" s="502">
        <v>0.86899999999999999</v>
      </c>
      <c r="D8" s="510">
        <v>0.85399999999999998</v>
      </c>
      <c r="E8" s="486">
        <f>+(D8-C8)*100</f>
        <v>-1.5000000000000013</v>
      </c>
      <c r="F8" s="524"/>
      <c r="G8" s="221"/>
    </row>
    <row r="9" spans="1:7" ht="20.100000000000001" customHeight="1" x14ac:dyDescent="0.2"/>
    <row r="10" spans="1:7" ht="20.100000000000001" customHeight="1" x14ac:dyDescent="0.2">
      <c r="A10" s="576" t="s">
        <v>110</v>
      </c>
      <c r="B10" s="576"/>
      <c r="C10" s="576"/>
      <c r="D10" s="576"/>
      <c r="E10" s="576"/>
    </row>
    <row r="11" spans="1:7" ht="20.100000000000001" customHeight="1" thickBot="1" x14ac:dyDescent="0.25">
      <c r="A11" s="432"/>
      <c r="B11" s="432"/>
      <c r="C11" s="527"/>
      <c r="D11" s="527"/>
      <c r="E11" s="527"/>
    </row>
    <row r="12" spans="1:7" ht="20.100000000000001" customHeight="1" thickBot="1" x14ac:dyDescent="0.25">
      <c r="A12" s="435" t="s">
        <v>3</v>
      </c>
      <c r="B12" s="436" t="s">
        <v>10</v>
      </c>
      <c r="C12" s="609" t="s">
        <v>60</v>
      </c>
      <c r="D12" s="610"/>
      <c r="E12" s="611"/>
    </row>
    <row r="13" spans="1:7" ht="20.100000000000001" customHeight="1" thickBot="1" x14ac:dyDescent="0.25">
      <c r="A13" s="442"/>
      <c r="B13" s="526"/>
      <c r="C13" s="362">
        <f>+$C$5</f>
        <v>2020</v>
      </c>
      <c r="D13" s="362">
        <f>+$D$5</f>
        <v>2021</v>
      </c>
      <c r="E13" s="15" t="s">
        <v>183</v>
      </c>
    </row>
    <row r="14" spans="1:7" ht="20.100000000000001" customHeight="1" x14ac:dyDescent="0.2">
      <c r="A14" s="481" t="s">
        <v>7</v>
      </c>
      <c r="B14" s="507" t="s">
        <v>152</v>
      </c>
      <c r="C14" s="511">
        <v>0.996</v>
      </c>
      <c r="D14" s="505">
        <v>0.996</v>
      </c>
      <c r="E14" s="490">
        <f t="shared" ref="E14:E39" si="0">+(D14-C14)*100</f>
        <v>0</v>
      </c>
      <c r="F14" s="524"/>
      <c r="G14" s="221"/>
    </row>
    <row r="15" spans="1:7" ht="20.100000000000001" customHeight="1" x14ac:dyDescent="0.2">
      <c r="A15" s="482" t="s">
        <v>8</v>
      </c>
      <c r="B15" s="507" t="s">
        <v>203</v>
      </c>
      <c r="C15" s="511">
        <v>0.95499999999999996</v>
      </c>
      <c r="D15" s="505">
        <v>0.95499999999999996</v>
      </c>
      <c r="E15" s="490">
        <f t="shared" si="0"/>
        <v>0</v>
      </c>
      <c r="F15" s="524"/>
      <c r="G15" s="221"/>
    </row>
    <row r="16" spans="1:7" ht="20.100000000000001" customHeight="1" x14ac:dyDescent="0.2">
      <c r="A16" s="482" t="s">
        <v>9</v>
      </c>
      <c r="B16" s="507" t="s">
        <v>240</v>
      </c>
      <c r="C16" s="511">
        <v>0.99099999999999999</v>
      </c>
      <c r="D16" s="505">
        <v>0.98699999999999999</v>
      </c>
      <c r="E16" s="490">
        <f t="shared" si="0"/>
        <v>-0.40000000000000036</v>
      </c>
      <c r="F16" s="524"/>
      <c r="G16" s="221"/>
    </row>
    <row r="17" spans="1:7" ht="20.100000000000001" customHeight="1" x14ac:dyDescent="0.2">
      <c r="A17" s="482" t="s">
        <v>11</v>
      </c>
      <c r="B17" s="507" t="s">
        <v>337</v>
      </c>
      <c r="C17" s="511">
        <v>0.94399999999999995</v>
      </c>
      <c r="D17" s="505">
        <v>0.98099999999999998</v>
      </c>
      <c r="E17" s="490">
        <f t="shared" si="0"/>
        <v>3.7000000000000033</v>
      </c>
      <c r="F17" s="524"/>
      <c r="G17" s="221"/>
    </row>
    <row r="18" spans="1:7" ht="20.100000000000001" customHeight="1" x14ac:dyDescent="0.2">
      <c r="A18" s="482" t="s">
        <v>12</v>
      </c>
      <c r="B18" s="507" t="s">
        <v>153</v>
      </c>
      <c r="C18" s="511">
        <v>0.95299999999999996</v>
      </c>
      <c r="D18" s="505">
        <v>0.98799999999999999</v>
      </c>
      <c r="E18" s="490">
        <f t="shared" si="0"/>
        <v>3.5000000000000031</v>
      </c>
      <c r="F18" s="524"/>
      <c r="G18" s="221"/>
    </row>
    <row r="19" spans="1:7" ht="20.100000000000001" customHeight="1" x14ac:dyDescent="0.2">
      <c r="A19" s="482" t="s">
        <v>13</v>
      </c>
      <c r="B19" s="507" t="s">
        <v>154</v>
      </c>
      <c r="C19" s="511">
        <v>0.96599999999999997</v>
      </c>
      <c r="D19" s="505">
        <v>0.97</v>
      </c>
      <c r="E19" s="490">
        <f t="shared" si="0"/>
        <v>0.40000000000000036</v>
      </c>
      <c r="F19" s="524"/>
      <c r="G19" s="221"/>
    </row>
    <row r="20" spans="1:7" ht="20.100000000000001" customHeight="1" x14ac:dyDescent="0.2">
      <c r="A20" s="482" t="s">
        <v>14</v>
      </c>
      <c r="B20" s="507" t="s">
        <v>182</v>
      </c>
      <c r="C20" s="511">
        <v>0.92200000000000004</v>
      </c>
      <c r="D20" s="505">
        <v>0.92400000000000004</v>
      </c>
      <c r="E20" s="490">
        <f t="shared" si="0"/>
        <v>0.20000000000000018</v>
      </c>
      <c r="F20" s="524"/>
      <c r="G20" s="221"/>
    </row>
    <row r="21" spans="1:7" ht="20.100000000000001" customHeight="1" x14ac:dyDescent="0.2">
      <c r="A21" s="482" t="s">
        <v>15</v>
      </c>
      <c r="B21" s="507" t="s">
        <v>155</v>
      </c>
      <c r="C21" s="511">
        <v>0.999</v>
      </c>
      <c r="D21" s="505">
        <v>1</v>
      </c>
      <c r="E21" s="490">
        <f t="shared" si="0"/>
        <v>0.10000000000000009</v>
      </c>
      <c r="F21" s="524"/>
      <c r="G21" s="221"/>
    </row>
    <row r="22" spans="1:7" ht="20.100000000000001" customHeight="1" x14ac:dyDescent="0.2">
      <c r="A22" s="482" t="s">
        <v>16</v>
      </c>
      <c r="B22" s="507" t="s">
        <v>156</v>
      </c>
      <c r="C22" s="511">
        <v>0.82799999999999996</v>
      </c>
      <c r="D22" s="505">
        <v>0.79</v>
      </c>
      <c r="E22" s="490">
        <f t="shared" si="0"/>
        <v>-3.7999999999999923</v>
      </c>
      <c r="F22" s="524"/>
      <c r="G22" s="221"/>
    </row>
    <row r="23" spans="1:7" ht="20.100000000000001" customHeight="1" x14ac:dyDescent="0.2">
      <c r="A23" s="482" t="s">
        <v>17</v>
      </c>
      <c r="B23" s="507" t="s">
        <v>157</v>
      </c>
      <c r="C23" s="511">
        <v>0.91500000000000004</v>
      </c>
      <c r="D23" s="505">
        <v>0.92600000000000005</v>
      </c>
      <c r="E23" s="490">
        <f t="shared" si="0"/>
        <v>1.100000000000001</v>
      </c>
      <c r="F23" s="524"/>
      <c r="G23" s="221"/>
    </row>
    <row r="24" spans="1:7" ht="20.100000000000001" customHeight="1" x14ac:dyDescent="0.2">
      <c r="A24" s="482" t="s">
        <v>18</v>
      </c>
      <c r="B24" s="507" t="s">
        <v>158</v>
      </c>
      <c r="C24" s="511">
        <v>0.98099999999999998</v>
      </c>
      <c r="D24" s="505">
        <v>0.98299999999999998</v>
      </c>
      <c r="E24" s="490">
        <f t="shared" si="0"/>
        <v>0.20000000000000018</v>
      </c>
      <c r="F24" s="524"/>
      <c r="G24" s="221"/>
    </row>
    <row r="25" spans="1:7" ht="20.100000000000001" customHeight="1" x14ac:dyDescent="0.2">
      <c r="A25" s="482" t="s">
        <v>19</v>
      </c>
      <c r="B25" s="507" t="s">
        <v>159</v>
      </c>
      <c r="C25" s="511">
        <v>0.99099999999999999</v>
      </c>
      <c r="D25" s="505">
        <v>0.99099999999999999</v>
      </c>
      <c r="E25" s="490">
        <f t="shared" si="0"/>
        <v>0</v>
      </c>
      <c r="F25" s="524"/>
      <c r="G25" s="221"/>
    </row>
    <row r="26" spans="1:7" ht="20.100000000000001" customHeight="1" x14ac:dyDescent="0.2">
      <c r="A26" s="482" t="s">
        <v>20</v>
      </c>
      <c r="B26" s="507" t="s">
        <v>160</v>
      </c>
      <c r="C26" s="511">
        <v>1</v>
      </c>
      <c r="D26" s="505">
        <v>0.999</v>
      </c>
      <c r="E26" s="490">
        <f t="shared" si="0"/>
        <v>-0.10000000000000009</v>
      </c>
      <c r="F26" s="524"/>
      <c r="G26" s="221"/>
    </row>
    <row r="27" spans="1:7" ht="20.100000000000001" customHeight="1" x14ac:dyDescent="0.2">
      <c r="A27" s="482" t="s">
        <v>21</v>
      </c>
      <c r="B27" s="507" t="s">
        <v>241</v>
      </c>
      <c r="C27" s="511">
        <v>0.96299999999999997</v>
      </c>
      <c r="D27" s="505">
        <v>0.97199999999999998</v>
      </c>
      <c r="E27" s="490">
        <f t="shared" si="0"/>
        <v>0.9000000000000008</v>
      </c>
      <c r="F27" s="524"/>
      <c r="G27" s="221"/>
    </row>
    <row r="28" spans="1:7" ht="20.100000000000001" customHeight="1" x14ac:dyDescent="0.2">
      <c r="A28" s="482" t="s">
        <v>22</v>
      </c>
      <c r="B28" s="507" t="s">
        <v>242</v>
      </c>
      <c r="C28" s="511">
        <v>0.995</v>
      </c>
      <c r="D28" s="505">
        <v>0.995</v>
      </c>
      <c r="E28" s="490">
        <f t="shared" si="0"/>
        <v>0</v>
      </c>
      <c r="F28" s="524"/>
      <c r="G28" s="221"/>
    </row>
    <row r="29" spans="1:7" ht="20.100000000000001" customHeight="1" x14ac:dyDescent="0.2">
      <c r="A29" s="482" t="s">
        <v>23</v>
      </c>
      <c r="B29" s="507" t="s">
        <v>338</v>
      </c>
      <c r="C29" s="511">
        <v>1</v>
      </c>
      <c r="D29" s="505">
        <v>1</v>
      </c>
      <c r="E29" s="490">
        <f t="shared" si="0"/>
        <v>0</v>
      </c>
      <c r="F29" s="524"/>
      <c r="G29" s="221"/>
    </row>
    <row r="30" spans="1:7" ht="20.100000000000001" customHeight="1" x14ac:dyDescent="0.2">
      <c r="A30" s="482" t="s">
        <v>24</v>
      </c>
      <c r="B30" s="507" t="s">
        <v>204</v>
      </c>
      <c r="C30" s="511">
        <v>1</v>
      </c>
      <c r="D30" s="505">
        <v>1</v>
      </c>
      <c r="E30" s="490">
        <f t="shared" si="0"/>
        <v>0</v>
      </c>
      <c r="F30" s="524"/>
      <c r="G30" s="221"/>
    </row>
    <row r="31" spans="1:7" ht="20.100000000000001" customHeight="1" x14ac:dyDescent="0.2">
      <c r="A31" s="482" t="s">
        <v>25</v>
      </c>
      <c r="B31" s="507" t="s">
        <v>188</v>
      </c>
      <c r="C31" s="511">
        <v>1</v>
      </c>
      <c r="D31" s="505">
        <v>1</v>
      </c>
      <c r="E31" s="490">
        <f t="shared" si="0"/>
        <v>0</v>
      </c>
      <c r="F31" s="524"/>
      <c r="G31" s="221"/>
    </row>
    <row r="32" spans="1:7" ht="20.100000000000001" customHeight="1" x14ac:dyDescent="0.2">
      <c r="A32" s="482" t="s">
        <v>26</v>
      </c>
      <c r="B32" s="507" t="s">
        <v>298</v>
      </c>
      <c r="C32" s="511">
        <v>0.97399999999999998</v>
      </c>
      <c r="D32" s="505">
        <v>0.97499999999999998</v>
      </c>
      <c r="E32" s="490">
        <f t="shared" si="0"/>
        <v>0.10000000000000009</v>
      </c>
      <c r="F32" s="524"/>
      <c r="G32" s="221"/>
    </row>
    <row r="33" spans="1:7" ht="20.100000000000001" customHeight="1" x14ac:dyDescent="0.2">
      <c r="A33" s="482" t="s">
        <v>27</v>
      </c>
      <c r="B33" s="507" t="s">
        <v>320</v>
      </c>
      <c r="C33" s="511">
        <v>0.98499999999999999</v>
      </c>
      <c r="D33" s="505">
        <v>0.98299999999999998</v>
      </c>
      <c r="E33" s="490">
        <f t="shared" si="0"/>
        <v>-0.20000000000000018</v>
      </c>
      <c r="F33" s="524"/>
      <c r="G33" s="221"/>
    </row>
    <row r="34" spans="1:7" ht="20.100000000000001" customHeight="1" x14ac:dyDescent="0.2">
      <c r="A34" s="482" t="s">
        <v>28</v>
      </c>
      <c r="B34" s="507" t="s">
        <v>205</v>
      </c>
      <c r="C34" s="511">
        <v>0.98699999999999999</v>
      </c>
      <c r="D34" s="505">
        <v>0.98599999999999999</v>
      </c>
      <c r="E34" s="490">
        <f t="shared" si="0"/>
        <v>-0.10000000000000009</v>
      </c>
      <c r="F34" s="524"/>
      <c r="G34" s="221"/>
    </row>
    <row r="35" spans="1:7" ht="20.100000000000001" customHeight="1" x14ac:dyDescent="0.2">
      <c r="A35" s="482" t="s">
        <v>31</v>
      </c>
      <c r="B35" s="507" t="s">
        <v>161</v>
      </c>
      <c r="C35" s="511">
        <v>0.93200000000000005</v>
      </c>
      <c r="D35" s="505">
        <v>0.92400000000000004</v>
      </c>
      <c r="E35" s="490">
        <f t="shared" si="0"/>
        <v>-0.80000000000000071</v>
      </c>
      <c r="F35" s="524"/>
      <c r="G35" s="221"/>
    </row>
    <row r="36" spans="1:7" ht="20.100000000000001" customHeight="1" x14ac:dyDescent="0.2">
      <c r="A36" s="482" t="s">
        <v>32</v>
      </c>
      <c r="B36" s="507" t="s">
        <v>321</v>
      </c>
      <c r="C36" s="511">
        <v>0.97099999999999997</v>
      </c>
      <c r="D36" s="505">
        <v>0.96899999999999997</v>
      </c>
      <c r="E36" s="490">
        <f t="shared" si="0"/>
        <v>-0.20000000000000018</v>
      </c>
      <c r="F36" s="524"/>
      <c r="G36" s="221"/>
    </row>
    <row r="37" spans="1:7" ht="20.100000000000001" customHeight="1" x14ac:dyDescent="0.2">
      <c r="A37" s="482" t="s">
        <v>33</v>
      </c>
      <c r="B37" s="507" t="s">
        <v>243</v>
      </c>
      <c r="C37" s="511">
        <v>0.995</v>
      </c>
      <c r="D37" s="505">
        <v>0.997</v>
      </c>
      <c r="E37" s="490">
        <f t="shared" si="0"/>
        <v>0.20000000000000018</v>
      </c>
      <c r="F37" s="524"/>
      <c r="G37" s="221"/>
    </row>
    <row r="38" spans="1:7" ht="20.100000000000001" customHeight="1" thickBot="1" x14ac:dyDescent="0.25">
      <c r="A38" s="482" t="s">
        <v>34</v>
      </c>
      <c r="B38" s="507" t="s">
        <v>206</v>
      </c>
      <c r="C38" s="511">
        <v>0.99199999999999999</v>
      </c>
      <c r="D38" s="505">
        <v>0.99299999999999999</v>
      </c>
      <c r="E38" s="490">
        <f t="shared" si="0"/>
        <v>0.10000000000000009</v>
      </c>
      <c r="F38" s="524"/>
      <c r="G38" s="221"/>
    </row>
    <row r="39" spans="1:7" ht="20.100000000000001" customHeight="1" thickBot="1" x14ac:dyDescent="0.25">
      <c r="A39" s="153"/>
      <c r="B39" s="154" t="s">
        <v>2</v>
      </c>
      <c r="C39" s="502">
        <v>0.98</v>
      </c>
      <c r="D39" s="502">
        <v>0.97799999999999998</v>
      </c>
      <c r="E39" s="486">
        <f t="shared" si="0"/>
        <v>-0.20000000000000018</v>
      </c>
      <c r="F39" s="524"/>
      <c r="G39" s="221"/>
    </row>
    <row r="40" spans="1:7" ht="20.100000000000001" customHeight="1" x14ac:dyDescent="0.2">
      <c r="C40" s="523"/>
      <c r="D40" s="523"/>
      <c r="E40" s="524"/>
    </row>
    <row r="41" spans="1:7" ht="20.100000000000001" customHeight="1" x14ac:dyDescent="0.2">
      <c r="A41" s="576" t="s">
        <v>111</v>
      </c>
      <c r="B41" s="576"/>
      <c r="C41" s="576"/>
      <c r="D41" s="576"/>
      <c r="E41" s="576"/>
    </row>
    <row r="42" spans="1:7" ht="20.100000000000001" customHeight="1" thickBot="1" x14ac:dyDescent="0.25">
      <c r="A42" s="432"/>
      <c r="B42" s="432"/>
      <c r="C42" s="527"/>
      <c r="D42" s="527"/>
      <c r="E42" s="527"/>
    </row>
    <row r="43" spans="1:7" ht="20.100000000000001" customHeight="1" thickBot="1" x14ac:dyDescent="0.25">
      <c r="A43" s="435" t="s">
        <v>3</v>
      </c>
      <c r="B43" s="436" t="s">
        <v>10</v>
      </c>
      <c r="C43" s="609" t="s">
        <v>60</v>
      </c>
      <c r="D43" s="610"/>
      <c r="E43" s="611"/>
    </row>
    <row r="44" spans="1:7" ht="20.100000000000001" customHeight="1" thickBot="1" x14ac:dyDescent="0.25">
      <c r="A44" s="442"/>
      <c r="B44" s="526"/>
      <c r="C44" s="362">
        <f>+$C$5</f>
        <v>2020</v>
      </c>
      <c r="D44" s="362">
        <f>+$D$5</f>
        <v>2021</v>
      </c>
      <c r="E44" s="15" t="s">
        <v>183</v>
      </c>
    </row>
    <row r="45" spans="1:7" ht="20.100000000000001" customHeight="1" x14ac:dyDescent="0.2">
      <c r="A45" s="481" t="s">
        <v>7</v>
      </c>
      <c r="B45" s="250" t="s">
        <v>162</v>
      </c>
      <c r="C45" s="511">
        <v>0.877</v>
      </c>
      <c r="D45" s="505">
        <v>0.83699999999999997</v>
      </c>
      <c r="E45" s="490">
        <f t="shared" ref="E45:E75" si="1">+(D45-C45)*100</f>
        <v>-4.0000000000000036</v>
      </c>
      <c r="F45" s="524"/>
      <c r="G45" s="221"/>
    </row>
    <row r="46" spans="1:7" ht="20.100000000000001" customHeight="1" x14ac:dyDescent="0.2">
      <c r="A46" s="482" t="s">
        <v>8</v>
      </c>
      <c r="B46" s="250" t="s">
        <v>163</v>
      </c>
      <c r="C46" s="511">
        <v>0.88600000000000001</v>
      </c>
      <c r="D46" s="505">
        <v>0.88300000000000001</v>
      </c>
      <c r="E46" s="490">
        <f t="shared" si="1"/>
        <v>-0.30000000000000027</v>
      </c>
      <c r="F46" s="524"/>
      <c r="G46" s="221"/>
    </row>
    <row r="47" spans="1:7" ht="20.100000000000001" customHeight="1" x14ac:dyDescent="0.2">
      <c r="A47" s="482" t="s">
        <v>9</v>
      </c>
      <c r="B47" s="250" t="s">
        <v>164</v>
      </c>
      <c r="C47" s="511">
        <v>0.73099999999999998</v>
      </c>
      <c r="D47" s="505">
        <v>0.73099999999999998</v>
      </c>
      <c r="E47" s="490">
        <f t="shared" si="1"/>
        <v>0</v>
      </c>
      <c r="F47" s="524"/>
      <c r="G47" s="221"/>
    </row>
    <row r="48" spans="1:7" ht="20.100000000000001" customHeight="1" x14ac:dyDescent="0.2">
      <c r="A48" s="482" t="s">
        <v>11</v>
      </c>
      <c r="B48" s="250" t="s">
        <v>165</v>
      </c>
      <c r="C48" s="511">
        <v>0.76</v>
      </c>
      <c r="D48" s="505">
        <v>0.91200000000000003</v>
      </c>
      <c r="E48" s="490">
        <f t="shared" si="1"/>
        <v>15.200000000000003</v>
      </c>
      <c r="F48" s="524"/>
      <c r="G48" s="221"/>
    </row>
    <row r="49" spans="1:7" ht="20.100000000000001" customHeight="1" x14ac:dyDescent="0.2">
      <c r="A49" s="482" t="s">
        <v>12</v>
      </c>
      <c r="B49" s="250" t="s">
        <v>189</v>
      </c>
      <c r="C49" s="511">
        <v>0.98199999999999998</v>
      </c>
      <c r="D49" s="505">
        <v>0.96599999999999997</v>
      </c>
      <c r="E49" s="490">
        <f t="shared" si="1"/>
        <v>-1.6000000000000014</v>
      </c>
      <c r="F49" s="524"/>
      <c r="G49" s="221"/>
    </row>
    <row r="50" spans="1:7" ht="20.100000000000001" customHeight="1" x14ac:dyDescent="0.2">
      <c r="A50" s="482" t="s">
        <v>13</v>
      </c>
      <c r="B50" s="250" t="s">
        <v>208</v>
      </c>
      <c r="C50" s="511">
        <v>0.90900000000000003</v>
      </c>
      <c r="D50" s="505">
        <v>0.90800000000000003</v>
      </c>
      <c r="E50" s="490">
        <f t="shared" si="1"/>
        <v>-0.10000000000000009</v>
      </c>
      <c r="F50" s="524"/>
      <c r="G50" s="221"/>
    </row>
    <row r="51" spans="1:7" ht="20.100000000000001" customHeight="1" x14ac:dyDescent="0.2">
      <c r="A51" s="482" t="s">
        <v>14</v>
      </c>
      <c r="B51" s="250" t="s">
        <v>167</v>
      </c>
      <c r="C51" s="511">
        <v>0.24299999999999999</v>
      </c>
      <c r="D51" s="505">
        <v>0.313</v>
      </c>
      <c r="E51" s="490">
        <f t="shared" si="1"/>
        <v>7.0000000000000009</v>
      </c>
      <c r="F51" s="524"/>
      <c r="G51" s="221"/>
    </row>
    <row r="52" spans="1:7" ht="20.100000000000001" customHeight="1" x14ac:dyDescent="0.2">
      <c r="A52" s="482" t="s">
        <v>15</v>
      </c>
      <c r="B52" s="250" t="s">
        <v>168</v>
      </c>
      <c r="C52" s="511">
        <v>0.90700000000000003</v>
      </c>
      <c r="D52" s="505">
        <v>0.88900000000000001</v>
      </c>
      <c r="E52" s="490">
        <f t="shared" si="1"/>
        <v>-1.8000000000000016</v>
      </c>
      <c r="F52" s="524"/>
      <c r="G52" s="221"/>
    </row>
    <row r="53" spans="1:7" ht="20.100000000000001" customHeight="1" x14ac:dyDescent="0.2">
      <c r="A53" s="482" t="s">
        <v>16</v>
      </c>
      <c r="B53" s="250" t="s">
        <v>209</v>
      </c>
      <c r="C53" s="511">
        <v>0.46899999999999997</v>
      </c>
      <c r="D53" s="505">
        <v>0.52500000000000002</v>
      </c>
      <c r="E53" s="490">
        <f t="shared" si="1"/>
        <v>5.600000000000005</v>
      </c>
      <c r="F53" s="524"/>
      <c r="G53" s="221"/>
    </row>
    <row r="54" spans="1:7" ht="20.100000000000001" customHeight="1" x14ac:dyDescent="0.2">
      <c r="A54" s="482" t="s">
        <v>17</v>
      </c>
      <c r="B54" s="250" t="s">
        <v>210</v>
      </c>
      <c r="C54" s="511">
        <v>0.76100000000000001</v>
      </c>
      <c r="D54" s="505">
        <v>0.755</v>
      </c>
      <c r="E54" s="490">
        <f t="shared" si="1"/>
        <v>-0.60000000000000053</v>
      </c>
      <c r="F54" s="524"/>
      <c r="G54" s="221"/>
    </row>
    <row r="55" spans="1:7" ht="20.100000000000001" customHeight="1" x14ac:dyDescent="0.2">
      <c r="A55" s="482" t="s">
        <v>18</v>
      </c>
      <c r="B55" s="250" t="s">
        <v>169</v>
      </c>
      <c r="C55" s="511">
        <v>0.71399999999999997</v>
      </c>
      <c r="D55" s="505">
        <v>0.69099999999999995</v>
      </c>
      <c r="E55" s="490">
        <f t="shared" si="1"/>
        <v>-2.300000000000002</v>
      </c>
      <c r="F55" s="524"/>
      <c r="G55" s="221"/>
    </row>
    <row r="56" spans="1:7" ht="20.100000000000001" customHeight="1" x14ac:dyDescent="0.2">
      <c r="A56" s="482" t="s">
        <v>19</v>
      </c>
      <c r="B56" s="250" t="s">
        <v>170</v>
      </c>
      <c r="C56" s="511">
        <v>0.55300000000000005</v>
      </c>
      <c r="D56" s="505">
        <v>0.54300000000000004</v>
      </c>
      <c r="E56" s="490">
        <f t="shared" si="1"/>
        <v>-1.0000000000000009</v>
      </c>
      <c r="F56" s="524"/>
      <c r="G56" s="221"/>
    </row>
    <row r="57" spans="1:7" ht="20.100000000000001" customHeight="1" x14ac:dyDescent="0.2">
      <c r="A57" s="482" t="s">
        <v>20</v>
      </c>
      <c r="B57" s="250" t="s">
        <v>171</v>
      </c>
      <c r="C57" s="511">
        <v>0.36899999999999999</v>
      </c>
      <c r="D57" s="505">
        <v>0.39700000000000002</v>
      </c>
      <c r="E57" s="490">
        <f t="shared" si="1"/>
        <v>2.8000000000000025</v>
      </c>
      <c r="F57" s="524"/>
      <c r="G57" s="221"/>
    </row>
    <row r="58" spans="1:7" ht="20.100000000000001" customHeight="1" x14ac:dyDescent="0.2">
      <c r="A58" s="482" t="s">
        <v>21</v>
      </c>
      <c r="B58" s="250" t="s">
        <v>297</v>
      </c>
      <c r="C58" s="511">
        <v>0.314</v>
      </c>
      <c r="D58" s="505">
        <v>0.46400000000000002</v>
      </c>
      <c r="E58" s="490">
        <f t="shared" si="1"/>
        <v>15.000000000000002</v>
      </c>
      <c r="F58" s="524"/>
      <c r="G58" s="221"/>
    </row>
    <row r="59" spans="1:7" ht="20.100000000000001" customHeight="1" x14ac:dyDescent="0.2">
      <c r="A59" s="482" t="s">
        <v>22</v>
      </c>
      <c r="B59" s="250" t="s">
        <v>172</v>
      </c>
      <c r="C59" s="511">
        <v>0.93200000000000005</v>
      </c>
      <c r="D59" s="505">
        <v>0.99399999999999999</v>
      </c>
      <c r="E59" s="490">
        <f t="shared" si="1"/>
        <v>6.199999999999994</v>
      </c>
      <c r="F59" s="524"/>
      <c r="G59" s="221"/>
    </row>
    <row r="60" spans="1:7" ht="20.100000000000001" customHeight="1" x14ac:dyDescent="0.2">
      <c r="A60" s="482" t="s">
        <v>23</v>
      </c>
      <c r="B60" s="250" t="s">
        <v>244</v>
      </c>
      <c r="C60" s="511">
        <v>0.47599999999999998</v>
      </c>
      <c r="D60" s="505">
        <v>0.46</v>
      </c>
      <c r="E60" s="490">
        <f t="shared" si="1"/>
        <v>-1.5999999999999959</v>
      </c>
      <c r="F60" s="524"/>
      <c r="G60" s="221"/>
    </row>
    <row r="61" spans="1:7" ht="20.100000000000001" customHeight="1" x14ac:dyDescent="0.2">
      <c r="A61" s="482" t="s">
        <v>24</v>
      </c>
      <c r="B61" s="250" t="s">
        <v>211</v>
      </c>
      <c r="C61" s="511">
        <v>0.47299999999999998</v>
      </c>
      <c r="D61" s="505">
        <v>0.41299999999999998</v>
      </c>
      <c r="E61" s="490">
        <f t="shared" si="1"/>
        <v>-6</v>
      </c>
      <c r="F61" s="524"/>
      <c r="G61" s="221"/>
    </row>
    <row r="62" spans="1:7" ht="20.100000000000001" customHeight="1" x14ac:dyDescent="0.2">
      <c r="A62" s="482" t="s">
        <v>25</v>
      </c>
      <c r="B62" s="250" t="s">
        <v>249</v>
      </c>
      <c r="C62" s="511">
        <v>0.23300000000000001</v>
      </c>
      <c r="D62" s="505">
        <v>0.29099999999999998</v>
      </c>
      <c r="E62" s="490">
        <f t="shared" si="1"/>
        <v>5.7999999999999972</v>
      </c>
      <c r="F62" s="524"/>
      <c r="G62" s="221"/>
    </row>
    <row r="63" spans="1:7" ht="20.100000000000001" customHeight="1" x14ac:dyDescent="0.2">
      <c r="A63" s="482" t="s">
        <v>26</v>
      </c>
      <c r="B63" s="250" t="s">
        <v>173</v>
      </c>
      <c r="C63" s="511">
        <v>0.92900000000000005</v>
      </c>
      <c r="D63" s="505">
        <v>0.92600000000000005</v>
      </c>
      <c r="E63" s="490">
        <f t="shared" si="1"/>
        <v>-0.30000000000000027</v>
      </c>
      <c r="F63" s="524"/>
      <c r="G63" s="221"/>
    </row>
    <row r="64" spans="1:7" ht="20.100000000000001" customHeight="1" x14ac:dyDescent="0.2">
      <c r="A64" s="482" t="s">
        <v>27</v>
      </c>
      <c r="B64" s="250" t="s">
        <v>174</v>
      </c>
      <c r="C64" s="511">
        <v>0.93899999999999995</v>
      </c>
      <c r="D64" s="505">
        <v>0.92100000000000004</v>
      </c>
      <c r="E64" s="490">
        <f t="shared" si="1"/>
        <v>-1.7999999999999905</v>
      </c>
      <c r="F64" s="524"/>
      <c r="G64" s="221"/>
    </row>
    <row r="65" spans="1:7" ht="20.100000000000001" customHeight="1" x14ac:dyDescent="0.2">
      <c r="A65" s="482" t="s">
        <v>28</v>
      </c>
      <c r="B65" s="250" t="s">
        <v>245</v>
      </c>
      <c r="C65" s="511">
        <v>0.23400000000000001</v>
      </c>
      <c r="D65" s="505">
        <v>0.24099999999999999</v>
      </c>
      <c r="E65" s="490">
        <f t="shared" si="1"/>
        <v>0.69999999999999785</v>
      </c>
      <c r="F65" s="524"/>
      <c r="G65" s="221"/>
    </row>
    <row r="66" spans="1:7" ht="20.100000000000001" customHeight="1" x14ac:dyDescent="0.2">
      <c r="A66" s="482" t="s">
        <v>31</v>
      </c>
      <c r="B66" s="250" t="s">
        <v>299</v>
      </c>
      <c r="C66" s="511">
        <v>0.997</v>
      </c>
      <c r="D66" s="505">
        <v>0.996</v>
      </c>
      <c r="E66" s="490">
        <f t="shared" si="1"/>
        <v>-0.10000000000000009</v>
      </c>
      <c r="F66" s="524"/>
      <c r="G66" s="221"/>
    </row>
    <row r="67" spans="1:7" ht="20.100000000000001" customHeight="1" x14ac:dyDescent="0.2">
      <c r="A67" s="482" t="s">
        <v>32</v>
      </c>
      <c r="B67" s="250" t="s">
        <v>322</v>
      </c>
      <c r="C67" s="511">
        <v>1.026</v>
      </c>
      <c r="D67" s="505">
        <v>0.997</v>
      </c>
      <c r="E67" s="490">
        <f t="shared" si="1"/>
        <v>-2.9000000000000026</v>
      </c>
      <c r="F67" s="524"/>
      <c r="G67" s="221"/>
    </row>
    <row r="68" spans="1:7" ht="20.100000000000001" customHeight="1" x14ac:dyDescent="0.2">
      <c r="A68" s="482" t="s">
        <v>33</v>
      </c>
      <c r="B68" s="250" t="s">
        <v>175</v>
      </c>
      <c r="C68" s="511">
        <v>0.99099999999999999</v>
      </c>
      <c r="D68" s="505">
        <v>0.99199999999999999</v>
      </c>
      <c r="E68" s="490">
        <f t="shared" si="1"/>
        <v>0.10000000000000009</v>
      </c>
      <c r="F68" s="524"/>
      <c r="G68" s="221"/>
    </row>
    <row r="69" spans="1:7" ht="20.100000000000001" customHeight="1" x14ac:dyDescent="0.2">
      <c r="A69" s="482" t="s">
        <v>34</v>
      </c>
      <c r="B69" s="250" t="s">
        <v>190</v>
      </c>
      <c r="C69" s="511">
        <v>0.45100000000000001</v>
      </c>
      <c r="D69" s="505">
        <v>0.45200000000000001</v>
      </c>
      <c r="E69" s="490">
        <f t="shared" si="1"/>
        <v>0.10000000000000009</v>
      </c>
      <c r="F69" s="524"/>
      <c r="G69" s="221"/>
    </row>
    <row r="70" spans="1:7" ht="20.100000000000001" customHeight="1" x14ac:dyDescent="0.2">
      <c r="A70" s="482" t="s">
        <v>35</v>
      </c>
      <c r="B70" s="250" t="s">
        <v>191</v>
      </c>
      <c r="C70" s="511">
        <v>0.48699999999999999</v>
      </c>
      <c r="D70" s="505">
        <v>0.52200000000000002</v>
      </c>
      <c r="E70" s="490">
        <f t="shared" si="1"/>
        <v>3.5000000000000031</v>
      </c>
      <c r="F70" s="524"/>
      <c r="G70" s="221"/>
    </row>
    <row r="71" spans="1:7" ht="20.100000000000001" customHeight="1" x14ac:dyDescent="0.2">
      <c r="A71" s="482" t="s">
        <v>36</v>
      </c>
      <c r="B71" s="250" t="s">
        <v>176</v>
      </c>
      <c r="C71" s="511">
        <v>0.68300000000000005</v>
      </c>
      <c r="D71" s="505">
        <v>0.48699999999999999</v>
      </c>
      <c r="E71" s="490">
        <f t="shared" si="1"/>
        <v>-19.600000000000005</v>
      </c>
      <c r="F71" s="524"/>
      <c r="G71" s="221"/>
    </row>
    <row r="72" spans="1:7" ht="20.100000000000001" customHeight="1" x14ac:dyDescent="0.2">
      <c r="A72" s="482" t="s">
        <v>37</v>
      </c>
      <c r="B72" s="250" t="s">
        <v>177</v>
      </c>
      <c r="C72" s="511">
        <v>0.95599999999999996</v>
      </c>
      <c r="D72" s="505">
        <v>0.95199999999999996</v>
      </c>
      <c r="E72" s="490">
        <f t="shared" si="1"/>
        <v>-0.40000000000000036</v>
      </c>
      <c r="F72" s="524"/>
      <c r="G72" s="221"/>
    </row>
    <row r="73" spans="1:7" ht="20.100000000000001" customHeight="1" x14ac:dyDescent="0.2">
      <c r="A73" s="482" t="s">
        <v>38</v>
      </c>
      <c r="B73" s="250" t="s">
        <v>330</v>
      </c>
      <c r="C73" s="511">
        <v>0.70399999999999996</v>
      </c>
      <c r="D73" s="505">
        <v>0.73399999999999999</v>
      </c>
      <c r="E73" s="490">
        <f t="shared" si="1"/>
        <v>3.0000000000000027</v>
      </c>
      <c r="F73" s="524"/>
      <c r="G73" s="221"/>
    </row>
    <row r="74" spans="1:7" ht="20.100000000000001" customHeight="1" thickBot="1" x14ac:dyDescent="0.25">
      <c r="A74" s="482" t="s">
        <v>39</v>
      </c>
      <c r="B74" s="250" t="s">
        <v>178</v>
      </c>
      <c r="C74" s="511">
        <v>1</v>
      </c>
      <c r="D74" s="505">
        <v>1</v>
      </c>
      <c r="E74" s="490">
        <f t="shared" si="1"/>
        <v>0</v>
      </c>
      <c r="F74" s="524"/>
      <c r="G74" s="221"/>
    </row>
    <row r="75" spans="1:7" ht="20.100000000000001" customHeight="1" thickBot="1" x14ac:dyDescent="0.25">
      <c r="A75" s="60"/>
      <c r="B75" s="154" t="s">
        <v>2</v>
      </c>
      <c r="C75" s="502">
        <v>0.81399999999999995</v>
      </c>
      <c r="D75" s="502">
        <v>0.79500000000000004</v>
      </c>
      <c r="E75" s="486">
        <f t="shared" si="1"/>
        <v>-1.8999999999999906</v>
      </c>
      <c r="F75" s="524"/>
      <c r="G75" s="221"/>
    </row>
    <row r="76" spans="1:7" ht="20.100000000000001" customHeight="1" x14ac:dyDescent="0.2"/>
    <row r="77" spans="1:7" ht="20.100000000000001" customHeight="1" x14ac:dyDescent="0.2">
      <c r="A77" s="453" t="s">
        <v>61</v>
      </c>
      <c r="B77" s="453"/>
      <c r="C77" s="528"/>
      <c r="D77" s="528"/>
      <c r="E77" s="528"/>
    </row>
    <row r="78" spans="1:7" ht="20.100000000000001" customHeight="1" thickBot="1" x14ac:dyDescent="0.25">
      <c r="A78" s="432"/>
      <c r="B78" s="432"/>
      <c r="C78" s="527"/>
      <c r="D78" s="527"/>
      <c r="E78" s="527"/>
    </row>
    <row r="79" spans="1:7" ht="20.100000000000001" customHeight="1" thickBot="1" x14ac:dyDescent="0.25">
      <c r="A79" s="435" t="s">
        <v>3</v>
      </c>
      <c r="B79" s="436" t="s">
        <v>4</v>
      </c>
      <c r="C79" s="609" t="s">
        <v>61</v>
      </c>
      <c r="D79" s="610"/>
      <c r="E79" s="611"/>
    </row>
    <row r="80" spans="1:7" ht="20.100000000000001" customHeight="1" thickBot="1" x14ac:dyDescent="0.25">
      <c r="A80" s="442"/>
      <c r="B80" s="526"/>
      <c r="C80" s="362">
        <f>+$C$5</f>
        <v>2020</v>
      </c>
      <c r="D80" s="362">
        <f>+$D$5</f>
        <v>2021</v>
      </c>
      <c r="E80" s="225" t="s">
        <v>183</v>
      </c>
    </row>
    <row r="81" spans="1:7" ht="20.100000000000001" customHeight="1" x14ac:dyDescent="0.2">
      <c r="A81" s="497" t="s">
        <v>7</v>
      </c>
      <c r="B81" s="444" t="s">
        <v>0</v>
      </c>
      <c r="C81" s="511">
        <f>+C114</f>
        <v>0.98799999999999999</v>
      </c>
      <c r="D81" s="511">
        <f>+D114</f>
        <v>0.98599999999999999</v>
      </c>
      <c r="E81" s="490">
        <f>+(D81-C81)*100</f>
        <v>-0.20000000000000018</v>
      </c>
      <c r="F81" s="524"/>
      <c r="G81" s="221"/>
    </row>
    <row r="82" spans="1:7" ht="20.100000000000001" customHeight="1" thickBot="1" x14ac:dyDescent="0.25">
      <c r="A82" s="494" t="s">
        <v>8</v>
      </c>
      <c r="B82" s="448" t="s">
        <v>1</v>
      </c>
      <c r="C82" s="511">
        <f>+C150</f>
        <v>0.81200000000000006</v>
      </c>
      <c r="D82" s="511">
        <f>+D150</f>
        <v>0.85099999999999998</v>
      </c>
      <c r="E82" s="490">
        <f>+(D82-C82)*100</f>
        <v>3.8999999999999924</v>
      </c>
      <c r="F82" s="524"/>
      <c r="G82" s="221"/>
    </row>
    <row r="83" spans="1:7" ht="20.100000000000001" customHeight="1" thickBot="1" x14ac:dyDescent="0.25">
      <c r="A83" s="489"/>
      <c r="B83" s="529" t="s">
        <v>41</v>
      </c>
      <c r="C83" s="502">
        <v>0.88900000000000001</v>
      </c>
      <c r="D83" s="502">
        <v>0.91100000000000003</v>
      </c>
      <c r="E83" s="486">
        <f>+(D83-C83)*100</f>
        <v>2.200000000000002</v>
      </c>
      <c r="F83" s="524"/>
      <c r="G83" s="221"/>
    </row>
    <row r="84" spans="1:7" ht="20.100000000000001" customHeight="1" x14ac:dyDescent="0.2">
      <c r="G84" s="221"/>
    </row>
    <row r="85" spans="1:7" ht="20.100000000000001" customHeight="1" x14ac:dyDescent="0.2">
      <c r="A85" s="453" t="s">
        <v>112</v>
      </c>
      <c r="B85" s="453"/>
      <c r="C85" s="528"/>
      <c r="D85" s="528"/>
      <c r="E85" s="528"/>
      <c r="G85" s="221"/>
    </row>
    <row r="86" spans="1:7" ht="20.100000000000001" customHeight="1" thickBot="1" x14ac:dyDescent="0.25">
      <c r="A86" s="432"/>
      <c r="B86" s="432"/>
      <c r="C86" s="527"/>
      <c r="D86" s="527"/>
      <c r="E86" s="527"/>
      <c r="G86" s="221"/>
    </row>
    <row r="87" spans="1:7" ht="20.100000000000001" customHeight="1" thickBot="1" x14ac:dyDescent="0.25">
      <c r="A87" s="435" t="s">
        <v>3</v>
      </c>
      <c r="B87" s="436" t="s">
        <v>10</v>
      </c>
      <c r="C87" s="609" t="s">
        <v>61</v>
      </c>
      <c r="D87" s="610"/>
      <c r="E87" s="611"/>
      <c r="G87" s="221"/>
    </row>
    <row r="88" spans="1:7" ht="71.25" customHeight="1" thickBot="1" x14ac:dyDescent="0.25">
      <c r="A88" s="442"/>
      <c r="B88" s="526"/>
      <c r="C88" s="362">
        <f>+$C$5</f>
        <v>2020</v>
      </c>
      <c r="D88" s="362">
        <f>+$D$5</f>
        <v>2021</v>
      </c>
      <c r="E88" s="15" t="s">
        <v>183</v>
      </c>
      <c r="G88" s="221"/>
    </row>
    <row r="89" spans="1:7" ht="20.100000000000001" customHeight="1" x14ac:dyDescent="0.2">
      <c r="A89" s="481" t="s">
        <v>7</v>
      </c>
      <c r="B89" s="507" t="s">
        <v>152</v>
      </c>
      <c r="C89" s="495">
        <v>0.999</v>
      </c>
      <c r="D89" s="505">
        <v>0.999</v>
      </c>
      <c r="E89" s="490">
        <f t="shared" ref="E89:E103" si="2">+(D89-C89)*100</f>
        <v>0</v>
      </c>
      <c r="F89" s="524"/>
      <c r="G89" s="221"/>
    </row>
    <row r="90" spans="1:7" ht="20.100000000000001" customHeight="1" x14ac:dyDescent="0.2">
      <c r="A90" s="482" t="s">
        <v>8</v>
      </c>
      <c r="B90" s="507" t="s">
        <v>203</v>
      </c>
      <c r="C90" s="505">
        <v>0.97</v>
      </c>
      <c r="D90" s="505">
        <v>0.97499999999999998</v>
      </c>
      <c r="E90" s="490">
        <f t="shared" si="2"/>
        <v>0.50000000000000044</v>
      </c>
      <c r="F90" s="524"/>
      <c r="G90" s="221"/>
    </row>
    <row r="91" spans="1:7" ht="20.100000000000001" customHeight="1" x14ac:dyDescent="0.2">
      <c r="A91" s="482" t="s">
        <v>9</v>
      </c>
      <c r="B91" s="507" t="s">
        <v>240</v>
      </c>
      <c r="C91" s="505">
        <v>0.99199999999999999</v>
      </c>
      <c r="D91" s="505">
        <v>0.99099999999999999</v>
      </c>
      <c r="E91" s="490">
        <f t="shared" si="2"/>
        <v>-0.10000000000000009</v>
      </c>
      <c r="F91" s="524"/>
      <c r="G91" s="221"/>
    </row>
    <row r="92" spans="1:7" ht="20.100000000000001" customHeight="1" x14ac:dyDescent="0.2">
      <c r="A92" s="482" t="s">
        <v>11</v>
      </c>
      <c r="B92" s="507" t="s">
        <v>337</v>
      </c>
      <c r="C92" s="505">
        <v>0.97199999999999998</v>
      </c>
      <c r="D92" s="505">
        <v>0.99099999999999999</v>
      </c>
      <c r="E92" s="490">
        <f t="shared" si="2"/>
        <v>1.9000000000000017</v>
      </c>
      <c r="F92" s="524"/>
      <c r="G92" s="221"/>
    </row>
    <row r="93" spans="1:7" ht="20.100000000000001" customHeight="1" x14ac:dyDescent="0.2">
      <c r="A93" s="482" t="s">
        <v>12</v>
      </c>
      <c r="B93" s="507" t="s">
        <v>153</v>
      </c>
      <c r="C93" s="505">
        <v>0.97299999999999998</v>
      </c>
      <c r="D93" s="505">
        <v>0.97099999999999997</v>
      </c>
      <c r="E93" s="490">
        <f t="shared" si="2"/>
        <v>-0.20000000000000018</v>
      </c>
      <c r="F93" s="524"/>
      <c r="G93" s="221"/>
    </row>
    <row r="94" spans="1:7" ht="20.100000000000001" customHeight="1" x14ac:dyDescent="0.2">
      <c r="A94" s="482" t="s">
        <v>13</v>
      </c>
      <c r="B94" s="507" t="s">
        <v>154</v>
      </c>
      <c r="C94" s="505">
        <v>0.98899999999999999</v>
      </c>
      <c r="D94" s="505">
        <v>0.98399999999999999</v>
      </c>
      <c r="E94" s="490">
        <f t="shared" si="2"/>
        <v>-0.50000000000000044</v>
      </c>
      <c r="F94" s="524"/>
      <c r="G94" s="221"/>
    </row>
    <row r="95" spans="1:7" ht="20.100000000000001" customHeight="1" x14ac:dyDescent="0.2">
      <c r="A95" s="482" t="s">
        <v>14</v>
      </c>
      <c r="B95" s="507" t="s">
        <v>182</v>
      </c>
      <c r="C95" s="505">
        <v>0.95699999999999996</v>
      </c>
      <c r="D95" s="505">
        <v>0.95399999999999996</v>
      </c>
      <c r="E95" s="490">
        <f t="shared" si="2"/>
        <v>-0.30000000000000027</v>
      </c>
      <c r="F95" s="524"/>
      <c r="G95" s="221"/>
    </row>
    <row r="96" spans="1:7" ht="20.100000000000001" customHeight="1" x14ac:dyDescent="0.2">
      <c r="A96" s="482" t="s">
        <v>15</v>
      </c>
      <c r="B96" s="507" t="s">
        <v>155</v>
      </c>
      <c r="C96" s="505">
        <v>1</v>
      </c>
      <c r="D96" s="505">
        <v>0.999</v>
      </c>
      <c r="E96" s="490">
        <f t="shared" si="2"/>
        <v>-0.10000000000000009</v>
      </c>
      <c r="F96" s="524"/>
      <c r="G96" s="221"/>
    </row>
    <row r="97" spans="1:7" ht="20.100000000000001" customHeight="1" x14ac:dyDescent="0.2">
      <c r="A97" s="482" t="s">
        <v>16</v>
      </c>
      <c r="B97" s="507" t="s">
        <v>156</v>
      </c>
      <c r="C97" s="505">
        <v>0.90300000000000002</v>
      </c>
      <c r="D97" s="505">
        <v>0.85299999999999998</v>
      </c>
      <c r="E97" s="490">
        <f t="shared" si="2"/>
        <v>-5.0000000000000044</v>
      </c>
      <c r="F97" s="524"/>
      <c r="G97" s="221"/>
    </row>
    <row r="98" spans="1:7" ht="20.100000000000001" customHeight="1" x14ac:dyDescent="0.2">
      <c r="A98" s="482" t="s">
        <v>17</v>
      </c>
      <c r="B98" s="507" t="s">
        <v>157</v>
      </c>
      <c r="C98" s="505">
        <v>0.94699999999999995</v>
      </c>
      <c r="D98" s="505">
        <v>0.92800000000000005</v>
      </c>
      <c r="E98" s="490">
        <f t="shared" si="2"/>
        <v>-1.8999999999999906</v>
      </c>
      <c r="F98" s="524"/>
      <c r="G98" s="221"/>
    </row>
    <row r="99" spans="1:7" ht="20.100000000000001" customHeight="1" x14ac:dyDescent="0.2">
      <c r="A99" s="482" t="s">
        <v>18</v>
      </c>
      <c r="B99" s="507" t="s">
        <v>158</v>
      </c>
      <c r="C99" s="505">
        <v>0.99099999999999999</v>
      </c>
      <c r="D99" s="505">
        <v>0.99299999999999999</v>
      </c>
      <c r="E99" s="490">
        <f t="shared" si="2"/>
        <v>0.20000000000000018</v>
      </c>
      <c r="F99" s="524"/>
      <c r="G99" s="221"/>
    </row>
    <row r="100" spans="1:7" ht="20.100000000000001" customHeight="1" x14ac:dyDescent="0.2">
      <c r="A100" s="482" t="s">
        <v>19</v>
      </c>
      <c r="B100" s="507" t="s">
        <v>159</v>
      </c>
      <c r="C100" s="505">
        <v>0.99099999999999999</v>
      </c>
      <c r="D100" s="505">
        <v>0.99099999999999999</v>
      </c>
      <c r="E100" s="490">
        <f t="shared" si="2"/>
        <v>0</v>
      </c>
      <c r="F100" s="524"/>
      <c r="G100" s="221"/>
    </row>
    <row r="101" spans="1:7" ht="20.100000000000001" customHeight="1" x14ac:dyDescent="0.2">
      <c r="A101" s="482" t="s">
        <v>20</v>
      </c>
      <c r="B101" s="507" t="s">
        <v>160</v>
      </c>
      <c r="C101" s="505">
        <v>1</v>
      </c>
      <c r="D101" s="505">
        <v>1</v>
      </c>
      <c r="E101" s="490">
        <f t="shared" si="2"/>
        <v>0</v>
      </c>
      <c r="F101" s="524"/>
      <c r="G101" s="221"/>
    </row>
    <row r="102" spans="1:7" ht="20.100000000000001" customHeight="1" x14ac:dyDescent="0.2">
      <c r="A102" s="482" t="s">
        <v>21</v>
      </c>
      <c r="B102" s="507" t="s">
        <v>241</v>
      </c>
      <c r="C102" s="505">
        <v>0.99199999999999999</v>
      </c>
      <c r="D102" s="505">
        <v>0.98899999999999999</v>
      </c>
      <c r="E102" s="490">
        <f t="shared" si="2"/>
        <v>-0.30000000000000027</v>
      </c>
      <c r="F102" s="524"/>
      <c r="G102" s="221"/>
    </row>
    <row r="103" spans="1:7" ht="20.100000000000001" customHeight="1" x14ac:dyDescent="0.2">
      <c r="A103" s="482" t="s">
        <v>22</v>
      </c>
      <c r="B103" s="507" t="s">
        <v>242</v>
      </c>
      <c r="C103" s="505">
        <v>1</v>
      </c>
      <c r="D103" s="505">
        <v>0.997</v>
      </c>
      <c r="E103" s="490">
        <f t="shared" si="2"/>
        <v>-0.30000000000000027</v>
      </c>
      <c r="F103" s="524"/>
      <c r="G103" s="221"/>
    </row>
    <row r="104" spans="1:7" ht="20.100000000000001" customHeight="1" x14ac:dyDescent="0.2">
      <c r="A104" s="482" t="s">
        <v>23</v>
      </c>
      <c r="B104" s="507" t="s">
        <v>338</v>
      </c>
      <c r="C104" s="525" t="s">
        <v>45</v>
      </c>
      <c r="D104" s="505">
        <v>1</v>
      </c>
      <c r="E104" s="525" t="s">
        <v>45</v>
      </c>
      <c r="F104" s="524"/>
      <c r="G104" s="221"/>
    </row>
    <row r="105" spans="1:7" ht="20.100000000000001" customHeight="1" x14ac:dyDescent="0.2">
      <c r="A105" s="482" t="s">
        <v>24</v>
      </c>
      <c r="B105" s="507" t="s">
        <v>204</v>
      </c>
      <c r="C105" s="505">
        <v>1</v>
      </c>
      <c r="D105" s="505">
        <v>1</v>
      </c>
      <c r="E105" s="490">
        <f t="shared" ref="E105:E114" si="3">+(D105-C105)*100</f>
        <v>0</v>
      </c>
      <c r="F105" s="524"/>
      <c r="G105" s="221"/>
    </row>
    <row r="106" spans="1:7" ht="20.100000000000001" customHeight="1" x14ac:dyDescent="0.2">
      <c r="A106" s="482" t="s">
        <v>25</v>
      </c>
      <c r="B106" s="507" t="s">
        <v>188</v>
      </c>
      <c r="C106" s="505">
        <v>1</v>
      </c>
      <c r="D106" s="505">
        <v>1</v>
      </c>
      <c r="E106" s="490">
        <f t="shared" si="3"/>
        <v>0</v>
      </c>
      <c r="F106" s="524"/>
      <c r="G106" s="221"/>
    </row>
    <row r="107" spans="1:7" ht="20.100000000000001" customHeight="1" x14ac:dyDescent="0.2">
      <c r="A107" s="482" t="s">
        <v>26</v>
      </c>
      <c r="B107" s="507" t="s">
        <v>298</v>
      </c>
      <c r="C107" s="505">
        <v>0.96599999999999997</v>
      </c>
      <c r="D107" s="505">
        <v>0.92300000000000004</v>
      </c>
      <c r="E107" s="490">
        <f t="shared" si="3"/>
        <v>-4.2999999999999927</v>
      </c>
      <c r="F107" s="524"/>
      <c r="G107" s="221"/>
    </row>
    <row r="108" spans="1:7" ht="20.100000000000001" customHeight="1" x14ac:dyDescent="0.2">
      <c r="A108" s="482" t="s">
        <v>27</v>
      </c>
      <c r="B108" s="507" t="s">
        <v>320</v>
      </c>
      <c r="C108" s="505">
        <v>0.94399999999999995</v>
      </c>
      <c r="D108" s="505">
        <v>0.91700000000000004</v>
      </c>
      <c r="E108" s="490">
        <f t="shared" si="3"/>
        <v>-2.6999999999999913</v>
      </c>
      <c r="F108" s="524"/>
      <c r="G108" s="221"/>
    </row>
    <row r="109" spans="1:7" ht="20.100000000000001" customHeight="1" x14ac:dyDescent="0.2">
      <c r="A109" s="482" t="s">
        <v>28</v>
      </c>
      <c r="B109" s="507" t="s">
        <v>205</v>
      </c>
      <c r="C109" s="505">
        <v>0.98799999999999999</v>
      </c>
      <c r="D109" s="505">
        <v>0.99399999999999999</v>
      </c>
      <c r="E109" s="490">
        <f t="shared" si="3"/>
        <v>0.60000000000000053</v>
      </c>
      <c r="F109" s="524"/>
      <c r="G109" s="221"/>
    </row>
    <row r="110" spans="1:7" ht="20.100000000000001" customHeight="1" x14ac:dyDescent="0.2">
      <c r="A110" s="482" t="s">
        <v>31</v>
      </c>
      <c r="B110" s="507" t="s">
        <v>161</v>
      </c>
      <c r="C110" s="505">
        <v>0.97799999999999998</v>
      </c>
      <c r="D110" s="505">
        <v>0.97099999999999997</v>
      </c>
      <c r="E110" s="490">
        <f t="shared" si="3"/>
        <v>-0.70000000000000062</v>
      </c>
      <c r="F110" s="524"/>
      <c r="G110" s="221"/>
    </row>
    <row r="111" spans="1:7" ht="20.100000000000001" customHeight="1" x14ac:dyDescent="0.2">
      <c r="A111" s="482" t="s">
        <v>32</v>
      </c>
      <c r="B111" s="507" t="s">
        <v>321</v>
      </c>
      <c r="C111" s="505">
        <v>0.97099999999999997</v>
      </c>
      <c r="D111" s="505">
        <v>0.95099999999999996</v>
      </c>
      <c r="E111" s="490">
        <f t="shared" si="3"/>
        <v>-2.0000000000000018</v>
      </c>
      <c r="F111" s="524"/>
      <c r="G111" s="221"/>
    </row>
    <row r="112" spans="1:7" ht="20.100000000000001" customHeight="1" x14ac:dyDescent="0.2">
      <c r="A112" s="482" t="s">
        <v>33</v>
      </c>
      <c r="B112" s="507" t="s">
        <v>243</v>
      </c>
      <c r="C112" s="505">
        <v>1</v>
      </c>
      <c r="D112" s="505">
        <v>0.999</v>
      </c>
      <c r="E112" s="490">
        <f t="shared" si="3"/>
        <v>-0.10000000000000009</v>
      </c>
      <c r="F112" s="524"/>
      <c r="G112" s="221"/>
    </row>
    <row r="113" spans="1:7" ht="20.100000000000001" customHeight="1" thickBot="1" x14ac:dyDescent="0.25">
      <c r="A113" s="482" t="s">
        <v>34</v>
      </c>
      <c r="B113" s="507" t="s">
        <v>206</v>
      </c>
      <c r="C113" s="505">
        <v>0.998</v>
      </c>
      <c r="D113" s="505">
        <v>0.995</v>
      </c>
      <c r="E113" s="490">
        <f t="shared" si="3"/>
        <v>-0.30000000000000027</v>
      </c>
      <c r="F113" s="524"/>
      <c r="G113" s="221"/>
    </row>
    <row r="114" spans="1:7" ht="20.100000000000001" customHeight="1" thickBot="1" x14ac:dyDescent="0.25">
      <c r="A114" s="153"/>
      <c r="B114" s="154" t="s">
        <v>2</v>
      </c>
      <c r="C114" s="502">
        <v>0.98799999999999999</v>
      </c>
      <c r="D114" s="502">
        <v>0.98599999999999999</v>
      </c>
      <c r="E114" s="486">
        <f t="shared" si="3"/>
        <v>-0.20000000000000018</v>
      </c>
      <c r="F114" s="524"/>
      <c r="G114" s="221"/>
    </row>
    <row r="115" spans="1:7" ht="20.100000000000001" customHeight="1" x14ac:dyDescent="0.2">
      <c r="G115" s="221"/>
    </row>
    <row r="116" spans="1:7" ht="20.100000000000001" customHeight="1" x14ac:dyDescent="0.2">
      <c r="A116" s="453" t="s">
        <v>113</v>
      </c>
      <c r="B116" s="453"/>
      <c r="C116" s="528"/>
      <c r="D116" s="528"/>
      <c r="E116" s="528"/>
      <c r="G116" s="221"/>
    </row>
    <row r="117" spans="1:7" ht="13.5" thickBot="1" x14ac:dyDescent="0.25">
      <c r="A117" s="432"/>
      <c r="B117" s="432"/>
      <c r="C117" s="527"/>
      <c r="D117" s="527"/>
      <c r="E117" s="527"/>
      <c r="G117" s="221"/>
    </row>
    <row r="118" spans="1:7" ht="41.25" customHeight="1" thickBot="1" x14ac:dyDescent="0.25">
      <c r="A118" s="435" t="s">
        <v>3</v>
      </c>
      <c r="B118" s="436" t="s">
        <v>10</v>
      </c>
      <c r="C118" s="609" t="s">
        <v>61</v>
      </c>
      <c r="D118" s="610"/>
      <c r="E118" s="611"/>
      <c r="G118" s="221"/>
    </row>
    <row r="119" spans="1:7" ht="20.100000000000001" customHeight="1" thickBot="1" x14ac:dyDescent="0.25">
      <c r="A119" s="442"/>
      <c r="B119" s="526"/>
      <c r="C119" s="362">
        <f>+$C$5</f>
        <v>2020</v>
      </c>
      <c r="D119" s="362">
        <f>+$D$5</f>
        <v>2021</v>
      </c>
      <c r="E119" s="15" t="s">
        <v>183</v>
      </c>
      <c r="G119" s="221"/>
    </row>
    <row r="120" spans="1:7" ht="20.100000000000001" customHeight="1" x14ac:dyDescent="0.2">
      <c r="A120" s="481" t="s">
        <v>7</v>
      </c>
      <c r="B120" s="250" t="s">
        <v>162</v>
      </c>
      <c r="C120" s="505">
        <v>0.89400000000000002</v>
      </c>
      <c r="D120" s="505">
        <v>0.90500000000000003</v>
      </c>
      <c r="E120" s="490">
        <f t="shared" ref="E120:E150" si="4">+(D120-C120)*100</f>
        <v>1.100000000000001</v>
      </c>
      <c r="F120" s="524"/>
      <c r="G120" s="221"/>
    </row>
    <row r="121" spans="1:7" ht="20.100000000000001" customHeight="1" x14ac:dyDescent="0.2">
      <c r="A121" s="482" t="s">
        <v>8</v>
      </c>
      <c r="B121" s="250" t="s">
        <v>163</v>
      </c>
      <c r="C121" s="505">
        <v>0.92300000000000004</v>
      </c>
      <c r="D121" s="505">
        <v>0.90600000000000003</v>
      </c>
      <c r="E121" s="490">
        <f t="shared" si="4"/>
        <v>-1.7000000000000015</v>
      </c>
      <c r="F121" s="524"/>
      <c r="G121" s="221"/>
    </row>
    <row r="122" spans="1:7" ht="20.100000000000001" customHeight="1" x14ac:dyDescent="0.2">
      <c r="A122" s="482" t="s">
        <v>9</v>
      </c>
      <c r="B122" s="250" t="s">
        <v>164</v>
      </c>
      <c r="C122" s="505">
        <v>0.76500000000000001</v>
      </c>
      <c r="D122" s="505">
        <v>0.745</v>
      </c>
      <c r="E122" s="490">
        <f t="shared" si="4"/>
        <v>-2.0000000000000018</v>
      </c>
      <c r="F122" s="524"/>
      <c r="G122" s="221"/>
    </row>
    <row r="123" spans="1:7" ht="20.100000000000001" customHeight="1" x14ac:dyDescent="0.2">
      <c r="A123" s="482" t="s">
        <v>11</v>
      </c>
      <c r="B123" s="250" t="s">
        <v>165</v>
      </c>
      <c r="C123" s="505">
        <v>0.71899999999999997</v>
      </c>
      <c r="D123" s="505">
        <v>0.83</v>
      </c>
      <c r="E123" s="490">
        <f t="shared" si="4"/>
        <v>11.099999999999998</v>
      </c>
      <c r="F123" s="524"/>
      <c r="G123" s="221"/>
    </row>
    <row r="124" spans="1:7" ht="20.100000000000001" customHeight="1" x14ac:dyDescent="0.2">
      <c r="A124" s="482" t="s">
        <v>12</v>
      </c>
      <c r="B124" s="250" t="s">
        <v>189</v>
      </c>
      <c r="C124" s="505">
        <v>1</v>
      </c>
      <c r="D124" s="505">
        <v>1</v>
      </c>
      <c r="E124" s="490">
        <f t="shared" si="4"/>
        <v>0</v>
      </c>
      <c r="F124" s="524"/>
      <c r="G124" s="221"/>
    </row>
    <row r="125" spans="1:7" ht="20.100000000000001" customHeight="1" x14ac:dyDescent="0.2">
      <c r="A125" s="482" t="s">
        <v>13</v>
      </c>
      <c r="B125" s="250" t="s">
        <v>208</v>
      </c>
      <c r="C125" s="505">
        <v>0.89200000000000002</v>
      </c>
      <c r="D125" s="505">
        <v>0.92900000000000005</v>
      </c>
      <c r="E125" s="490">
        <f t="shared" si="4"/>
        <v>3.7000000000000033</v>
      </c>
      <c r="F125" s="524"/>
      <c r="G125" s="221"/>
    </row>
    <row r="126" spans="1:7" ht="20.100000000000001" customHeight="1" x14ac:dyDescent="0.2">
      <c r="A126" s="482" t="s">
        <v>14</v>
      </c>
      <c r="B126" s="250" t="s">
        <v>167</v>
      </c>
      <c r="C126" s="505">
        <v>0.13600000000000001</v>
      </c>
      <c r="D126" s="505">
        <v>0.27600000000000002</v>
      </c>
      <c r="E126" s="490">
        <f t="shared" si="4"/>
        <v>14.000000000000002</v>
      </c>
      <c r="F126" s="524"/>
      <c r="G126" s="221"/>
    </row>
    <row r="127" spans="1:7" ht="20.100000000000001" customHeight="1" x14ac:dyDescent="0.2">
      <c r="A127" s="482" t="s">
        <v>15</v>
      </c>
      <c r="B127" s="250" t="s">
        <v>168</v>
      </c>
      <c r="C127" s="505">
        <v>0.92300000000000004</v>
      </c>
      <c r="D127" s="505">
        <v>0.91800000000000004</v>
      </c>
      <c r="E127" s="490">
        <f t="shared" si="4"/>
        <v>-0.50000000000000044</v>
      </c>
      <c r="F127" s="524"/>
      <c r="G127" s="221"/>
    </row>
    <row r="128" spans="1:7" ht="20.100000000000001" customHeight="1" x14ac:dyDescent="0.2">
      <c r="A128" s="482" t="s">
        <v>16</v>
      </c>
      <c r="B128" s="250" t="s">
        <v>209</v>
      </c>
      <c r="C128" s="505">
        <v>0.34</v>
      </c>
      <c r="D128" s="505">
        <v>0.56299999999999994</v>
      </c>
      <c r="E128" s="490">
        <f t="shared" si="4"/>
        <v>22.299999999999994</v>
      </c>
      <c r="F128" s="524"/>
      <c r="G128" s="221"/>
    </row>
    <row r="129" spans="1:7" ht="20.100000000000001" customHeight="1" x14ac:dyDescent="0.2">
      <c r="A129" s="482" t="s">
        <v>17</v>
      </c>
      <c r="B129" s="250" t="s">
        <v>210</v>
      </c>
      <c r="C129" s="505">
        <v>0.90700000000000003</v>
      </c>
      <c r="D129" s="505">
        <v>0.90900000000000003</v>
      </c>
      <c r="E129" s="490">
        <f t="shared" si="4"/>
        <v>0.20000000000000018</v>
      </c>
      <c r="F129" s="524"/>
      <c r="G129" s="221"/>
    </row>
    <row r="130" spans="1:7" ht="20.100000000000001" customHeight="1" x14ac:dyDescent="0.2">
      <c r="A130" s="482" t="s">
        <v>18</v>
      </c>
      <c r="B130" s="250" t="s">
        <v>169</v>
      </c>
      <c r="C130" s="505">
        <v>0.73799999999999999</v>
      </c>
      <c r="D130" s="505">
        <v>0.73899999999999999</v>
      </c>
      <c r="E130" s="490">
        <f t="shared" si="4"/>
        <v>0.10000000000000009</v>
      </c>
      <c r="F130" s="524"/>
      <c r="G130" s="221"/>
    </row>
    <row r="131" spans="1:7" ht="19.5" customHeight="1" x14ac:dyDescent="0.2">
      <c r="A131" s="482" t="s">
        <v>19</v>
      </c>
      <c r="B131" s="250" t="s">
        <v>170</v>
      </c>
      <c r="C131" s="505">
        <v>0.63100000000000001</v>
      </c>
      <c r="D131" s="505">
        <v>0.68200000000000005</v>
      </c>
      <c r="E131" s="490">
        <f t="shared" si="4"/>
        <v>5.100000000000005</v>
      </c>
      <c r="F131" s="524"/>
      <c r="G131" s="221"/>
    </row>
    <row r="132" spans="1:7" ht="20.100000000000001" customHeight="1" x14ac:dyDescent="0.2">
      <c r="A132" s="482" t="s">
        <v>20</v>
      </c>
      <c r="B132" s="250" t="s">
        <v>171</v>
      </c>
      <c r="C132" s="505">
        <v>0.39400000000000002</v>
      </c>
      <c r="D132" s="505">
        <v>0.41799999999999998</v>
      </c>
      <c r="E132" s="490">
        <f t="shared" si="4"/>
        <v>2.3999999999999968</v>
      </c>
      <c r="F132" s="524"/>
      <c r="G132" s="221"/>
    </row>
    <row r="133" spans="1:7" ht="20.100000000000001" customHeight="1" x14ac:dyDescent="0.2">
      <c r="A133" s="482" t="s">
        <v>21</v>
      </c>
      <c r="B133" s="250" t="s">
        <v>297</v>
      </c>
      <c r="C133" s="505">
        <v>0.29299999999999998</v>
      </c>
      <c r="D133" s="505">
        <v>0.27300000000000002</v>
      </c>
      <c r="E133" s="490">
        <f t="shared" si="4"/>
        <v>-1.9999999999999962</v>
      </c>
      <c r="F133" s="524"/>
      <c r="G133" s="221"/>
    </row>
    <row r="134" spans="1:7" ht="20.100000000000001" customHeight="1" x14ac:dyDescent="0.2">
      <c r="A134" s="482" t="s">
        <v>22</v>
      </c>
      <c r="B134" s="250" t="s">
        <v>172</v>
      </c>
      <c r="C134" s="505">
        <v>1.764</v>
      </c>
      <c r="D134" s="505">
        <v>0.75600000000000001</v>
      </c>
      <c r="E134" s="490">
        <f t="shared" si="4"/>
        <v>-100.8</v>
      </c>
      <c r="F134" s="524"/>
      <c r="G134" s="221"/>
    </row>
    <row r="135" spans="1:7" ht="20.100000000000001" customHeight="1" x14ac:dyDescent="0.2">
      <c r="A135" s="482" t="s">
        <v>23</v>
      </c>
      <c r="B135" s="250" t="s">
        <v>244</v>
      </c>
      <c r="C135" s="505">
        <v>0.63200000000000001</v>
      </c>
      <c r="D135" s="505">
        <v>0.75800000000000001</v>
      </c>
      <c r="E135" s="490">
        <f t="shared" si="4"/>
        <v>12.6</v>
      </c>
      <c r="F135" s="524"/>
      <c r="G135" s="221"/>
    </row>
    <row r="136" spans="1:7" ht="20.100000000000001" customHeight="1" x14ac:dyDescent="0.2">
      <c r="A136" s="482" t="s">
        <v>24</v>
      </c>
      <c r="B136" s="250" t="s">
        <v>211</v>
      </c>
      <c r="C136" s="505">
        <v>0.40500000000000003</v>
      </c>
      <c r="D136" s="505">
        <v>0.42399999999999999</v>
      </c>
      <c r="E136" s="490">
        <f t="shared" si="4"/>
        <v>1.8999999999999961</v>
      </c>
      <c r="F136" s="524"/>
      <c r="G136" s="221"/>
    </row>
    <row r="137" spans="1:7" ht="20.100000000000001" customHeight="1" x14ac:dyDescent="0.2">
      <c r="A137" s="482" t="s">
        <v>25</v>
      </c>
      <c r="B137" s="250" t="s">
        <v>249</v>
      </c>
      <c r="C137" s="505">
        <v>0.51200000000000001</v>
      </c>
      <c r="D137" s="505">
        <v>0.55400000000000005</v>
      </c>
      <c r="E137" s="490">
        <f t="shared" si="4"/>
        <v>4.2000000000000037</v>
      </c>
      <c r="F137" s="524"/>
      <c r="G137" s="221"/>
    </row>
    <row r="138" spans="1:7" ht="20.100000000000001" customHeight="1" x14ac:dyDescent="0.2">
      <c r="A138" s="482" t="s">
        <v>26</v>
      </c>
      <c r="B138" s="250" t="s">
        <v>173</v>
      </c>
      <c r="C138" s="505">
        <v>0.91</v>
      </c>
      <c r="D138" s="505">
        <v>0.96799999999999997</v>
      </c>
      <c r="E138" s="490">
        <f t="shared" si="4"/>
        <v>5.7999999999999936</v>
      </c>
      <c r="F138" s="524"/>
      <c r="G138" s="221"/>
    </row>
    <row r="139" spans="1:7" ht="20.100000000000001" customHeight="1" x14ac:dyDescent="0.2">
      <c r="A139" s="482" t="s">
        <v>27</v>
      </c>
      <c r="B139" s="250" t="s">
        <v>174</v>
      </c>
      <c r="C139" s="525">
        <v>0.96299999999999997</v>
      </c>
      <c r="D139" s="505">
        <v>0.98199999999999998</v>
      </c>
      <c r="E139" s="490">
        <f t="shared" si="4"/>
        <v>1.9000000000000017</v>
      </c>
      <c r="F139" s="524"/>
      <c r="G139" s="221"/>
    </row>
    <row r="140" spans="1:7" ht="20.100000000000001" customHeight="1" x14ac:dyDescent="0.2">
      <c r="A140" s="482" t="s">
        <v>28</v>
      </c>
      <c r="B140" s="250" t="s">
        <v>245</v>
      </c>
      <c r="C140" s="525">
        <v>0.185</v>
      </c>
      <c r="D140" s="505">
        <v>0.36199999999999999</v>
      </c>
      <c r="E140" s="490">
        <f t="shared" si="4"/>
        <v>17.7</v>
      </c>
      <c r="F140" s="524"/>
      <c r="G140" s="221"/>
    </row>
    <row r="141" spans="1:7" ht="20.100000000000001" customHeight="1" x14ac:dyDescent="0.2">
      <c r="A141" s="482" t="s">
        <v>31</v>
      </c>
      <c r="B141" s="250" t="s">
        <v>299</v>
      </c>
      <c r="C141" s="525">
        <v>1</v>
      </c>
      <c r="D141" s="505">
        <v>1</v>
      </c>
      <c r="E141" s="490">
        <f t="shared" si="4"/>
        <v>0</v>
      </c>
      <c r="F141" s="524"/>
      <c r="G141" s="221"/>
    </row>
    <row r="142" spans="1:7" ht="20.100000000000001" customHeight="1" x14ac:dyDescent="0.2">
      <c r="A142" s="482" t="s">
        <v>32</v>
      </c>
      <c r="B142" s="250" t="s">
        <v>322</v>
      </c>
      <c r="C142" s="525">
        <v>0.95499999999999996</v>
      </c>
      <c r="D142" s="505">
        <v>0.97599999999999998</v>
      </c>
      <c r="E142" s="490">
        <f t="shared" si="4"/>
        <v>2.1000000000000019</v>
      </c>
      <c r="F142" s="524"/>
      <c r="G142" s="221"/>
    </row>
    <row r="143" spans="1:7" ht="20.100000000000001" customHeight="1" x14ac:dyDescent="0.2">
      <c r="A143" s="482" t="s">
        <v>33</v>
      </c>
      <c r="B143" s="250" t="s">
        <v>175</v>
      </c>
      <c r="C143" s="525">
        <v>0.94499999999999995</v>
      </c>
      <c r="D143" s="505">
        <v>0.99399999999999999</v>
      </c>
      <c r="E143" s="490">
        <f t="shared" si="4"/>
        <v>4.9000000000000039</v>
      </c>
      <c r="F143" s="524"/>
      <c r="G143" s="221"/>
    </row>
    <row r="144" spans="1:7" ht="20.100000000000001" customHeight="1" x14ac:dyDescent="0.2">
      <c r="A144" s="482" t="s">
        <v>34</v>
      </c>
      <c r="B144" s="250" t="s">
        <v>190</v>
      </c>
      <c r="C144" s="525">
        <v>0.504</v>
      </c>
      <c r="D144" s="505">
        <v>0.47899999999999998</v>
      </c>
      <c r="E144" s="490">
        <f t="shared" si="4"/>
        <v>-2.5000000000000022</v>
      </c>
      <c r="F144" s="524"/>
      <c r="G144" s="221"/>
    </row>
    <row r="145" spans="1:7" ht="20.100000000000001" customHeight="1" x14ac:dyDescent="0.2">
      <c r="A145" s="482" t="s">
        <v>35</v>
      </c>
      <c r="B145" s="250" t="s">
        <v>191</v>
      </c>
      <c r="C145" s="505">
        <v>0.44</v>
      </c>
      <c r="D145" s="505">
        <v>0.45800000000000002</v>
      </c>
      <c r="E145" s="490">
        <f t="shared" si="4"/>
        <v>1.8000000000000016</v>
      </c>
      <c r="F145" s="524"/>
      <c r="G145" s="221"/>
    </row>
    <row r="146" spans="1:7" ht="20.100000000000001" customHeight="1" x14ac:dyDescent="0.2">
      <c r="A146" s="482" t="s">
        <v>36</v>
      </c>
      <c r="B146" s="250" t="s">
        <v>176</v>
      </c>
      <c r="C146" s="505">
        <v>0.63700000000000001</v>
      </c>
      <c r="D146" s="505">
        <v>0.61799999999999999</v>
      </c>
      <c r="E146" s="490">
        <f t="shared" si="4"/>
        <v>-1.9000000000000017</v>
      </c>
      <c r="F146" s="524"/>
      <c r="G146" s="221"/>
    </row>
    <row r="147" spans="1:7" ht="20.100000000000001" customHeight="1" x14ac:dyDescent="0.2">
      <c r="A147" s="482" t="s">
        <v>37</v>
      </c>
      <c r="B147" s="250" t="s">
        <v>177</v>
      </c>
      <c r="C147" s="505">
        <v>0.94399999999999995</v>
      </c>
      <c r="D147" s="505">
        <v>0.97</v>
      </c>
      <c r="E147" s="490">
        <f t="shared" si="4"/>
        <v>2.6000000000000023</v>
      </c>
      <c r="F147" s="524"/>
      <c r="G147" s="221"/>
    </row>
    <row r="148" spans="1:7" ht="20.100000000000001" customHeight="1" x14ac:dyDescent="0.2">
      <c r="A148" s="482" t="s">
        <v>38</v>
      </c>
      <c r="B148" s="250" t="s">
        <v>330</v>
      </c>
      <c r="C148" s="505">
        <v>0.26500000000000001</v>
      </c>
      <c r="D148" s="505">
        <v>0.74099999999999999</v>
      </c>
      <c r="E148" s="490">
        <f t="shared" si="4"/>
        <v>47.599999999999994</v>
      </c>
      <c r="F148" s="524"/>
      <c r="G148" s="221"/>
    </row>
    <row r="149" spans="1:7" ht="20.100000000000001" customHeight="1" thickBot="1" x14ac:dyDescent="0.25">
      <c r="A149" s="482" t="s">
        <v>39</v>
      </c>
      <c r="B149" s="250" t="s">
        <v>178</v>
      </c>
      <c r="C149" s="505">
        <v>1</v>
      </c>
      <c r="D149" s="505">
        <v>1</v>
      </c>
      <c r="E149" s="490">
        <f t="shared" si="4"/>
        <v>0</v>
      </c>
      <c r="F149" s="524"/>
      <c r="G149" s="221"/>
    </row>
    <row r="150" spans="1:7" ht="20.100000000000001" customHeight="1" thickBot="1" x14ac:dyDescent="0.25">
      <c r="A150" s="60"/>
      <c r="B150" s="154" t="s">
        <v>2</v>
      </c>
      <c r="C150" s="502">
        <v>0.81200000000000006</v>
      </c>
      <c r="D150" s="502">
        <v>0.85099999999999998</v>
      </c>
      <c r="E150" s="486">
        <f t="shared" si="4"/>
        <v>3.8999999999999924</v>
      </c>
      <c r="F150" s="524"/>
      <c r="G150" s="221"/>
    </row>
    <row r="151" spans="1:7" ht="20.100000000000001" customHeight="1" x14ac:dyDescent="0.2">
      <c r="C151" s="523"/>
      <c r="D151" s="523"/>
      <c r="E151" s="523"/>
    </row>
    <row r="152" spans="1:7" ht="20.100000000000001" customHeight="1" x14ac:dyDescent="0.2"/>
    <row r="153" spans="1:7" ht="20.100000000000001" customHeight="1" x14ac:dyDescent="0.2"/>
    <row r="154" spans="1:7" ht="20.100000000000001" customHeight="1" x14ac:dyDescent="0.2"/>
    <row r="155" spans="1:7" ht="20.100000000000001" customHeight="1" x14ac:dyDescent="0.2"/>
    <row r="156" spans="1:7" ht="20.100000000000001" customHeight="1" x14ac:dyDescent="0.2"/>
    <row r="157" spans="1:7" ht="20.100000000000001" customHeight="1" x14ac:dyDescent="0.2"/>
    <row r="158" spans="1:7" ht="20.100000000000001" customHeight="1" x14ac:dyDescent="0.2"/>
    <row r="159" spans="1:7" ht="20.100000000000001" customHeight="1" x14ac:dyDescent="0.2"/>
    <row r="160" spans="1:7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</sheetData>
  <mergeCells count="9">
    <mergeCell ref="C79:E79"/>
    <mergeCell ref="C87:E87"/>
    <mergeCell ref="C118:E118"/>
    <mergeCell ref="A1:E1"/>
    <mergeCell ref="C4:E4"/>
    <mergeCell ref="A10:E10"/>
    <mergeCell ref="C12:E12"/>
    <mergeCell ref="A41:E41"/>
    <mergeCell ref="C43:E43"/>
  </mergeCells>
  <conditionalFormatting sqref="G6:G8 G14:G39 G45:G75 G81:G150">
    <cfRule type="cellIs" dxfId="3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4" fitToHeight="10" orientation="portrait" horizontalDpi="300" verticalDpi="300" r:id="rId1"/>
  <headerFooter alignWithMargins="0"/>
  <rowBreaks count="4" manualBreakCount="4">
    <brk id="39" max="16383" man="1"/>
    <brk id="75" max="4" man="1"/>
    <brk id="114" max="4" man="1"/>
    <brk id="150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5932D-2AF1-43DD-9BB9-24EDE9D10269}">
  <dimension ref="A1:F594"/>
  <sheetViews>
    <sheetView zoomScale="80" zoomScaleNormal="80" zoomScaleSheetLayoutView="80" workbookViewId="0">
      <selection activeCell="K6" sqref="K6"/>
    </sheetView>
  </sheetViews>
  <sheetFormatPr defaultColWidth="9.140625" defaultRowHeight="12.75" x14ac:dyDescent="0.2"/>
  <cols>
    <col min="1" max="1" width="3.5703125" style="250" customWidth="1"/>
    <col min="2" max="2" width="34.28515625" style="250" customWidth="1"/>
    <col min="3" max="3" width="16.42578125" style="250" customWidth="1"/>
    <col min="4" max="4" width="15.28515625" style="250" customWidth="1"/>
    <col min="5" max="5" width="14.28515625" style="250" customWidth="1"/>
    <col min="6" max="16384" width="9.140625" style="250"/>
  </cols>
  <sheetData>
    <row r="1" spans="1:6" ht="20.100000000000001" customHeight="1" x14ac:dyDescent="0.2">
      <c r="A1" s="576" t="s">
        <v>62</v>
      </c>
      <c r="B1" s="576"/>
      <c r="C1" s="576"/>
      <c r="D1" s="576"/>
      <c r="E1" s="576"/>
    </row>
    <row r="2" spans="1:6" ht="20.100000000000001" customHeight="1" x14ac:dyDescent="0.2">
      <c r="A2" s="483"/>
      <c r="B2" s="483"/>
      <c r="C2" s="483"/>
      <c r="D2" s="483"/>
      <c r="E2" s="483"/>
    </row>
    <row r="3" spans="1:6" ht="20.100000000000001" customHeight="1" thickBot="1" x14ac:dyDescent="0.25">
      <c r="A3" s="456"/>
      <c r="B3" s="456"/>
      <c r="C3" s="456"/>
      <c r="D3" s="456"/>
      <c r="E3" s="456"/>
    </row>
    <row r="4" spans="1:6" ht="20.100000000000001" customHeight="1" thickBot="1" x14ac:dyDescent="0.25">
      <c r="A4" s="435" t="s">
        <v>3</v>
      </c>
      <c r="B4" s="436" t="s">
        <v>4</v>
      </c>
      <c r="C4" s="612" t="s">
        <v>62</v>
      </c>
      <c r="D4" s="613"/>
      <c r="E4" s="614"/>
    </row>
    <row r="5" spans="1:6" ht="20.100000000000001" customHeight="1" thickBot="1" x14ac:dyDescent="0.25">
      <c r="A5" s="442"/>
      <c r="B5" s="526"/>
      <c r="C5" s="362">
        <v>2020</v>
      </c>
      <c r="D5" s="362">
        <v>2021</v>
      </c>
      <c r="E5" s="15" t="s">
        <v>183</v>
      </c>
    </row>
    <row r="6" spans="1:6" ht="20.100000000000001" customHeight="1" x14ac:dyDescent="0.2">
      <c r="A6" s="497" t="s">
        <v>7</v>
      </c>
      <c r="B6" s="444" t="s">
        <v>0</v>
      </c>
      <c r="C6" s="495">
        <f>+C39</f>
        <v>0.84074020349170764</v>
      </c>
      <c r="D6" s="495">
        <f>+D39</f>
        <v>0.84897464676618539</v>
      </c>
      <c r="E6" s="490">
        <f>+(D6-C6)*100</f>
        <v>0.8234443274477754</v>
      </c>
      <c r="F6" s="524"/>
    </row>
    <row r="7" spans="1:6" ht="20.100000000000001" customHeight="1" thickBot="1" x14ac:dyDescent="0.25">
      <c r="A7" s="494" t="s">
        <v>8</v>
      </c>
      <c r="B7" s="448" t="s">
        <v>1</v>
      </c>
      <c r="C7" s="505">
        <f>+C75</f>
        <v>0.60602051708150639</v>
      </c>
      <c r="D7" s="505">
        <f>+D75</f>
        <v>0.57417962017588375</v>
      </c>
      <c r="E7" s="490">
        <f>+(D7-C7)*100</f>
        <v>-3.184089690562264</v>
      </c>
      <c r="F7" s="524"/>
    </row>
    <row r="8" spans="1:6" ht="20.100000000000001" customHeight="1" thickBot="1" x14ac:dyDescent="0.25">
      <c r="A8" s="489"/>
      <c r="B8" s="529" t="s">
        <v>41</v>
      </c>
      <c r="C8" s="502">
        <v>0.68383998354163256</v>
      </c>
      <c r="D8" s="502">
        <v>0.66540148635888707</v>
      </c>
      <c r="E8" s="486">
        <f>+(D8-C8)*100</f>
        <v>-1.8438497182745484</v>
      </c>
      <c r="F8" s="524"/>
    </row>
    <row r="9" spans="1:6" ht="20.100000000000001" customHeight="1" x14ac:dyDescent="0.2">
      <c r="C9" s="530"/>
    </row>
    <row r="10" spans="1:6" ht="20.100000000000001" customHeight="1" x14ac:dyDescent="0.2">
      <c r="A10" s="453" t="s">
        <v>106</v>
      </c>
      <c r="B10" s="453"/>
      <c r="C10" s="453"/>
      <c r="D10" s="453"/>
      <c r="E10" s="453"/>
    </row>
    <row r="11" spans="1:6" ht="20.100000000000001" customHeight="1" thickBot="1" x14ac:dyDescent="0.25">
      <c r="A11" s="440"/>
      <c r="B11" s="432"/>
      <c r="C11" s="432"/>
      <c r="D11" s="432"/>
      <c r="E11" s="432"/>
    </row>
    <row r="12" spans="1:6" ht="20.100000000000001" customHeight="1" thickBot="1" x14ac:dyDescent="0.25">
      <c r="A12" s="435" t="s">
        <v>3</v>
      </c>
      <c r="B12" s="436" t="s">
        <v>10</v>
      </c>
      <c r="C12" s="612" t="s">
        <v>62</v>
      </c>
      <c r="D12" s="613"/>
      <c r="E12" s="614"/>
    </row>
    <row r="13" spans="1:6" ht="20.100000000000001" customHeight="1" thickBot="1" x14ac:dyDescent="0.25">
      <c r="A13" s="442"/>
      <c r="B13" s="526"/>
      <c r="C13" s="362">
        <f>+C5</f>
        <v>2020</v>
      </c>
      <c r="D13" s="362">
        <f>+D5</f>
        <v>2021</v>
      </c>
      <c r="E13" s="15" t="s">
        <v>183</v>
      </c>
    </row>
    <row r="14" spans="1:6" ht="20.100000000000001" customHeight="1" x14ac:dyDescent="0.2">
      <c r="A14" s="481" t="s">
        <v>7</v>
      </c>
      <c r="B14" s="507" t="s">
        <v>152</v>
      </c>
      <c r="C14" s="232">
        <v>1.1429111916647769</v>
      </c>
      <c r="D14" s="232">
        <v>1.1349784343841742</v>
      </c>
      <c r="E14" s="490">
        <f t="shared" ref="E14:E39" si="0">+(D14-C14)*100</f>
        <v>-0.79327572806027202</v>
      </c>
      <c r="F14" s="465"/>
    </row>
    <row r="15" spans="1:6" ht="20.100000000000001" customHeight="1" x14ac:dyDescent="0.2">
      <c r="A15" s="482" t="s">
        <v>8</v>
      </c>
      <c r="B15" s="507" t="s">
        <v>203</v>
      </c>
      <c r="C15" s="232">
        <v>0.72332372202944617</v>
      </c>
      <c r="D15" s="232">
        <v>0.93219856382746935</v>
      </c>
      <c r="E15" s="490">
        <f t="shared" si="0"/>
        <v>20.887484179802318</v>
      </c>
      <c r="F15" s="465"/>
    </row>
    <row r="16" spans="1:6" ht="20.100000000000001" customHeight="1" x14ac:dyDescent="0.2">
      <c r="A16" s="482" t="s">
        <v>9</v>
      </c>
      <c r="B16" s="507" t="s">
        <v>240</v>
      </c>
      <c r="C16" s="232">
        <v>0.68752577327749609</v>
      </c>
      <c r="D16" s="232">
        <v>0.69790054953026137</v>
      </c>
      <c r="E16" s="490">
        <f t="shared" si="0"/>
        <v>1.0374776252765283</v>
      </c>
      <c r="F16" s="465"/>
    </row>
    <row r="17" spans="1:6" ht="20.100000000000001" customHeight="1" x14ac:dyDescent="0.2">
      <c r="A17" s="482" t="s">
        <v>11</v>
      </c>
      <c r="B17" s="507" t="s">
        <v>337</v>
      </c>
      <c r="C17" s="232">
        <v>0.75169501036080832</v>
      </c>
      <c r="D17" s="232">
        <v>0.93279373582169756</v>
      </c>
      <c r="E17" s="490">
        <f t="shared" si="0"/>
        <v>18.109872546088923</v>
      </c>
      <c r="F17" s="465"/>
    </row>
    <row r="18" spans="1:6" ht="20.100000000000001" customHeight="1" x14ac:dyDescent="0.2">
      <c r="A18" s="482" t="s">
        <v>12</v>
      </c>
      <c r="B18" s="507" t="s">
        <v>153</v>
      </c>
      <c r="C18" s="232">
        <v>0.14104628148410883</v>
      </c>
      <c r="D18" s="232">
        <v>0.20227618654562129</v>
      </c>
      <c r="E18" s="490">
        <f t="shared" si="0"/>
        <v>6.122990506151246</v>
      </c>
      <c r="F18" s="465"/>
    </row>
    <row r="19" spans="1:6" ht="20.100000000000001" customHeight="1" x14ac:dyDescent="0.2">
      <c r="A19" s="482" t="s">
        <v>13</v>
      </c>
      <c r="B19" s="507" t="s">
        <v>154</v>
      </c>
      <c r="C19" s="232">
        <v>0.76561758851224149</v>
      </c>
      <c r="D19" s="232">
        <v>0.83617410047946561</v>
      </c>
      <c r="E19" s="490">
        <f t="shared" si="0"/>
        <v>7.0556511967224118</v>
      </c>
      <c r="F19" s="465"/>
    </row>
    <row r="20" spans="1:6" ht="20.100000000000001" customHeight="1" x14ac:dyDescent="0.2">
      <c r="A20" s="482" t="s">
        <v>14</v>
      </c>
      <c r="B20" s="507" t="s">
        <v>182</v>
      </c>
      <c r="C20" s="232">
        <v>0.63732186792810908</v>
      </c>
      <c r="D20" s="232">
        <v>0.55494270001258594</v>
      </c>
      <c r="E20" s="490">
        <f t="shared" si="0"/>
        <v>-8.2379167915523137</v>
      </c>
      <c r="F20" s="465"/>
    </row>
    <row r="21" spans="1:6" ht="20.100000000000001" customHeight="1" x14ac:dyDescent="0.2">
      <c r="A21" s="482" t="s">
        <v>15</v>
      </c>
      <c r="B21" s="507" t="s">
        <v>155</v>
      </c>
      <c r="C21" s="232">
        <v>0.67323180015243589</v>
      </c>
      <c r="D21" s="232">
        <v>1.1476199702162835</v>
      </c>
      <c r="E21" s="490">
        <f t="shared" si="0"/>
        <v>47.43881700638476</v>
      </c>
      <c r="F21" s="465"/>
    </row>
    <row r="22" spans="1:6" ht="20.100000000000001" customHeight="1" x14ac:dyDescent="0.2">
      <c r="A22" s="482" t="s">
        <v>16</v>
      </c>
      <c r="B22" s="507" t="s">
        <v>156</v>
      </c>
      <c r="C22" s="232">
        <v>1.2332917403833477</v>
      </c>
      <c r="D22" s="232">
        <v>0.89794310613968142</v>
      </c>
      <c r="E22" s="490">
        <f t="shared" si="0"/>
        <v>-33.53486342436662</v>
      </c>
      <c r="F22" s="465"/>
    </row>
    <row r="23" spans="1:6" ht="20.100000000000001" customHeight="1" x14ac:dyDescent="0.2">
      <c r="A23" s="482" t="s">
        <v>17</v>
      </c>
      <c r="B23" s="507" t="s">
        <v>157</v>
      </c>
      <c r="C23" s="232">
        <v>0.56164130087065112</v>
      </c>
      <c r="D23" s="232">
        <v>0.71228340947435353</v>
      </c>
      <c r="E23" s="490">
        <f t="shared" si="0"/>
        <v>15.064210860370242</v>
      </c>
      <c r="F23" s="465"/>
    </row>
    <row r="24" spans="1:6" ht="20.100000000000001" customHeight="1" x14ac:dyDescent="0.2">
      <c r="A24" s="482" t="s">
        <v>18</v>
      </c>
      <c r="B24" s="507" t="s">
        <v>158</v>
      </c>
      <c r="C24" s="232">
        <v>0.97991707097144254</v>
      </c>
      <c r="D24" s="232">
        <v>1.1460666052609343</v>
      </c>
      <c r="E24" s="490">
        <f t="shared" si="0"/>
        <v>16.614953428949175</v>
      </c>
      <c r="F24" s="465"/>
    </row>
    <row r="25" spans="1:6" ht="20.100000000000001" customHeight="1" x14ac:dyDescent="0.2">
      <c r="A25" s="482" t="s">
        <v>19</v>
      </c>
      <c r="B25" s="507" t="s">
        <v>159</v>
      </c>
      <c r="C25" s="232">
        <v>0.62374975451526204</v>
      </c>
      <c r="D25" s="232">
        <v>0.67007620568822113</v>
      </c>
      <c r="E25" s="490">
        <f t="shared" si="0"/>
        <v>4.6326451172959082</v>
      </c>
      <c r="F25" s="465"/>
    </row>
    <row r="26" spans="1:6" ht="20.100000000000001" customHeight="1" x14ac:dyDescent="0.2">
      <c r="A26" s="482" t="s">
        <v>20</v>
      </c>
      <c r="B26" s="507" t="s">
        <v>160</v>
      </c>
      <c r="C26" s="232">
        <v>3.1896945913978181</v>
      </c>
      <c r="D26" s="232">
        <v>3.5203757106035658</v>
      </c>
      <c r="E26" s="490">
        <f t="shared" si="0"/>
        <v>33.068111920574772</v>
      </c>
      <c r="F26" s="465"/>
    </row>
    <row r="27" spans="1:6" ht="20.100000000000001" customHeight="1" x14ac:dyDescent="0.2">
      <c r="A27" s="482" t="s">
        <v>21</v>
      </c>
      <c r="B27" s="507" t="s">
        <v>241</v>
      </c>
      <c r="C27" s="232">
        <v>0.98732336327936088</v>
      </c>
      <c r="D27" s="232">
        <v>1.1379110415975757</v>
      </c>
      <c r="E27" s="490">
        <f t="shared" si="0"/>
        <v>15.058767831821484</v>
      </c>
      <c r="F27" s="465"/>
    </row>
    <row r="28" spans="1:6" ht="20.100000000000001" customHeight="1" x14ac:dyDescent="0.2">
      <c r="A28" s="482" t="s">
        <v>22</v>
      </c>
      <c r="B28" s="507" t="s">
        <v>242</v>
      </c>
      <c r="C28" s="232">
        <v>0.53503506307418636</v>
      </c>
      <c r="D28" s="232">
        <v>0.64476666677788064</v>
      </c>
      <c r="E28" s="490">
        <f t="shared" si="0"/>
        <v>10.973160370369428</v>
      </c>
      <c r="F28" s="465"/>
    </row>
    <row r="29" spans="1:6" ht="20.100000000000001" customHeight="1" x14ac:dyDescent="0.2">
      <c r="A29" s="482" t="s">
        <v>23</v>
      </c>
      <c r="B29" s="507" t="s">
        <v>338</v>
      </c>
      <c r="C29" s="232">
        <v>7.6434913688372776E-4</v>
      </c>
      <c r="D29" s="232">
        <v>0.65441934369461829</v>
      </c>
      <c r="E29" s="490">
        <f t="shared" si="0"/>
        <v>65.36549945577346</v>
      </c>
      <c r="F29" s="465"/>
    </row>
    <row r="30" spans="1:6" ht="20.100000000000001" customHeight="1" x14ac:dyDescent="0.2">
      <c r="A30" s="482" t="s">
        <v>24</v>
      </c>
      <c r="B30" s="507" t="s">
        <v>204</v>
      </c>
      <c r="C30" s="232">
        <v>0.7671740204843841</v>
      </c>
      <c r="D30" s="232">
        <v>0.79151097962279104</v>
      </c>
      <c r="E30" s="490">
        <f t="shared" si="0"/>
        <v>2.4336959138406944</v>
      </c>
      <c r="F30" s="465"/>
    </row>
    <row r="31" spans="1:6" ht="20.100000000000001" customHeight="1" x14ac:dyDescent="0.2">
      <c r="A31" s="482" t="s">
        <v>25</v>
      </c>
      <c r="B31" s="507" t="s">
        <v>188</v>
      </c>
      <c r="C31" s="232">
        <v>0.60084130649953282</v>
      </c>
      <c r="D31" s="232">
        <v>0.64507736031691387</v>
      </c>
      <c r="E31" s="490">
        <f t="shared" si="0"/>
        <v>4.4236053817381045</v>
      </c>
      <c r="F31" s="465"/>
    </row>
    <row r="32" spans="1:6" ht="20.100000000000001" customHeight="1" x14ac:dyDescent="0.2">
      <c r="A32" s="482" t="s">
        <v>26</v>
      </c>
      <c r="B32" s="507" t="s">
        <v>298</v>
      </c>
      <c r="C32" s="232">
        <v>0.40470993673266004</v>
      </c>
      <c r="D32" s="232">
        <v>0.30330037214403122</v>
      </c>
      <c r="E32" s="490">
        <f t="shared" si="0"/>
        <v>-10.140956458862881</v>
      </c>
      <c r="F32" s="465"/>
    </row>
    <row r="33" spans="1:6" ht="20.100000000000001" customHeight="1" x14ac:dyDescent="0.2">
      <c r="A33" s="482" t="s">
        <v>27</v>
      </c>
      <c r="B33" s="507" t="s">
        <v>320</v>
      </c>
      <c r="C33" s="232">
        <v>0.21419947663593525</v>
      </c>
      <c r="D33" s="232">
        <v>0.2196531490628012</v>
      </c>
      <c r="E33" s="490">
        <f t="shared" si="0"/>
        <v>0.5453672426865952</v>
      </c>
      <c r="F33" s="465"/>
    </row>
    <row r="34" spans="1:6" ht="20.100000000000001" customHeight="1" x14ac:dyDescent="0.2">
      <c r="A34" s="482" t="s">
        <v>28</v>
      </c>
      <c r="B34" s="507" t="s">
        <v>205</v>
      </c>
      <c r="C34" s="232">
        <v>0.4686058905565183</v>
      </c>
      <c r="D34" s="232">
        <v>0.54468243209203826</v>
      </c>
      <c r="E34" s="490">
        <f t="shared" si="0"/>
        <v>7.6076541535519961</v>
      </c>
      <c r="F34" s="465"/>
    </row>
    <row r="35" spans="1:6" ht="20.100000000000001" customHeight="1" x14ac:dyDescent="0.2">
      <c r="A35" s="482" t="s">
        <v>31</v>
      </c>
      <c r="B35" s="507" t="s">
        <v>161</v>
      </c>
      <c r="C35" s="232">
        <v>1.2709081317393485</v>
      </c>
      <c r="D35" s="232">
        <v>1.3080557536930348</v>
      </c>
      <c r="E35" s="490">
        <f t="shared" si="0"/>
        <v>3.7147621953686372</v>
      </c>
      <c r="F35" s="465"/>
    </row>
    <row r="36" spans="1:6" ht="20.100000000000001" customHeight="1" x14ac:dyDescent="0.2">
      <c r="A36" s="482" t="s">
        <v>32</v>
      </c>
      <c r="B36" s="507" t="s">
        <v>321</v>
      </c>
      <c r="C36" s="232">
        <v>0.38582197991948886</v>
      </c>
      <c r="D36" s="232">
        <v>0.44327139783688868</v>
      </c>
      <c r="E36" s="490">
        <f t="shared" si="0"/>
        <v>5.7449417917399828</v>
      </c>
      <c r="F36" s="465"/>
    </row>
    <row r="37" spans="1:6" ht="20.100000000000001" customHeight="1" x14ac:dyDescent="0.2">
      <c r="A37" s="482" t="s">
        <v>33</v>
      </c>
      <c r="B37" s="507" t="s">
        <v>243</v>
      </c>
      <c r="C37" s="232">
        <v>1.394912335734207</v>
      </c>
      <c r="D37" s="232">
        <v>1.0649307429024164</v>
      </c>
      <c r="E37" s="490">
        <f t="shared" si="0"/>
        <v>-32.998159283179064</v>
      </c>
      <c r="F37" s="465"/>
    </row>
    <row r="38" spans="1:6" ht="20.100000000000001" customHeight="1" thickBot="1" x14ac:dyDescent="0.25">
      <c r="A38" s="482" t="s">
        <v>34</v>
      </c>
      <c r="B38" s="507" t="s">
        <v>206</v>
      </c>
      <c r="C38" s="232">
        <v>0.82319840525894983</v>
      </c>
      <c r="D38" s="232">
        <v>0.72178744162508246</v>
      </c>
      <c r="E38" s="490">
        <f t="shared" si="0"/>
        <v>-10.141096363386737</v>
      </c>
      <c r="F38" s="465"/>
    </row>
    <row r="39" spans="1:6" ht="20.100000000000001" customHeight="1" thickBot="1" x14ac:dyDescent="0.25">
      <c r="A39" s="153"/>
      <c r="B39" s="154" t="s">
        <v>2</v>
      </c>
      <c r="C39" s="129">
        <v>0.84074020349170764</v>
      </c>
      <c r="D39" s="129">
        <v>0.84897464676618539</v>
      </c>
      <c r="E39" s="486">
        <f t="shared" si="0"/>
        <v>0.8234443274477754</v>
      </c>
      <c r="F39" s="465"/>
    </row>
    <row r="40" spans="1:6" ht="20.100000000000001" customHeight="1" x14ac:dyDescent="0.2">
      <c r="C40" s="523"/>
      <c r="D40" s="523"/>
      <c r="E40" s="523"/>
    </row>
    <row r="41" spans="1:6" ht="20.100000000000001" customHeight="1" x14ac:dyDescent="0.2">
      <c r="A41" s="576" t="s">
        <v>107</v>
      </c>
      <c r="B41" s="576"/>
      <c r="C41" s="576"/>
      <c r="D41" s="576"/>
      <c r="E41" s="576"/>
    </row>
    <row r="42" spans="1:6" ht="20.100000000000001" customHeight="1" thickBot="1" x14ac:dyDescent="0.25">
      <c r="A42" s="440"/>
      <c r="B42" s="432"/>
      <c r="C42" s="432"/>
      <c r="D42" s="432"/>
      <c r="E42" s="432"/>
    </row>
    <row r="43" spans="1:6" ht="20.100000000000001" customHeight="1" thickBot="1" x14ac:dyDescent="0.25">
      <c r="A43" s="435" t="s">
        <v>3</v>
      </c>
      <c r="B43" s="436" t="s">
        <v>10</v>
      </c>
      <c r="C43" s="612" t="s">
        <v>62</v>
      </c>
      <c r="D43" s="613"/>
      <c r="E43" s="614"/>
    </row>
    <row r="44" spans="1:6" ht="20.100000000000001" customHeight="1" thickBot="1" x14ac:dyDescent="0.25">
      <c r="A44" s="442"/>
      <c r="B44" s="526"/>
      <c r="C44" s="362">
        <f>+C5</f>
        <v>2020</v>
      </c>
      <c r="D44" s="362">
        <f>+D5</f>
        <v>2021</v>
      </c>
      <c r="E44" s="15" t="s">
        <v>183</v>
      </c>
    </row>
    <row r="45" spans="1:6" ht="20.100000000000001" customHeight="1" x14ac:dyDescent="0.2">
      <c r="A45" s="481" t="s">
        <v>7</v>
      </c>
      <c r="B45" s="250" t="s">
        <v>162</v>
      </c>
      <c r="C45" s="232">
        <v>0.57916019191491952</v>
      </c>
      <c r="D45" s="232">
        <v>0.5704995162841946</v>
      </c>
      <c r="E45" s="490">
        <f t="shared" ref="E45:E75" si="1">+(D45-C45)*100</f>
        <v>-0.86606756307249233</v>
      </c>
      <c r="F45" s="524"/>
    </row>
    <row r="46" spans="1:6" ht="20.100000000000001" customHeight="1" x14ac:dyDescent="0.2">
      <c r="A46" s="482" t="s">
        <v>8</v>
      </c>
      <c r="B46" s="250" t="s">
        <v>163</v>
      </c>
      <c r="C46" s="232">
        <v>0.50606129103467634</v>
      </c>
      <c r="D46" s="232">
        <v>0.52268122838730569</v>
      </c>
      <c r="E46" s="490">
        <f t="shared" si="1"/>
        <v>1.6619937352629344</v>
      </c>
      <c r="F46" s="524"/>
    </row>
    <row r="47" spans="1:6" ht="20.100000000000001" customHeight="1" x14ac:dyDescent="0.2">
      <c r="A47" s="482" t="s">
        <v>9</v>
      </c>
      <c r="B47" s="250" t="s">
        <v>164</v>
      </c>
      <c r="C47" s="232">
        <v>0.62684340567066144</v>
      </c>
      <c r="D47" s="232">
        <v>0.65251824146009685</v>
      </c>
      <c r="E47" s="490">
        <f t="shared" si="1"/>
        <v>2.5674835789435413</v>
      </c>
      <c r="F47" s="524"/>
    </row>
    <row r="48" spans="1:6" ht="20.100000000000001" customHeight="1" x14ac:dyDescent="0.2">
      <c r="A48" s="482" t="s">
        <v>11</v>
      </c>
      <c r="B48" s="250" t="s">
        <v>165</v>
      </c>
      <c r="C48" s="232">
        <v>0.16040843963376269</v>
      </c>
      <c r="D48" s="232">
        <v>0.21581962807463437</v>
      </c>
      <c r="E48" s="490">
        <f t="shared" si="1"/>
        <v>5.5411188440871673</v>
      </c>
      <c r="F48" s="524"/>
    </row>
    <row r="49" spans="1:6" ht="20.100000000000001" customHeight="1" x14ac:dyDescent="0.2">
      <c r="A49" s="482" t="s">
        <v>12</v>
      </c>
      <c r="B49" s="250" t="s">
        <v>189</v>
      </c>
      <c r="C49" s="232">
        <v>0.35380761887049594</v>
      </c>
      <c r="D49" s="232">
        <v>0.27741012561016065</v>
      </c>
      <c r="E49" s="490">
        <f t="shared" si="1"/>
        <v>-7.6397493260335292</v>
      </c>
      <c r="F49" s="524"/>
    </row>
    <row r="50" spans="1:6" ht="20.100000000000001" customHeight="1" x14ac:dyDescent="0.2">
      <c r="A50" s="482" t="s">
        <v>13</v>
      </c>
      <c r="B50" s="250" t="s">
        <v>208</v>
      </c>
      <c r="C50" s="232">
        <v>0.59354097432407826</v>
      </c>
      <c r="D50" s="232">
        <v>0.56765587989982069</v>
      </c>
      <c r="E50" s="490">
        <f t="shared" si="1"/>
        <v>-2.5885094424257571</v>
      </c>
      <c r="F50" s="524"/>
    </row>
    <row r="51" spans="1:6" ht="20.100000000000001" customHeight="1" x14ac:dyDescent="0.2">
      <c r="A51" s="482" t="s">
        <v>14</v>
      </c>
      <c r="B51" s="250" t="s">
        <v>167</v>
      </c>
      <c r="C51" s="232">
        <v>0.43376020653848496</v>
      </c>
      <c r="D51" s="232">
        <v>0.27144539209210977</v>
      </c>
      <c r="E51" s="490">
        <f t="shared" si="1"/>
        <v>-16.23148144463752</v>
      </c>
      <c r="F51" s="524"/>
    </row>
    <row r="52" spans="1:6" ht="20.100000000000001" customHeight="1" x14ac:dyDescent="0.2">
      <c r="A52" s="482" t="s">
        <v>15</v>
      </c>
      <c r="B52" s="250" t="s">
        <v>168</v>
      </c>
      <c r="C52" s="232">
        <v>0.19691411681468304</v>
      </c>
      <c r="D52" s="232">
        <v>0.2015987610880482</v>
      </c>
      <c r="E52" s="490">
        <f t="shared" si="1"/>
        <v>0.46846442733651517</v>
      </c>
      <c r="F52" s="524"/>
    </row>
    <row r="53" spans="1:6" ht="20.100000000000001" customHeight="1" x14ac:dyDescent="0.2">
      <c r="A53" s="482" t="s">
        <v>16</v>
      </c>
      <c r="B53" s="250" t="s">
        <v>209</v>
      </c>
      <c r="C53" s="232">
        <v>0.59986379365535958</v>
      </c>
      <c r="D53" s="232">
        <v>0.53126737437583138</v>
      </c>
      <c r="E53" s="490">
        <f t="shared" si="1"/>
        <v>-6.8596419279528202</v>
      </c>
      <c r="F53" s="524"/>
    </row>
    <row r="54" spans="1:6" ht="20.100000000000001" customHeight="1" x14ac:dyDescent="0.2">
      <c r="A54" s="482" t="s">
        <v>17</v>
      </c>
      <c r="B54" s="250" t="s">
        <v>210</v>
      </c>
      <c r="C54" s="232">
        <v>0.51288066010181688</v>
      </c>
      <c r="D54" s="232">
        <v>0.50777507434362446</v>
      </c>
      <c r="E54" s="490">
        <f t="shared" si="1"/>
        <v>-0.51055857581924213</v>
      </c>
      <c r="F54" s="524"/>
    </row>
    <row r="55" spans="1:6" ht="20.100000000000001" customHeight="1" x14ac:dyDescent="0.2">
      <c r="A55" s="482" t="s">
        <v>18</v>
      </c>
      <c r="B55" s="250" t="s">
        <v>169</v>
      </c>
      <c r="C55" s="232">
        <v>0.62881170842005085</v>
      </c>
      <c r="D55" s="232">
        <v>0.59133235705903953</v>
      </c>
      <c r="E55" s="490">
        <f t="shared" si="1"/>
        <v>-3.7479351361011326</v>
      </c>
      <c r="F55" s="524"/>
    </row>
    <row r="56" spans="1:6" ht="20.100000000000001" customHeight="1" x14ac:dyDescent="0.2">
      <c r="A56" s="482" t="s">
        <v>19</v>
      </c>
      <c r="B56" s="250" t="s">
        <v>170</v>
      </c>
      <c r="C56" s="232">
        <v>0.29310619547329958</v>
      </c>
      <c r="D56" s="232">
        <v>0.27393143675566084</v>
      </c>
      <c r="E56" s="490">
        <f t="shared" si="1"/>
        <v>-1.917475871763874</v>
      </c>
      <c r="F56" s="524"/>
    </row>
    <row r="57" spans="1:6" ht="20.100000000000001" customHeight="1" x14ac:dyDescent="0.2">
      <c r="A57" s="482" t="s">
        <v>20</v>
      </c>
      <c r="B57" s="250" t="s">
        <v>171</v>
      </c>
      <c r="C57" s="232">
        <v>0.67303610781048528</v>
      </c>
      <c r="D57" s="232">
        <v>0.69214555364372354</v>
      </c>
      <c r="E57" s="490">
        <f t="shared" si="1"/>
        <v>1.9109445833238259</v>
      </c>
      <c r="F57" s="524"/>
    </row>
    <row r="58" spans="1:6" ht="20.100000000000001" customHeight="1" x14ac:dyDescent="0.2">
      <c r="A58" s="482" t="s">
        <v>21</v>
      </c>
      <c r="B58" s="250" t="s">
        <v>297</v>
      </c>
      <c r="C58" s="232">
        <v>0.2866683645408053</v>
      </c>
      <c r="D58" s="232">
        <v>0.30696975172918961</v>
      </c>
      <c r="E58" s="490">
        <f t="shared" si="1"/>
        <v>2.0301387188384314</v>
      </c>
      <c r="F58" s="524"/>
    </row>
    <row r="59" spans="1:6" ht="20.100000000000001" customHeight="1" x14ac:dyDescent="0.2">
      <c r="A59" s="482" t="s">
        <v>22</v>
      </c>
      <c r="B59" s="250" t="s">
        <v>172</v>
      </c>
      <c r="C59" s="232">
        <v>0.517723909759916</v>
      </c>
      <c r="D59" s="232">
        <v>0.54921935045981385</v>
      </c>
      <c r="E59" s="490">
        <f t="shared" si="1"/>
        <v>3.1495440699897848</v>
      </c>
      <c r="F59" s="524"/>
    </row>
    <row r="60" spans="1:6" ht="20.100000000000001" customHeight="1" x14ac:dyDescent="0.2">
      <c r="A60" s="482" t="s">
        <v>23</v>
      </c>
      <c r="B60" s="250" t="s">
        <v>244</v>
      </c>
      <c r="C60" s="232">
        <v>0.1154825537075897</v>
      </c>
      <c r="D60" s="232">
        <v>0.12774060117765712</v>
      </c>
      <c r="E60" s="490">
        <f t="shared" si="1"/>
        <v>1.2258047470067424</v>
      </c>
      <c r="F60" s="524"/>
    </row>
    <row r="61" spans="1:6" ht="20.100000000000001" customHeight="1" x14ac:dyDescent="0.2">
      <c r="A61" s="482" t="s">
        <v>24</v>
      </c>
      <c r="B61" s="250" t="s">
        <v>211</v>
      </c>
      <c r="C61" s="232">
        <v>0.57253507485016586</v>
      </c>
      <c r="D61" s="232">
        <v>0.51675944928451323</v>
      </c>
      <c r="E61" s="490">
        <f t="shared" si="1"/>
        <v>-5.5775625565652636</v>
      </c>
      <c r="F61" s="524"/>
    </row>
    <row r="62" spans="1:6" ht="20.100000000000001" customHeight="1" x14ac:dyDescent="0.2">
      <c r="A62" s="482" t="s">
        <v>25</v>
      </c>
      <c r="B62" s="250" t="s">
        <v>249</v>
      </c>
      <c r="C62" s="232">
        <v>0.64277731749811484</v>
      </c>
      <c r="D62" s="232">
        <v>-2.963279753729826E-3</v>
      </c>
      <c r="E62" s="490">
        <f t="shared" si="1"/>
        <v>-64.574059725184469</v>
      </c>
      <c r="F62" s="524"/>
    </row>
    <row r="63" spans="1:6" ht="20.100000000000001" customHeight="1" x14ac:dyDescent="0.2">
      <c r="A63" s="482" t="s">
        <v>26</v>
      </c>
      <c r="B63" s="250" t="s">
        <v>173</v>
      </c>
      <c r="C63" s="232">
        <v>0.69607830128951542</v>
      </c>
      <c r="D63" s="232">
        <v>0.6828948224967909</v>
      </c>
      <c r="E63" s="490">
        <f t="shared" si="1"/>
        <v>-1.3183478792724523</v>
      </c>
      <c r="F63" s="524"/>
    </row>
    <row r="64" spans="1:6" ht="20.100000000000001" customHeight="1" x14ac:dyDescent="0.2">
      <c r="A64" s="482" t="s">
        <v>27</v>
      </c>
      <c r="B64" s="250" t="s">
        <v>174</v>
      </c>
      <c r="C64" s="232">
        <v>0.62041653189012713</v>
      </c>
      <c r="D64" s="232">
        <v>0.60170071502491396</v>
      </c>
      <c r="E64" s="490">
        <f t="shared" si="1"/>
        <v>-1.8715816865213175</v>
      </c>
      <c r="F64" s="524"/>
    </row>
    <row r="65" spans="1:6" ht="19.5" customHeight="1" x14ac:dyDescent="0.2">
      <c r="A65" s="482" t="s">
        <v>28</v>
      </c>
      <c r="B65" s="250" t="s">
        <v>245</v>
      </c>
      <c r="C65" s="232">
        <v>0.56875280089388636</v>
      </c>
      <c r="D65" s="232">
        <v>0.37540387615920268</v>
      </c>
      <c r="E65" s="490">
        <f t="shared" si="1"/>
        <v>-19.334892473468368</v>
      </c>
      <c r="F65" s="524"/>
    </row>
    <row r="66" spans="1:6" ht="20.100000000000001" customHeight="1" x14ac:dyDescent="0.2">
      <c r="A66" s="482" t="s">
        <v>31</v>
      </c>
      <c r="B66" s="250" t="s">
        <v>299</v>
      </c>
      <c r="C66" s="232">
        <v>0.13947899561668703</v>
      </c>
      <c r="D66" s="232">
        <v>0.14810147030735066</v>
      </c>
      <c r="E66" s="490">
        <f t="shared" si="1"/>
        <v>0.86224746906636285</v>
      </c>
      <c r="F66" s="524"/>
    </row>
    <row r="67" spans="1:6" ht="20.100000000000001" customHeight="1" x14ac:dyDescent="0.2">
      <c r="A67" s="482" t="s">
        <v>32</v>
      </c>
      <c r="B67" s="250" t="s">
        <v>322</v>
      </c>
      <c r="C67" s="232">
        <v>9.2592677225530329E-2</v>
      </c>
      <c r="D67" s="232">
        <v>0.12506942269744609</v>
      </c>
      <c r="E67" s="490">
        <f t="shared" si="1"/>
        <v>3.2476745471915756</v>
      </c>
      <c r="F67" s="524"/>
    </row>
    <row r="68" spans="1:6" ht="20.100000000000001" customHeight="1" x14ac:dyDescent="0.2">
      <c r="A68" s="482" t="s">
        <v>33</v>
      </c>
      <c r="B68" s="250" t="s">
        <v>175</v>
      </c>
      <c r="C68" s="232">
        <v>0.53850630451255366</v>
      </c>
      <c r="D68" s="232">
        <v>0.57419931826014114</v>
      </c>
      <c r="E68" s="490">
        <f t="shared" si="1"/>
        <v>3.5693013747587488</v>
      </c>
      <c r="F68" s="524"/>
    </row>
    <row r="69" spans="1:6" ht="20.100000000000001" customHeight="1" x14ac:dyDescent="0.2">
      <c r="A69" s="482" t="s">
        <v>34</v>
      </c>
      <c r="B69" s="250" t="s">
        <v>190</v>
      </c>
      <c r="C69" s="232">
        <v>0.59559168679341923</v>
      </c>
      <c r="D69" s="232">
        <v>0.61117854641905067</v>
      </c>
      <c r="E69" s="490">
        <f t="shared" si="1"/>
        <v>1.5586859625631444</v>
      </c>
      <c r="F69" s="524"/>
    </row>
    <row r="70" spans="1:6" ht="20.100000000000001" customHeight="1" x14ac:dyDescent="0.2">
      <c r="A70" s="482" t="s">
        <v>35</v>
      </c>
      <c r="B70" s="250" t="s">
        <v>191</v>
      </c>
      <c r="C70" s="232">
        <v>0.7562768139593028</v>
      </c>
      <c r="D70" s="232">
        <v>0.70606436960684293</v>
      </c>
      <c r="E70" s="490">
        <f t="shared" si="1"/>
        <v>-5.0212444352459862</v>
      </c>
      <c r="F70" s="524"/>
    </row>
    <row r="71" spans="1:6" ht="20.100000000000001" customHeight="1" x14ac:dyDescent="0.2">
      <c r="A71" s="482" t="s">
        <v>36</v>
      </c>
      <c r="B71" s="250" t="s">
        <v>176</v>
      </c>
      <c r="C71" s="232">
        <v>0.6738346791762958</v>
      </c>
      <c r="D71" s="232">
        <v>0.5724038758563873</v>
      </c>
      <c r="E71" s="490">
        <f t="shared" si="1"/>
        <v>-10.14308033199085</v>
      </c>
      <c r="F71" s="524"/>
    </row>
    <row r="72" spans="1:6" ht="20.100000000000001" customHeight="1" x14ac:dyDescent="0.2">
      <c r="A72" s="482" t="s">
        <v>37</v>
      </c>
      <c r="B72" s="250" t="s">
        <v>177</v>
      </c>
      <c r="C72" s="232">
        <v>0.65062298815017672</v>
      </c>
      <c r="D72" s="232">
        <v>0.6299407491616219</v>
      </c>
      <c r="E72" s="490">
        <f t="shared" si="1"/>
        <v>-2.0682238988554813</v>
      </c>
      <c r="F72" s="524"/>
    </row>
    <row r="73" spans="1:6" ht="20.100000000000001" customHeight="1" x14ac:dyDescent="0.2">
      <c r="A73" s="482" t="s">
        <v>38</v>
      </c>
      <c r="B73" s="250" t="s">
        <v>330</v>
      </c>
      <c r="C73" s="232">
        <v>0.66206037485691061</v>
      </c>
      <c r="D73" s="232">
        <v>0.60609819167673906</v>
      </c>
      <c r="E73" s="490">
        <f t="shared" si="1"/>
        <v>-5.5962183180171543</v>
      </c>
      <c r="F73" s="524"/>
    </row>
    <row r="74" spans="1:6" ht="20.100000000000001" customHeight="1" thickBot="1" x14ac:dyDescent="0.25">
      <c r="A74" s="482" t="s">
        <v>39</v>
      </c>
      <c r="B74" s="250" t="s">
        <v>178</v>
      </c>
      <c r="C74" s="232">
        <v>0.74778842527178047</v>
      </c>
      <c r="D74" s="232">
        <v>0.73014856307255072</v>
      </c>
      <c r="E74" s="490">
        <f t="shared" si="1"/>
        <v>-1.763986219922975</v>
      </c>
      <c r="F74" s="524"/>
    </row>
    <row r="75" spans="1:6" ht="20.100000000000001" customHeight="1" thickBot="1" x14ac:dyDescent="0.25">
      <c r="A75" s="60"/>
      <c r="B75" s="55" t="s">
        <v>2</v>
      </c>
      <c r="C75" s="129">
        <v>0.60602051708150639</v>
      </c>
      <c r="D75" s="129">
        <v>0.57417962017588375</v>
      </c>
      <c r="E75" s="486">
        <f t="shared" si="1"/>
        <v>-3.184089690562264</v>
      </c>
      <c r="F75" s="524"/>
    </row>
    <row r="76" spans="1:6" ht="20.100000000000001" customHeight="1" x14ac:dyDescent="0.2">
      <c r="C76" s="523"/>
      <c r="D76" s="523"/>
      <c r="E76" s="523"/>
    </row>
    <row r="77" spans="1:6" ht="20.100000000000001" customHeight="1" x14ac:dyDescent="0.2">
      <c r="A77" s="576" t="s">
        <v>63</v>
      </c>
      <c r="B77" s="576"/>
      <c r="C77" s="576"/>
      <c r="D77" s="576"/>
      <c r="E77" s="576"/>
    </row>
    <row r="78" spans="1:6" ht="20.100000000000001" customHeight="1" thickBot="1" x14ac:dyDescent="0.25">
      <c r="A78" s="456"/>
      <c r="B78" s="456"/>
      <c r="C78" s="456"/>
      <c r="D78" s="456"/>
      <c r="E78" s="456"/>
    </row>
    <row r="79" spans="1:6" ht="20.100000000000001" customHeight="1" thickBot="1" x14ac:dyDescent="0.25">
      <c r="A79" s="435" t="s">
        <v>3</v>
      </c>
      <c r="B79" s="436" t="s">
        <v>64</v>
      </c>
      <c r="C79" s="579" t="s">
        <v>63</v>
      </c>
      <c r="D79" s="615"/>
      <c r="E79" s="580"/>
    </row>
    <row r="80" spans="1:6" ht="20.100000000000001" customHeight="1" thickBot="1" x14ac:dyDescent="0.25">
      <c r="A80" s="442"/>
      <c r="B80" s="526"/>
      <c r="C80" s="362">
        <f>+C5</f>
        <v>2020</v>
      </c>
      <c r="D80" s="362">
        <f>+D5</f>
        <v>2021</v>
      </c>
      <c r="E80" s="15" t="s">
        <v>183</v>
      </c>
    </row>
    <row r="81" spans="1:6" ht="20.100000000000001" customHeight="1" x14ac:dyDescent="0.2">
      <c r="A81" s="497" t="s">
        <v>7</v>
      </c>
      <c r="B81" s="444" t="s">
        <v>0</v>
      </c>
      <c r="C81" s="512">
        <f>+C114</f>
        <v>0.84719269694445265</v>
      </c>
      <c r="D81" s="512">
        <f>+D114</f>
        <v>0.8562631785439847</v>
      </c>
      <c r="E81" s="490">
        <f>+(D81-C81)*100</f>
        <v>0.90704815995320542</v>
      </c>
      <c r="F81" s="524"/>
    </row>
    <row r="82" spans="1:6" ht="20.100000000000001" customHeight="1" thickBot="1" x14ac:dyDescent="0.25">
      <c r="A82" s="494" t="s">
        <v>8</v>
      </c>
      <c r="B82" s="448" t="s">
        <v>1</v>
      </c>
      <c r="C82" s="511">
        <f>+C153</f>
        <v>0.60161287251385398</v>
      </c>
      <c r="D82" s="511">
        <f>+D153</f>
        <v>0.59601538305152824</v>
      </c>
      <c r="E82" s="490">
        <f>+(D82-C82)*100</f>
        <v>-0.55974894623257443</v>
      </c>
      <c r="F82" s="524"/>
    </row>
    <row r="83" spans="1:6" ht="20.100000000000001" customHeight="1" thickBot="1" x14ac:dyDescent="0.25">
      <c r="A83" s="489"/>
      <c r="B83" s="529" t="s">
        <v>41</v>
      </c>
      <c r="C83" s="510">
        <v>0.69302076088734443</v>
      </c>
      <c r="D83" s="502">
        <v>0.69432254130347149</v>
      </c>
      <c r="E83" s="486">
        <f>+(D83-C83)*100</f>
        <v>0.13017804161270519</v>
      </c>
      <c r="F83" s="524"/>
    </row>
    <row r="84" spans="1:6" ht="20.100000000000001" customHeight="1" x14ac:dyDescent="0.2"/>
    <row r="85" spans="1:6" ht="20.100000000000001" customHeight="1" x14ac:dyDescent="0.2">
      <c r="A85" s="576" t="s">
        <v>108</v>
      </c>
      <c r="B85" s="576"/>
      <c r="C85" s="576"/>
      <c r="D85" s="576"/>
      <c r="E85" s="576"/>
    </row>
    <row r="86" spans="1:6" ht="20.100000000000001" customHeight="1" thickBot="1" x14ac:dyDescent="0.25">
      <c r="A86" s="440"/>
      <c r="B86" s="432"/>
      <c r="C86" s="432"/>
      <c r="D86" s="432"/>
      <c r="E86" s="432"/>
    </row>
    <row r="87" spans="1:6" ht="20.100000000000001" customHeight="1" thickBot="1" x14ac:dyDescent="0.25">
      <c r="A87" s="435" t="s">
        <v>3</v>
      </c>
      <c r="B87" s="436" t="s">
        <v>10</v>
      </c>
      <c r="C87" s="579" t="s">
        <v>63</v>
      </c>
      <c r="D87" s="615"/>
      <c r="E87" s="580"/>
    </row>
    <row r="88" spans="1:6" ht="20.100000000000001" customHeight="1" thickBot="1" x14ac:dyDescent="0.25">
      <c r="A88" s="442"/>
      <c r="B88" s="526"/>
      <c r="C88" s="362">
        <f>+C5</f>
        <v>2020</v>
      </c>
      <c r="D88" s="362">
        <f>+D5</f>
        <v>2021</v>
      </c>
      <c r="E88" s="15" t="s">
        <v>183</v>
      </c>
    </row>
    <row r="89" spans="1:6" ht="20.100000000000001" customHeight="1" x14ac:dyDescent="0.2">
      <c r="A89" s="481" t="s">
        <v>7</v>
      </c>
      <c r="B89" s="507" t="s">
        <v>152</v>
      </c>
      <c r="C89" s="505">
        <v>1.1470440886289617</v>
      </c>
      <c r="D89" s="505">
        <v>1.138032483191223</v>
      </c>
      <c r="E89" s="490">
        <f t="shared" ref="E89:E114" si="2">+(D89-C89)*100</f>
        <v>-0.90116054377387123</v>
      </c>
      <c r="F89" s="524"/>
    </row>
    <row r="90" spans="1:6" ht="20.100000000000001" customHeight="1" x14ac:dyDescent="0.2">
      <c r="A90" s="482" t="s">
        <v>8</v>
      </c>
      <c r="B90" s="507" t="s">
        <v>203</v>
      </c>
      <c r="C90" s="505">
        <v>0.73060201408230629</v>
      </c>
      <c r="D90" s="505">
        <v>0.95406623347211639</v>
      </c>
      <c r="E90" s="490">
        <f t="shared" si="2"/>
        <v>22.34642193898101</v>
      </c>
      <c r="F90" s="524"/>
    </row>
    <row r="91" spans="1:6" ht="20.100000000000001" customHeight="1" x14ac:dyDescent="0.2">
      <c r="A91" s="482" t="s">
        <v>9</v>
      </c>
      <c r="B91" s="507" t="s">
        <v>240</v>
      </c>
      <c r="C91" s="505">
        <v>0.68860115508124797</v>
      </c>
      <c r="D91" s="505">
        <v>0.70096833248661794</v>
      </c>
      <c r="E91" s="490">
        <f t="shared" si="2"/>
        <v>1.2367177405369967</v>
      </c>
      <c r="F91" s="524"/>
    </row>
    <row r="92" spans="1:6" ht="20.100000000000001" customHeight="1" x14ac:dyDescent="0.2">
      <c r="A92" s="482" t="s">
        <v>11</v>
      </c>
      <c r="B92" s="507" t="s">
        <v>337</v>
      </c>
      <c r="C92" s="505">
        <v>0.77823197640591324</v>
      </c>
      <c r="D92" s="505">
        <v>0.94287722662230933</v>
      </c>
      <c r="E92" s="490">
        <f t="shared" si="2"/>
        <v>16.464525021639609</v>
      </c>
      <c r="F92" s="524"/>
    </row>
    <row r="93" spans="1:6" ht="20.100000000000001" customHeight="1" x14ac:dyDescent="0.2">
      <c r="A93" s="482" t="s">
        <v>12</v>
      </c>
      <c r="B93" s="507" t="s">
        <v>153</v>
      </c>
      <c r="C93" s="505">
        <v>0.13781914630769795</v>
      </c>
      <c r="D93" s="505">
        <v>0.19932681702077992</v>
      </c>
      <c r="E93" s="490">
        <f t="shared" si="2"/>
        <v>6.1507670713081968</v>
      </c>
      <c r="F93" s="524"/>
    </row>
    <row r="94" spans="1:6" ht="20.100000000000001" customHeight="1" x14ac:dyDescent="0.2">
      <c r="A94" s="482" t="s">
        <v>13</v>
      </c>
      <c r="B94" s="507" t="s">
        <v>154</v>
      </c>
      <c r="C94" s="505">
        <v>0.78139017686538903</v>
      </c>
      <c r="D94" s="505">
        <v>0.84994974157775249</v>
      </c>
      <c r="E94" s="490">
        <f t="shared" si="2"/>
        <v>6.8559564712363468</v>
      </c>
      <c r="F94" s="524"/>
    </row>
    <row r="95" spans="1:6" ht="20.100000000000001" customHeight="1" x14ac:dyDescent="0.2">
      <c r="A95" s="482" t="s">
        <v>14</v>
      </c>
      <c r="B95" s="507" t="s">
        <v>182</v>
      </c>
      <c r="C95" s="505">
        <v>0.65388117620985187</v>
      </c>
      <c r="D95" s="505">
        <v>0.57389902384810099</v>
      </c>
      <c r="E95" s="490">
        <f t="shared" si="2"/>
        <v>-7.9982152361750884</v>
      </c>
      <c r="F95" s="524"/>
    </row>
    <row r="96" spans="1:6" ht="20.100000000000001" customHeight="1" x14ac:dyDescent="0.2">
      <c r="A96" s="482" t="s">
        <v>15</v>
      </c>
      <c r="B96" s="507" t="s">
        <v>155</v>
      </c>
      <c r="C96" s="505">
        <v>0.67353500815856682</v>
      </c>
      <c r="D96" s="505">
        <v>1.1474476807259735</v>
      </c>
      <c r="E96" s="490">
        <f t="shared" si="2"/>
        <v>47.391267256740669</v>
      </c>
      <c r="F96" s="524"/>
    </row>
    <row r="97" spans="1:6" ht="20.100000000000001" customHeight="1" x14ac:dyDescent="0.2">
      <c r="A97" s="482" t="s">
        <v>16</v>
      </c>
      <c r="B97" s="507" t="s">
        <v>156</v>
      </c>
      <c r="C97" s="505">
        <v>1.3393939357683646</v>
      </c>
      <c r="D97" s="505">
        <v>0.97147216537213266</v>
      </c>
      <c r="E97" s="490">
        <f t="shared" si="2"/>
        <v>-36.792177039623198</v>
      </c>
      <c r="F97" s="524"/>
    </row>
    <row r="98" spans="1:6" ht="20.100000000000001" customHeight="1" x14ac:dyDescent="0.2">
      <c r="A98" s="482" t="s">
        <v>17</v>
      </c>
      <c r="B98" s="507" t="s">
        <v>157</v>
      </c>
      <c r="C98" s="505">
        <v>0.68342644867277935</v>
      </c>
      <c r="D98" s="505">
        <v>0.71434596713756759</v>
      </c>
      <c r="E98" s="490">
        <f t="shared" si="2"/>
        <v>3.0919518464788243</v>
      </c>
      <c r="F98" s="524"/>
    </row>
    <row r="99" spans="1:6" ht="20.100000000000001" customHeight="1" x14ac:dyDescent="0.2">
      <c r="A99" s="482" t="s">
        <v>18</v>
      </c>
      <c r="B99" s="507" t="s">
        <v>158</v>
      </c>
      <c r="C99" s="505">
        <v>1.0063368395213972</v>
      </c>
      <c r="D99" s="505">
        <v>1.1647936868846478</v>
      </c>
      <c r="E99" s="490">
        <f t="shared" si="2"/>
        <v>15.845684736325062</v>
      </c>
      <c r="F99" s="524"/>
    </row>
    <row r="100" spans="1:6" ht="20.100000000000001" customHeight="1" x14ac:dyDescent="0.2">
      <c r="A100" s="482" t="s">
        <v>19</v>
      </c>
      <c r="B100" s="507" t="s">
        <v>159</v>
      </c>
      <c r="C100" s="505">
        <v>0.62607977360544576</v>
      </c>
      <c r="D100" s="505">
        <v>0.67111833001288446</v>
      </c>
      <c r="E100" s="490">
        <f t="shared" si="2"/>
        <v>4.5038556407438701</v>
      </c>
      <c r="F100" s="524"/>
    </row>
    <row r="101" spans="1:6" ht="20.100000000000001" customHeight="1" x14ac:dyDescent="0.2">
      <c r="A101" s="482" t="s">
        <v>20</v>
      </c>
      <c r="B101" s="507" t="s">
        <v>160</v>
      </c>
      <c r="C101" s="505">
        <v>3.1912764626064516</v>
      </c>
      <c r="D101" s="505">
        <v>3.5229329570065011</v>
      </c>
      <c r="E101" s="490">
        <f t="shared" si="2"/>
        <v>33.165649440004955</v>
      </c>
      <c r="F101" s="524"/>
    </row>
    <row r="102" spans="1:6" ht="20.100000000000001" customHeight="1" x14ac:dyDescent="0.2">
      <c r="A102" s="482" t="s">
        <v>21</v>
      </c>
      <c r="B102" s="507" t="s">
        <v>241</v>
      </c>
      <c r="C102" s="505">
        <v>1.0149076417568126</v>
      </c>
      <c r="D102" s="505">
        <v>1.1565009997518743</v>
      </c>
      <c r="E102" s="490">
        <f t="shared" si="2"/>
        <v>14.159335799506167</v>
      </c>
      <c r="F102" s="524"/>
    </row>
    <row r="103" spans="1:6" ht="20.100000000000001" customHeight="1" x14ac:dyDescent="0.2">
      <c r="A103" s="482" t="s">
        <v>22</v>
      </c>
      <c r="B103" s="507" t="s">
        <v>242</v>
      </c>
      <c r="C103" s="505">
        <v>0.53829718841236684</v>
      </c>
      <c r="D103" s="505">
        <v>0.64626979993298939</v>
      </c>
      <c r="E103" s="490">
        <f t="shared" si="2"/>
        <v>10.797261152062255</v>
      </c>
      <c r="F103" s="524"/>
    </row>
    <row r="104" spans="1:6" ht="20.100000000000001" customHeight="1" x14ac:dyDescent="0.2">
      <c r="A104" s="482" t="s">
        <v>23</v>
      </c>
      <c r="B104" s="507" t="s">
        <v>338</v>
      </c>
      <c r="C104" s="505">
        <v>7.6434913688372798E-4</v>
      </c>
      <c r="D104" s="505">
        <v>0.65441934369461841</v>
      </c>
      <c r="E104" s="490">
        <f t="shared" si="2"/>
        <v>65.365499455773474</v>
      </c>
      <c r="F104" s="524"/>
    </row>
    <row r="105" spans="1:6" ht="20.100000000000001" customHeight="1" x14ac:dyDescent="0.2">
      <c r="A105" s="482" t="s">
        <v>24</v>
      </c>
      <c r="B105" s="507" t="s">
        <v>204</v>
      </c>
      <c r="C105" s="505">
        <v>0.76728503352678545</v>
      </c>
      <c r="D105" s="505">
        <v>0.79168777422608305</v>
      </c>
      <c r="E105" s="490">
        <f t="shared" si="2"/>
        <v>2.4402740699297598</v>
      </c>
      <c r="F105" s="524"/>
    </row>
    <row r="106" spans="1:6" ht="20.100000000000001" customHeight="1" x14ac:dyDescent="0.2">
      <c r="A106" s="482" t="s">
        <v>25</v>
      </c>
      <c r="B106" s="507" t="s">
        <v>188</v>
      </c>
      <c r="C106" s="505">
        <v>0.60084130649953282</v>
      </c>
      <c r="D106" s="505">
        <v>0.64507736031691387</v>
      </c>
      <c r="E106" s="490">
        <f t="shared" si="2"/>
        <v>4.4236053817381045</v>
      </c>
      <c r="F106" s="524"/>
    </row>
    <row r="107" spans="1:6" ht="20.100000000000001" customHeight="1" x14ac:dyDescent="0.2">
      <c r="A107" s="482" t="s">
        <v>26</v>
      </c>
      <c r="B107" s="507" t="s">
        <v>298</v>
      </c>
      <c r="C107" s="505">
        <v>0.4002202846641974</v>
      </c>
      <c r="D107" s="505">
        <v>0.29137582294561543</v>
      </c>
      <c r="E107" s="490">
        <f t="shared" si="2"/>
        <v>-10.884446171858198</v>
      </c>
      <c r="F107" s="524"/>
    </row>
    <row r="108" spans="1:6" ht="20.100000000000001" customHeight="1" x14ac:dyDescent="0.2">
      <c r="A108" s="482" t="s">
        <v>27</v>
      </c>
      <c r="B108" s="507" t="s">
        <v>320</v>
      </c>
      <c r="C108" s="505">
        <v>0.19948551681284626</v>
      </c>
      <c r="D108" s="505">
        <v>0.21016544521185027</v>
      </c>
      <c r="E108" s="490">
        <f t="shared" si="2"/>
        <v>1.0679928399004002</v>
      </c>
      <c r="F108" s="524"/>
    </row>
    <row r="109" spans="1:6" ht="20.100000000000001" customHeight="1" x14ac:dyDescent="0.2">
      <c r="A109" s="482" t="s">
        <v>28</v>
      </c>
      <c r="B109" s="507" t="s">
        <v>205</v>
      </c>
      <c r="C109" s="505">
        <v>0.46850767930952003</v>
      </c>
      <c r="D109" s="505">
        <v>0.54888849472230217</v>
      </c>
      <c r="E109" s="490">
        <f t="shared" si="2"/>
        <v>8.0380815412782134</v>
      </c>
      <c r="F109" s="524"/>
    </row>
    <row r="110" spans="1:6" ht="20.100000000000001" customHeight="1" x14ac:dyDescent="0.2">
      <c r="A110" s="482" t="s">
        <v>31</v>
      </c>
      <c r="B110" s="507" t="s">
        <v>161</v>
      </c>
      <c r="C110" s="505">
        <v>1.3332664874769085</v>
      </c>
      <c r="D110" s="505">
        <v>1.3732979607294911</v>
      </c>
      <c r="E110" s="490">
        <f t="shared" si="2"/>
        <v>4.0031473252582606</v>
      </c>
      <c r="F110" s="524"/>
    </row>
    <row r="111" spans="1:6" ht="20.100000000000001" customHeight="1" x14ac:dyDescent="0.2">
      <c r="A111" s="482" t="s">
        <v>32</v>
      </c>
      <c r="B111" s="507" t="s">
        <v>321</v>
      </c>
      <c r="C111" s="505">
        <v>0.38828703746668985</v>
      </c>
      <c r="D111" s="505">
        <v>0.4372491983233176</v>
      </c>
      <c r="E111" s="490">
        <f t="shared" si="2"/>
        <v>4.8962160856627746</v>
      </c>
      <c r="F111" s="524"/>
    </row>
    <row r="112" spans="1:6" ht="20.100000000000001" customHeight="1" x14ac:dyDescent="0.2">
      <c r="A112" s="482" t="s">
        <v>33</v>
      </c>
      <c r="B112" s="507" t="s">
        <v>243</v>
      </c>
      <c r="C112" s="505">
        <v>1.4047647232163136</v>
      </c>
      <c r="D112" s="505">
        <v>1.0665549638342284</v>
      </c>
      <c r="E112" s="490">
        <f t="shared" si="2"/>
        <v>-33.82097593820852</v>
      </c>
      <c r="F112" s="524"/>
    </row>
    <row r="113" spans="1:6" ht="20.100000000000001" customHeight="1" thickBot="1" x14ac:dyDescent="0.25">
      <c r="A113" s="482" t="s">
        <v>34</v>
      </c>
      <c r="B113" s="507" t="s">
        <v>206</v>
      </c>
      <c r="C113" s="505">
        <v>0.82827684657117551</v>
      </c>
      <c r="D113" s="505">
        <v>0.72362326570623192</v>
      </c>
      <c r="E113" s="490">
        <f t="shared" si="2"/>
        <v>-10.465358086494359</v>
      </c>
      <c r="F113" s="524"/>
    </row>
    <row r="114" spans="1:6" ht="20.100000000000001" customHeight="1" thickBot="1" x14ac:dyDescent="0.25">
      <c r="A114" s="153"/>
      <c r="B114" s="154" t="s">
        <v>2</v>
      </c>
      <c r="C114" s="502">
        <v>0.84719269694445265</v>
      </c>
      <c r="D114" s="502">
        <v>0.8562631785439847</v>
      </c>
      <c r="E114" s="486">
        <f t="shared" si="2"/>
        <v>0.90704815995320542</v>
      </c>
      <c r="F114" s="524"/>
    </row>
    <row r="115" spans="1:6" ht="20.100000000000001" customHeight="1" x14ac:dyDescent="0.2"/>
    <row r="116" spans="1:6" ht="20.100000000000001" customHeight="1" x14ac:dyDescent="0.2">
      <c r="A116" s="576" t="s">
        <v>109</v>
      </c>
      <c r="B116" s="576"/>
      <c r="C116" s="576"/>
      <c r="D116" s="576"/>
      <c r="E116" s="576"/>
    </row>
    <row r="117" spans="1:6" ht="20.100000000000001" customHeight="1" thickBot="1" x14ac:dyDescent="0.25">
      <c r="A117" s="440"/>
      <c r="B117" s="432"/>
      <c r="C117" s="432"/>
      <c r="D117" s="432"/>
      <c r="E117" s="432"/>
    </row>
    <row r="118" spans="1:6" ht="20.100000000000001" customHeight="1" thickBot="1" x14ac:dyDescent="0.25">
      <c r="A118" s="435" t="s">
        <v>3</v>
      </c>
      <c r="B118" s="436" t="s">
        <v>10</v>
      </c>
      <c r="C118" s="579" t="s">
        <v>63</v>
      </c>
      <c r="D118" s="615"/>
      <c r="E118" s="580"/>
    </row>
    <row r="119" spans="1:6" ht="20.100000000000001" customHeight="1" thickBot="1" x14ac:dyDescent="0.25">
      <c r="A119" s="442"/>
      <c r="B119" s="526"/>
      <c r="C119" s="362">
        <f>+C5</f>
        <v>2020</v>
      </c>
      <c r="D119" s="362">
        <f>+D5</f>
        <v>2021</v>
      </c>
      <c r="E119" s="15" t="s">
        <v>183</v>
      </c>
    </row>
    <row r="120" spans="1:6" ht="20.100000000000001" customHeight="1" x14ac:dyDescent="0.2">
      <c r="A120" s="481" t="s">
        <v>7</v>
      </c>
      <c r="B120" s="507" t="s">
        <v>162</v>
      </c>
      <c r="C120" s="505">
        <v>0.61411199841896325</v>
      </c>
      <c r="D120" s="505">
        <v>0.61181427200446958</v>
      </c>
      <c r="E120" s="490">
        <f t="shared" ref="E120:E153" si="3">+(D120-C120)*100</f>
        <v>-0.22977264144936616</v>
      </c>
      <c r="F120" s="524"/>
    </row>
    <row r="121" spans="1:6" ht="20.100000000000001" customHeight="1" x14ac:dyDescent="0.2">
      <c r="A121" s="482" t="s">
        <v>8</v>
      </c>
      <c r="B121" s="507" t="s">
        <v>163</v>
      </c>
      <c r="C121" s="505">
        <v>0.48591948446289851</v>
      </c>
      <c r="D121" s="505">
        <v>0.5470017700630363</v>
      </c>
      <c r="E121" s="490">
        <f t="shared" si="3"/>
        <v>6.1082285600137789</v>
      </c>
      <c r="F121" s="524"/>
    </row>
    <row r="122" spans="1:6" ht="20.100000000000001" customHeight="1" x14ac:dyDescent="0.2">
      <c r="A122" s="482" t="s">
        <v>9</v>
      </c>
      <c r="B122" s="507" t="s">
        <v>207</v>
      </c>
      <c r="C122" s="505">
        <v>0</v>
      </c>
      <c r="D122" s="505">
        <v>0</v>
      </c>
      <c r="E122" s="490">
        <f t="shared" si="3"/>
        <v>0</v>
      </c>
      <c r="F122" s="524"/>
    </row>
    <row r="123" spans="1:6" ht="20.100000000000001" customHeight="1" x14ac:dyDescent="0.2">
      <c r="A123" s="482" t="s">
        <v>11</v>
      </c>
      <c r="B123" s="507" t="s">
        <v>164</v>
      </c>
      <c r="C123" s="505">
        <v>0.6504588840342177</v>
      </c>
      <c r="D123" s="505">
        <v>0.66389664239808355</v>
      </c>
      <c r="E123" s="490">
        <f t="shared" si="3"/>
        <v>1.3437758363865848</v>
      </c>
      <c r="F123" s="524"/>
    </row>
    <row r="124" spans="1:6" ht="20.100000000000001" customHeight="1" x14ac:dyDescent="0.2">
      <c r="A124" s="482" t="s">
        <v>12</v>
      </c>
      <c r="B124" s="250" t="s">
        <v>331</v>
      </c>
      <c r="C124" s="505">
        <v>0</v>
      </c>
      <c r="D124" s="505">
        <v>0</v>
      </c>
      <c r="E124" s="490">
        <f t="shared" si="3"/>
        <v>0</v>
      </c>
      <c r="F124" s="524"/>
    </row>
    <row r="125" spans="1:6" ht="20.100000000000001" customHeight="1" x14ac:dyDescent="0.2">
      <c r="A125" s="482" t="s">
        <v>13</v>
      </c>
      <c r="B125" s="507" t="s">
        <v>165</v>
      </c>
      <c r="C125" s="505">
        <v>0.19090567756720259</v>
      </c>
      <c r="D125" s="505">
        <v>0.29148766818017852</v>
      </c>
      <c r="E125" s="490">
        <f t="shared" si="3"/>
        <v>10.058199061297593</v>
      </c>
      <c r="F125" s="524"/>
    </row>
    <row r="126" spans="1:6" ht="20.100000000000001" customHeight="1" x14ac:dyDescent="0.2">
      <c r="A126" s="482" t="s">
        <v>14</v>
      </c>
      <c r="B126" s="507" t="s">
        <v>189</v>
      </c>
      <c r="C126" s="505">
        <v>0.36562973877780869</v>
      </c>
      <c r="D126" s="505">
        <v>0.28643887295091758</v>
      </c>
      <c r="E126" s="490">
        <f t="shared" si="3"/>
        <v>-7.9190865826891113</v>
      </c>
      <c r="F126" s="524"/>
    </row>
    <row r="127" spans="1:6" ht="20.100000000000001" customHeight="1" x14ac:dyDescent="0.2">
      <c r="A127" s="482" t="s">
        <v>15</v>
      </c>
      <c r="B127" s="507" t="s">
        <v>166</v>
      </c>
      <c r="C127" s="505">
        <v>0</v>
      </c>
      <c r="D127" s="505">
        <v>0</v>
      </c>
      <c r="E127" s="490">
        <f t="shared" si="3"/>
        <v>0</v>
      </c>
      <c r="F127" s="524"/>
    </row>
    <row r="128" spans="1:6" ht="20.100000000000001" customHeight="1" x14ac:dyDescent="0.2">
      <c r="A128" s="482" t="s">
        <v>16</v>
      </c>
      <c r="B128" s="507" t="s">
        <v>208</v>
      </c>
      <c r="C128" s="505">
        <v>0.5892847129515737</v>
      </c>
      <c r="D128" s="505">
        <v>0.57929332541821299</v>
      </c>
      <c r="E128" s="490">
        <f t="shared" si="3"/>
        <v>-0.99913875333607072</v>
      </c>
      <c r="F128" s="524"/>
    </row>
    <row r="129" spans="1:6" ht="20.100000000000001" customHeight="1" x14ac:dyDescent="0.2">
      <c r="A129" s="482" t="s">
        <v>17</v>
      </c>
      <c r="B129" s="507" t="s">
        <v>167</v>
      </c>
      <c r="C129" s="505">
        <v>0.41859971996236522</v>
      </c>
      <c r="D129" s="505">
        <v>0.28003802404292788</v>
      </c>
      <c r="E129" s="490">
        <f t="shared" si="3"/>
        <v>-13.856169591943734</v>
      </c>
      <c r="F129" s="524"/>
    </row>
    <row r="130" spans="1:6" ht="19.5" customHeight="1" x14ac:dyDescent="0.2">
      <c r="A130" s="482" t="s">
        <v>18</v>
      </c>
      <c r="B130" s="507" t="s">
        <v>168</v>
      </c>
      <c r="C130" s="505">
        <v>0.19242757922891307</v>
      </c>
      <c r="D130" s="505">
        <v>0.19879005382186393</v>
      </c>
      <c r="E130" s="490">
        <f t="shared" si="3"/>
        <v>0.63624745929508619</v>
      </c>
      <c r="F130" s="524"/>
    </row>
    <row r="131" spans="1:6" ht="20.100000000000001" customHeight="1" x14ac:dyDescent="0.2">
      <c r="A131" s="482" t="s">
        <v>19</v>
      </c>
      <c r="B131" s="507" t="s">
        <v>209</v>
      </c>
      <c r="C131" s="505">
        <v>0.52571753260915366</v>
      </c>
      <c r="D131" s="505">
        <v>0.54295205252859102</v>
      </c>
      <c r="E131" s="490">
        <f t="shared" si="3"/>
        <v>1.7234519919437363</v>
      </c>
      <c r="F131" s="524"/>
    </row>
    <row r="132" spans="1:6" ht="20.100000000000001" customHeight="1" x14ac:dyDescent="0.2">
      <c r="A132" s="482" t="s">
        <v>20</v>
      </c>
      <c r="B132" s="507" t="s">
        <v>210</v>
      </c>
      <c r="C132" s="505">
        <v>0.51890246797675765</v>
      </c>
      <c r="D132" s="505">
        <v>0.50352339685448921</v>
      </c>
      <c r="E132" s="490">
        <f t="shared" si="3"/>
        <v>-1.537907112226844</v>
      </c>
      <c r="F132" s="524"/>
    </row>
    <row r="133" spans="1:6" ht="20.100000000000001" customHeight="1" x14ac:dyDescent="0.2">
      <c r="A133" s="482" t="s">
        <v>21</v>
      </c>
      <c r="B133" s="507" t="s">
        <v>169</v>
      </c>
      <c r="C133" s="505">
        <v>0.65079558874764265</v>
      </c>
      <c r="D133" s="505">
        <v>0.62812615823622864</v>
      </c>
      <c r="E133" s="490">
        <f t="shared" si="3"/>
        <v>-2.2669430511414013</v>
      </c>
      <c r="F133" s="524"/>
    </row>
    <row r="134" spans="1:6" ht="20.100000000000001" customHeight="1" x14ac:dyDescent="0.2">
      <c r="A134" s="482" t="s">
        <v>22</v>
      </c>
      <c r="B134" s="507" t="s">
        <v>170</v>
      </c>
      <c r="C134" s="505">
        <v>0.36870648573723452</v>
      </c>
      <c r="D134" s="505">
        <v>0.23632356308317426</v>
      </c>
      <c r="E134" s="490">
        <f t="shared" si="3"/>
        <v>-13.238292265406027</v>
      </c>
      <c r="F134" s="524"/>
    </row>
    <row r="135" spans="1:6" ht="21" customHeight="1" x14ac:dyDescent="0.2">
      <c r="A135" s="482" t="s">
        <v>23</v>
      </c>
      <c r="B135" s="507" t="s">
        <v>171</v>
      </c>
      <c r="C135" s="505">
        <v>0.6146486515412759</v>
      </c>
      <c r="D135" s="505">
        <v>0.66676098595629507</v>
      </c>
      <c r="E135" s="490">
        <f t="shared" si="3"/>
        <v>5.2112334415019168</v>
      </c>
      <c r="F135" s="524"/>
    </row>
    <row r="136" spans="1:6" ht="20.100000000000001" customHeight="1" x14ac:dyDescent="0.2">
      <c r="A136" s="482" t="s">
        <v>24</v>
      </c>
      <c r="B136" s="507" t="s">
        <v>297</v>
      </c>
      <c r="C136" s="505">
        <v>0.18683094876494621</v>
      </c>
      <c r="D136" s="505">
        <v>0.20480724939986236</v>
      </c>
      <c r="E136" s="490">
        <f t="shared" si="3"/>
        <v>1.7976300634916149</v>
      </c>
      <c r="F136" s="524"/>
    </row>
    <row r="137" spans="1:6" ht="20.100000000000001" customHeight="1" x14ac:dyDescent="0.2">
      <c r="A137" s="482" t="s">
        <v>25</v>
      </c>
      <c r="B137" s="507" t="s">
        <v>172</v>
      </c>
      <c r="C137" s="505">
        <v>0.52043882928854768</v>
      </c>
      <c r="D137" s="505">
        <v>0.54918345447451788</v>
      </c>
      <c r="E137" s="490">
        <f t="shared" si="3"/>
        <v>2.8744625185970207</v>
      </c>
      <c r="F137" s="524"/>
    </row>
    <row r="138" spans="1:6" ht="20.100000000000001" customHeight="1" x14ac:dyDescent="0.2">
      <c r="A138" s="482" t="s">
        <v>26</v>
      </c>
      <c r="B138" s="507" t="s">
        <v>244</v>
      </c>
      <c r="C138" s="505">
        <v>0.24105434733828857</v>
      </c>
      <c r="D138" s="505">
        <v>0.20274696337805487</v>
      </c>
      <c r="E138" s="490">
        <f t="shared" si="3"/>
        <v>-3.8307383960233699</v>
      </c>
      <c r="F138" s="524"/>
    </row>
    <row r="139" spans="1:6" ht="20.100000000000001" customHeight="1" x14ac:dyDescent="0.2">
      <c r="A139" s="482" t="s">
        <v>27</v>
      </c>
      <c r="B139" s="507" t="s">
        <v>211</v>
      </c>
      <c r="C139" s="505">
        <v>0.48150710035321748</v>
      </c>
      <c r="D139" s="505">
        <v>0.4168300561320808</v>
      </c>
      <c r="E139" s="490">
        <f t="shared" si="3"/>
        <v>-6.4677044221136679</v>
      </c>
      <c r="F139" s="524"/>
    </row>
    <row r="140" spans="1:6" ht="20.100000000000001" customHeight="1" x14ac:dyDescent="0.2">
      <c r="A140" s="482" t="s">
        <v>28</v>
      </c>
      <c r="B140" s="507" t="s">
        <v>249</v>
      </c>
      <c r="C140" s="505">
        <v>0.64580028312723092</v>
      </c>
      <c r="D140" s="505">
        <v>0.35379931627608502</v>
      </c>
      <c r="E140" s="490">
        <f t="shared" si="3"/>
        <v>-29.200096685114591</v>
      </c>
      <c r="F140" s="524"/>
    </row>
    <row r="141" spans="1:6" ht="20.100000000000001" customHeight="1" x14ac:dyDescent="0.2">
      <c r="A141" s="482" t="s">
        <v>31</v>
      </c>
      <c r="B141" s="507" t="s">
        <v>173</v>
      </c>
      <c r="C141" s="505">
        <v>0.7041810110758272</v>
      </c>
      <c r="D141" s="505">
        <v>0.72011173994394218</v>
      </c>
      <c r="E141" s="490">
        <f t="shared" si="3"/>
        <v>1.5930728868114974</v>
      </c>
      <c r="F141" s="524"/>
    </row>
    <row r="142" spans="1:6" ht="20.100000000000001" customHeight="1" x14ac:dyDescent="0.2">
      <c r="A142" s="482" t="s">
        <v>32</v>
      </c>
      <c r="B142" s="507" t="s">
        <v>174</v>
      </c>
      <c r="C142" s="505">
        <v>0.62375394554552055</v>
      </c>
      <c r="D142" s="505">
        <v>0.61693604148306602</v>
      </c>
      <c r="E142" s="490">
        <f t="shared" si="3"/>
        <v>-0.68179040624545273</v>
      </c>
      <c r="F142" s="524"/>
    </row>
    <row r="143" spans="1:6" ht="20.100000000000001" customHeight="1" x14ac:dyDescent="0.2">
      <c r="A143" s="482" t="s">
        <v>33</v>
      </c>
      <c r="B143" s="507" t="s">
        <v>245</v>
      </c>
      <c r="C143" s="505">
        <v>0.47335303179254984</v>
      </c>
      <c r="D143" s="505">
        <v>0.56438977538070101</v>
      </c>
      <c r="E143" s="490">
        <f t="shared" si="3"/>
        <v>9.1036743588151161</v>
      </c>
      <c r="F143" s="524"/>
    </row>
    <row r="144" spans="1:6" ht="20.100000000000001" customHeight="1" x14ac:dyDescent="0.2">
      <c r="A144" s="482" t="s">
        <v>34</v>
      </c>
      <c r="B144" s="507" t="s">
        <v>299</v>
      </c>
      <c r="C144" s="505">
        <v>0.13996547421678249</v>
      </c>
      <c r="D144" s="505">
        <v>0.14863485725707559</v>
      </c>
      <c r="E144" s="490">
        <f t="shared" si="3"/>
        <v>0.86693830402931049</v>
      </c>
      <c r="F144" s="524"/>
    </row>
    <row r="145" spans="1:6" ht="20.100000000000001" customHeight="1" x14ac:dyDescent="0.2">
      <c r="A145" s="482" t="s">
        <v>35</v>
      </c>
      <c r="B145" s="507" t="s">
        <v>322</v>
      </c>
      <c r="C145" s="505">
        <v>0.10615206860030581</v>
      </c>
      <c r="D145" s="505">
        <v>0.14129903292797116</v>
      </c>
      <c r="E145" s="490">
        <f t="shared" si="3"/>
        <v>3.5146964327665358</v>
      </c>
      <c r="F145" s="524"/>
    </row>
    <row r="146" spans="1:6" ht="20.100000000000001" customHeight="1" x14ac:dyDescent="0.2">
      <c r="A146" s="482" t="s">
        <v>36</v>
      </c>
      <c r="B146" s="507" t="s">
        <v>175</v>
      </c>
      <c r="C146" s="505">
        <v>0.54072926434610957</v>
      </c>
      <c r="D146" s="505">
        <v>0.56885625461690836</v>
      </c>
      <c r="E146" s="490">
        <f t="shared" si="3"/>
        <v>2.8126990270798791</v>
      </c>
      <c r="F146" s="524"/>
    </row>
    <row r="147" spans="1:6" ht="20.100000000000001" customHeight="1" x14ac:dyDescent="0.2">
      <c r="A147" s="482" t="s">
        <v>37</v>
      </c>
      <c r="B147" s="507" t="s">
        <v>190</v>
      </c>
      <c r="C147" s="505">
        <v>0.65261318108669986</v>
      </c>
      <c r="D147" s="505">
        <v>0.66431258187049091</v>
      </c>
      <c r="E147" s="490">
        <f t="shared" si="3"/>
        <v>1.1699400783791059</v>
      </c>
      <c r="F147" s="524"/>
    </row>
    <row r="148" spans="1:6" ht="20.100000000000001" customHeight="1" x14ac:dyDescent="0.2">
      <c r="A148" s="482" t="s">
        <v>38</v>
      </c>
      <c r="B148" s="507" t="s">
        <v>191</v>
      </c>
      <c r="C148" s="505">
        <v>0.50673386643306262</v>
      </c>
      <c r="D148" s="505">
        <v>0.64708091716987148</v>
      </c>
      <c r="E148" s="490">
        <f t="shared" si="3"/>
        <v>14.034705073680886</v>
      </c>
      <c r="F148" s="524"/>
    </row>
    <row r="149" spans="1:6" ht="20.100000000000001" customHeight="1" x14ac:dyDescent="0.2">
      <c r="A149" s="482" t="s">
        <v>39</v>
      </c>
      <c r="B149" s="507" t="s">
        <v>176</v>
      </c>
      <c r="C149" s="505">
        <v>0.58599625557530788</v>
      </c>
      <c r="D149" s="505">
        <v>0.55071827342150492</v>
      </c>
      <c r="E149" s="490">
        <f t="shared" si="3"/>
        <v>-3.5277982153802956</v>
      </c>
      <c r="F149" s="524"/>
    </row>
    <row r="150" spans="1:6" ht="20.100000000000001" customHeight="1" x14ac:dyDescent="0.2">
      <c r="A150" s="482" t="s">
        <v>40</v>
      </c>
      <c r="B150" s="507" t="s">
        <v>177</v>
      </c>
      <c r="C150" s="505">
        <v>0.63786683230537344</v>
      </c>
      <c r="D150" s="505">
        <v>0.63542844934555565</v>
      </c>
      <c r="E150" s="490">
        <f t="shared" si="3"/>
        <v>-0.24383829598177975</v>
      </c>
      <c r="F150" s="524"/>
    </row>
    <row r="151" spans="1:6" ht="20.100000000000001" customHeight="1" x14ac:dyDescent="0.2">
      <c r="A151" s="482" t="s">
        <v>246</v>
      </c>
      <c r="B151" s="250" t="s">
        <v>330</v>
      </c>
      <c r="C151" s="505">
        <v>0.62910443794793525</v>
      </c>
      <c r="D151" s="505">
        <v>0.6238677862997587</v>
      </c>
      <c r="E151" s="490">
        <f t="shared" si="3"/>
        <v>-0.5236651648176549</v>
      </c>
      <c r="F151" s="524"/>
    </row>
    <row r="152" spans="1:6" ht="20.100000000000001" customHeight="1" thickBot="1" x14ac:dyDescent="0.25">
      <c r="A152" s="482" t="s">
        <v>247</v>
      </c>
      <c r="B152" s="507" t="s">
        <v>178</v>
      </c>
      <c r="C152" s="505">
        <v>0.74778842527178047</v>
      </c>
      <c r="D152" s="505">
        <v>0.73014856307255072</v>
      </c>
      <c r="E152" s="490">
        <f t="shared" si="3"/>
        <v>-1.763986219922975</v>
      </c>
      <c r="F152" s="524"/>
    </row>
    <row r="153" spans="1:6" ht="20.100000000000001" customHeight="1" thickBot="1" x14ac:dyDescent="0.25">
      <c r="A153" s="165"/>
      <c r="B153" s="55" t="s">
        <v>2</v>
      </c>
      <c r="C153" s="502">
        <v>0.60161287251385398</v>
      </c>
      <c r="D153" s="502">
        <v>0.59601538305152824</v>
      </c>
      <c r="E153" s="486">
        <f t="shared" si="3"/>
        <v>-0.55974894623257443</v>
      </c>
      <c r="F153" s="524"/>
    </row>
    <row r="154" spans="1:6" ht="20.100000000000001" customHeight="1" x14ac:dyDescent="0.2"/>
    <row r="155" spans="1:6" ht="20.100000000000001" customHeight="1" x14ac:dyDescent="0.2"/>
    <row r="156" spans="1:6" ht="20.100000000000001" customHeight="1" x14ac:dyDescent="0.2"/>
    <row r="157" spans="1:6" ht="20.100000000000001" customHeight="1" x14ac:dyDescent="0.2"/>
    <row r="158" spans="1:6" ht="20.100000000000001" customHeight="1" x14ac:dyDescent="0.2"/>
    <row r="159" spans="1:6" ht="20.100000000000001" customHeight="1" x14ac:dyDescent="0.2"/>
    <row r="160" spans="1:6" ht="20.100000000000001" customHeight="1" x14ac:dyDescent="0.2"/>
    <row r="161" s="250" customFormat="1" ht="20.100000000000001" customHeight="1" x14ac:dyDescent="0.2"/>
    <row r="162" s="250" customFormat="1" ht="20.100000000000001" customHeight="1" x14ac:dyDescent="0.2"/>
    <row r="163" s="250" customFormat="1" ht="20.100000000000001" customHeight="1" x14ac:dyDescent="0.2"/>
    <row r="164" s="250" customFormat="1" ht="20.100000000000001" customHeight="1" x14ac:dyDescent="0.2"/>
    <row r="165" s="250" customFormat="1" ht="20.100000000000001" customHeight="1" x14ac:dyDescent="0.2"/>
    <row r="166" s="250" customFormat="1" ht="20.100000000000001" customHeight="1" x14ac:dyDescent="0.2"/>
    <row r="167" s="250" customFormat="1" ht="20.100000000000001" customHeight="1" x14ac:dyDescent="0.2"/>
    <row r="168" s="250" customFormat="1" ht="20.100000000000001" customHeight="1" x14ac:dyDescent="0.2"/>
    <row r="169" s="250" customFormat="1" ht="20.100000000000001" customHeight="1" x14ac:dyDescent="0.2"/>
    <row r="170" s="250" customFormat="1" ht="20.100000000000001" customHeight="1" x14ac:dyDescent="0.2"/>
    <row r="171" s="250" customFormat="1" ht="20.100000000000001" customHeight="1" x14ac:dyDescent="0.2"/>
    <row r="172" s="250" customFormat="1" ht="20.100000000000001" customHeight="1" x14ac:dyDescent="0.2"/>
    <row r="173" s="250" customFormat="1" ht="20.100000000000001" customHeight="1" x14ac:dyDescent="0.2"/>
    <row r="174" s="250" customFormat="1" ht="20.100000000000001" customHeight="1" x14ac:dyDescent="0.2"/>
    <row r="175" s="250" customFormat="1" ht="20.100000000000001" customHeight="1" x14ac:dyDescent="0.2"/>
    <row r="176" s="250" customFormat="1" ht="20.100000000000001" customHeight="1" x14ac:dyDescent="0.2"/>
    <row r="177" s="250" customFormat="1" ht="20.100000000000001" customHeight="1" x14ac:dyDescent="0.2"/>
    <row r="178" s="250" customFormat="1" ht="20.100000000000001" customHeight="1" x14ac:dyDescent="0.2"/>
    <row r="179" s="250" customFormat="1" ht="20.100000000000001" customHeight="1" x14ac:dyDescent="0.2"/>
    <row r="180" s="250" customFormat="1" ht="20.100000000000001" customHeight="1" x14ac:dyDescent="0.2"/>
    <row r="181" s="250" customFormat="1" ht="20.100000000000001" customHeight="1" x14ac:dyDescent="0.2"/>
    <row r="182" s="250" customFormat="1" ht="20.100000000000001" customHeight="1" x14ac:dyDescent="0.2"/>
    <row r="183" s="250" customFormat="1" ht="20.100000000000001" customHeight="1" x14ac:dyDescent="0.2"/>
    <row r="184" s="250" customFormat="1" ht="20.100000000000001" customHeight="1" x14ac:dyDescent="0.2"/>
    <row r="185" s="250" customFormat="1" ht="20.100000000000001" customHeight="1" x14ac:dyDescent="0.2"/>
    <row r="186" s="250" customFormat="1" ht="20.100000000000001" customHeight="1" x14ac:dyDescent="0.2"/>
    <row r="187" s="250" customFormat="1" ht="20.100000000000001" customHeight="1" x14ac:dyDescent="0.2"/>
    <row r="188" s="250" customFormat="1" ht="20.100000000000001" customHeight="1" x14ac:dyDescent="0.2"/>
    <row r="189" s="250" customFormat="1" ht="20.100000000000001" customHeight="1" x14ac:dyDescent="0.2"/>
    <row r="190" s="250" customFormat="1" ht="20.100000000000001" customHeight="1" x14ac:dyDescent="0.2"/>
    <row r="191" s="250" customFormat="1" ht="20.100000000000001" customHeight="1" x14ac:dyDescent="0.2"/>
    <row r="192" s="250" customFormat="1" ht="20.100000000000001" customHeight="1" x14ac:dyDescent="0.2"/>
    <row r="193" s="250" customFormat="1" ht="20.100000000000001" customHeight="1" x14ac:dyDescent="0.2"/>
    <row r="194" s="250" customFormat="1" ht="20.100000000000001" customHeight="1" x14ac:dyDescent="0.2"/>
    <row r="195" s="250" customFormat="1" ht="20.100000000000001" customHeight="1" x14ac:dyDescent="0.2"/>
    <row r="196" s="250" customFormat="1" ht="20.100000000000001" customHeight="1" x14ac:dyDescent="0.2"/>
    <row r="197" s="250" customFormat="1" ht="20.100000000000001" customHeight="1" x14ac:dyDescent="0.2"/>
    <row r="198" s="250" customFormat="1" ht="20.100000000000001" customHeight="1" x14ac:dyDescent="0.2"/>
    <row r="199" s="250" customFormat="1" ht="20.100000000000001" customHeight="1" x14ac:dyDescent="0.2"/>
    <row r="200" s="250" customFormat="1" ht="20.100000000000001" customHeight="1" x14ac:dyDescent="0.2"/>
    <row r="201" s="250" customFormat="1" ht="20.100000000000001" customHeight="1" x14ac:dyDescent="0.2"/>
    <row r="202" s="250" customFormat="1" ht="20.100000000000001" customHeight="1" x14ac:dyDescent="0.2"/>
    <row r="203" s="250" customFormat="1" ht="20.100000000000001" customHeight="1" x14ac:dyDescent="0.2"/>
    <row r="204" s="250" customFormat="1" ht="20.100000000000001" customHeight="1" x14ac:dyDescent="0.2"/>
    <row r="205" s="250" customFormat="1" ht="20.100000000000001" customHeight="1" x14ac:dyDescent="0.2"/>
    <row r="206" s="250" customFormat="1" ht="20.100000000000001" customHeight="1" x14ac:dyDescent="0.2"/>
    <row r="207" s="250" customFormat="1" ht="20.100000000000001" customHeight="1" x14ac:dyDescent="0.2"/>
    <row r="208" s="250" customFormat="1" ht="20.100000000000001" customHeight="1" x14ac:dyDescent="0.2"/>
    <row r="209" s="250" customFormat="1" ht="20.100000000000001" customHeight="1" x14ac:dyDescent="0.2"/>
    <row r="210" s="250" customFormat="1" ht="20.100000000000001" customHeight="1" x14ac:dyDescent="0.2"/>
    <row r="211" s="250" customFormat="1" ht="20.100000000000001" customHeight="1" x14ac:dyDescent="0.2"/>
    <row r="212" s="250" customFormat="1" ht="20.100000000000001" customHeight="1" x14ac:dyDescent="0.2"/>
    <row r="213" s="250" customFormat="1" ht="20.100000000000001" customHeight="1" x14ac:dyDescent="0.2"/>
    <row r="214" s="250" customFormat="1" ht="20.100000000000001" customHeight="1" x14ac:dyDescent="0.2"/>
    <row r="215" s="250" customFormat="1" ht="20.100000000000001" customHeight="1" x14ac:dyDescent="0.2"/>
    <row r="216" s="250" customFormat="1" ht="20.100000000000001" customHeight="1" x14ac:dyDescent="0.2"/>
    <row r="217" s="250" customFormat="1" ht="20.100000000000001" customHeight="1" x14ac:dyDescent="0.2"/>
    <row r="218" s="250" customFormat="1" ht="20.100000000000001" customHeight="1" x14ac:dyDescent="0.2"/>
    <row r="219" s="250" customFormat="1" ht="20.100000000000001" customHeight="1" x14ac:dyDescent="0.2"/>
    <row r="220" s="250" customFormat="1" ht="20.100000000000001" customHeight="1" x14ac:dyDescent="0.2"/>
    <row r="221" s="250" customFormat="1" ht="20.100000000000001" customHeight="1" x14ac:dyDescent="0.2"/>
    <row r="222" s="250" customFormat="1" ht="20.100000000000001" customHeight="1" x14ac:dyDescent="0.2"/>
    <row r="223" s="250" customFormat="1" ht="20.100000000000001" customHeight="1" x14ac:dyDescent="0.2"/>
    <row r="224" s="250" customFormat="1" ht="20.100000000000001" customHeight="1" x14ac:dyDescent="0.2"/>
    <row r="225" s="250" customFormat="1" ht="20.100000000000001" customHeight="1" x14ac:dyDescent="0.2"/>
    <row r="226" s="250" customFormat="1" ht="20.100000000000001" customHeight="1" x14ac:dyDescent="0.2"/>
    <row r="227" s="250" customFormat="1" ht="20.100000000000001" customHeight="1" x14ac:dyDescent="0.2"/>
    <row r="228" s="250" customFormat="1" ht="20.100000000000001" customHeight="1" x14ac:dyDescent="0.2"/>
    <row r="229" s="250" customFormat="1" ht="20.100000000000001" customHeight="1" x14ac:dyDescent="0.2"/>
    <row r="230" s="250" customFormat="1" ht="20.100000000000001" customHeight="1" x14ac:dyDescent="0.2"/>
    <row r="231" s="250" customFormat="1" ht="20.100000000000001" customHeight="1" x14ac:dyDescent="0.2"/>
    <row r="232" s="250" customFormat="1" ht="20.100000000000001" customHeight="1" x14ac:dyDescent="0.2"/>
    <row r="233" s="250" customFormat="1" ht="20.100000000000001" customHeight="1" x14ac:dyDescent="0.2"/>
    <row r="234" s="250" customFormat="1" ht="20.100000000000001" customHeight="1" x14ac:dyDescent="0.2"/>
    <row r="235" s="250" customFormat="1" ht="20.100000000000001" customHeight="1" x14ac:dyDescent="0.2"/>
    <row r="236" s="250" customFormat="1" ht="20.100000000000001" customHeight="1" x14ac:dyDescent="0.2"/>
    <row r="237" s="250" customFormat="1" ht="20.100000000000001" customHeight="1" x14ac:dyDescent="0.2"/>
    <row r="238" s="250" customFormat="1" ht="20.100000000000001" customHeight="1" x14ac:dyDescent="0.2"/>
    <row r="239" s="250" customFormat="1" ht="20.100000000000001" customHeight="1" x14ac:dyDescent="0.2"/>
    <row r="240" s="250" customFormat="1" ht="20.100000000000001" customHeight="1" x14ac:dyDescent="0.2"/>
    <row r="241" s="250" customFormat="1" ht="20.100000000000001" customHeight="1" x14ac:dyDescent="0.2"/>
    <row r="242" s="250" customFormat="1" ht="20.100000000000001" customHeight="1" x14ac:dyDescent="0.2"/>
    <row r="243" s="250" customFormat="1" ht="20.100000000000001" customHeight="1" x14ac:dyDescent="0.2"/>
    <row r="244" s="250" customFormat="1" ht="20.100000000000001" customHeight="1" x14ac:dyDescent="0.2"/>
    <row r="245" s="250" customFormat="1" ht="20.100000000000001" customHeight="1" x14ac:dyDescent="0.2"/>
    <row r="246" s="250" customFormat="1" ht="20.100000000000001" customHeight="1" x14ac:dyDescent="0.2"/>
    <row r="247" s="250" customFormat="1" ht="20.100000000000001" customHeight="1" x14ac:dyDescent="0.2"/>
    <row r="248" s="250" customFormat="1" ht="20.100000000000001" customHeight="1" x14ac:dyDescent="0.2"/>
    <row r="249" s="250" customFormat="1" ht="20.100000000000001" customHeight="1" x14ac:dyDescent="0.2"/>
    <row r="250" s="250" customFormat="1" ht="20.100000000000001" customHeight="1" x14ac:dyDescent="0.2"/>
    <row r="251" s="250" customFormat="1" ht="20.100000000000001" customHeight="1" x14ac:dyDescent="0.2"/>
    <row r="252" s="250" customFormat="1" ht="20.100000000000001" customHeight="1" x14ac:dyDescent="0.2"/>
    <row r="253" s="250" customFormat="1" ht="20.100000000000001" customHeight="1" x14ac:dyDescent="0.2"/>
    <row r="254" s="250" customFormat="1" ht="20.100000000000001" customHeight="1" x14ac:dyDescent="0.2"/>
    <row r="255" s="250" customFormat="1" ht="20.100000000000001" customHeight="1" x14ac:dyDescent="0.2"/>
    <row r="256" s="250" customFormat="1" ht="20.100000000000001" customHeight="1" x14ac:dyDescent="0.2"/>
    <row r="257" s="250" customFormat="1" ht="20.100000000000001" customHeight="1" x14ac:dyDescent="0.2"/>
    <row r="258" s="250" customFormat="1" ht="20.100000000000001" customHeight="1" x14ac:dyDescent="0.2"/>
    <row r="259" s="250" customFormat="1" ht="20.100000000000001" customHeight="1" x14ac:dyDescent="0.2"/>
    <row r="260" s="250" customFormat="1" ht="20.100000000000001" customHeight="1" x14ac:dyDescent="0.2"/>
    <row r="261" s="250" customFormat="1" ht="20.100000000000001" customHeight="1" x14ac:dyDescent="0.2"/>
    <row r="262" s="250" customFormat="1" ht="20.100000000000001" customHeight="1" x14ac:dyDescent="0.2"/>
    <row r="263" s="250" customFormat="1" ht="20.100000000000001" customHeight="1" x14ac:dyDescent="0.2"/>
    <row r="264" s="250" customFormat="1" ht="20.100000000000001" customHeight="1" x14ac:dyDescent="0.2"/>
    <row r="265" s="250" customFormat="1" ht="20.100000000000001" customHeight="1" x14ac:dyDescent="0.2"/>
    <row r="266" s="250" customFormat="1" ht="20.100000000000001" customHeight="1" x14ac:dyDescent="0.2"/>
    <row r="267" s="250" customFormat="1" ht="20.100000000000001" customHeight="1" x14ac:dyDescent="0.2"/>
    <row r="268" s="250" customFormat="1" ht="20.100000000000001" customHeight="1" x14ac:dyDescent="0.2"/>
    <row r="269" s="250" customFormat="1" ht="20.100000000000001" customHeight="1" x14ac:dyDescent="0.2"/>
    <row r="270" s="250" customFormat="1" ht="20.100000000000001" customHeight="1" x14ac:dyDescent="0.2"/>
    <row r="271" s="250" customFormat="1" ht="20.100000000000001" customHeight="1" x14ac:dyDescent="0.2"/>
    <row r="272" s="250" customFormat="1" ht="20.100000000000001" customHeight="1" x14ac:dyDescent="0.2"/>
    <row r="273" s="250" customFormat="1" ht="20.100000000000001" customHeight="1" x14ac:dyDescent="0.2"/>
    <row r="274" s="250" customFormat="1" ht="20.100000000000001" customHeight="1" x14ac:dyDescent="0.2"/>
    <row r="275" s="250" customFormat="1" ht="20.100000000000001" customHeight="1" x14ac:dyDescent="0.2"/>
    <row r="276" s="250" customFormat="1" ht="20.100000000000001" customHeight="1" x14ac:dyDescent="0.2"/>
    <row r="277" s="250" customFormat="1" ht="20.100000000000001" customHeight="1" x14ac:dyDescent="0.2"/>
    <row r="278" s="250" customFormat="1" ht="20.100000000000001" customHeight="1" x14ac:dyDescent="0.2"/>
    <row r="279" s="250" customFormat="1" ht="20.100000000000001" customHeight="1" x14ac:dyDescent="0.2"/>
    <row r="280" s="250" customFormat="1" ht="20.100000000000001" customHeight="1" x14ac:dyDescent="0.2"/>
    <row r="281" s="250" customFormat="1" ht="20.100000000000001" customHeight="1" x14ac:dyDescent="0.2"/>
    <row r="282" s="250" customFormat="1" ht="20.100000000000001" customHeight="1" x14ac:dyDescent="0.2"/>
    <row r="283" s="250" customFormat="1" ht="20.100000000000001" customHeight="1" x14ac:dyDescent="0.2"/>
    <row r="284" s="250" customFormat="1" ht="20.100000000000001" customHeight="1" x14ac:dyDescent="0.2"/>
    <row r="285" s="250" customFormat="1" ht="20.100000000000001" customHeight="1" x14ac:dyDescent="0.2"/>
    <row r="286" s="250" customFormat="1" ht="20.100000000000001" customHeight="1" x14ac:dyDescent="0.2"/>
    <row r="287" s="250" customFormat="1" ht="20.100000000000001" customHeight="1" x14ac:dyDescent="0.2"/>
    <row r="288" s="250" customFormat="1" ht="20.100000000000001" customHeight="1" x14ac:dyDescent="0.2"/>
    <row r="289" s="250" customFormat="1" ht="20.100000000000001" customHeight="1" x14ac:dyDescent="0.2"/>
    <row r="290" s="250" customFormat="1" ht="20.100000000000001" customHeight="1" x14ac:dyDescent="0.2"/>
    <row r="291" s="250" customFormat="1" ht="20.100000000000001" customHeight="1" x14ac:dyDescent="0.2"/>
    <row r="292" s="250" customFormat="1" ht="20.100000000000001" customHeight="1" x14ac:dyDescent="0.2"/>
    <row r="293" s="250" customFormat="1" ht="20.100000000000001" customHeight="1" x14ac:dyDescent="0.2"/>
    <row r="294" s="250" customFormat="1" ht="20.100000000000001" customHeight="1" x14ac:dyDescent="0.2"/>
    <row r="295" s="250" customFormat="1" ht="20.100000000000001" customHeight="1" x14ac:dyDescent="0.2"/>
    <row r="296" s="250" customFormat="1" ht="20.100000000000001" customHeight="1" x14ac:dyDescent="0.2"/>
    <row r="297" s="250" customFormat="1" ht="20.100000000000001" customHeight="1" x14ac:dyDescent="0.2"/>
    <row r="298" s="250" customFormat="1" ht="20.100000000000001" customHeight="1" x14ac:dyDescent="0.2"/>
    <row r="299" s="250" customFormat="1" ht="20.100000000000001" customHeight="1" x14ac:dyDescent="0.2"/>
    <row r="300" s="250" customFormat="1" ht="20.100000000000001" customHeight="1" x14ac:dyDescent="0.2"/>
    <row r="301" s="250" customFormat="1" ht="20.100000000000001" customHeight="1" x14ac:dyDescent="0.2"/>
    <row r="302" s="250" customFormat="1" ht="20.100000000000001" customHeight="1" x14ac:dyDescent="0.2"/>
    <row r="303" s="250" customFormat="1" ht="20.100000000000001" customHeight="1" x14ac:dyDescent="0.2"/>
    <row r="304" s="250" customFormat="1" ht="20.100000000000001" customHeight="1" x14ac:dyDescent="0.2"/>
    <row r="305" s="250" customFormat="1" ht="20.100000000000001" customHeight="1" x14ac:dyDescent="0.2"/>
    <row r="306" s="250" customFormat="1" ht="20.100000000000001" customHeight="1" x14ac:dyDescent="0.2"/>
    <row r="307" s="250" customFormat="1" ht="20.100000000000001" customHeight="1" x14ac:dyDescent="0.2"/>
    <row r="308" s="250" customFormat="1" ht="20.100000000000001" customHeight="1" x14ac:dyDescent="0.2"/>
    <row r="309" s="250" customFormat="1" ht="20.100000000000001" customHeight="1" x14ac:dyDescent="0.2"/>
    <row r="310" s="250" customFormat="1" ht="20.100000000000001" customHeight="1" x14ac:dyDescent="0.2"/>
    <row r="311" s="250" customFormat="1" ht="20.100000000000001" customHeight="1" x14ac:dyDescent="0.2"/>
    <row r="312" s="250" customFormat="1" ht="20.100000000000001" customHeight="1" x14ac:dyDescent="0.2"/>
    <row r="313" s="250" customFormat="1" ht="20.100000000000001" customHeight="1" x14ac:dyDescent="0.2"/>
    <row r="314" s="250" customFormat="1" ht="20.100000000000001" customHeight="1" x14ac:dyDescent="0.2"/>
    <row r="315" s="250" customFormat="1" ht="20.100000000000001" customHeight="1" x14ac:dyDescent="0.2"/>
    <row r="316" s="250" customFormat="1" ht="20.100000000000001" customHeight="1" x14ac:dyDescent="0.2"/>
    <row r="317" s="250" customFormat="1" ht="20.100000000000001" customHeight="1" x14ac:dyDescent="0.2"/>
    <row r="318" s="250" customFormat="1" ht="20.100000000000001" customHeight="1" x14ac:dyDescent="0.2"/>
    <row r="319" s="250" customFormat="1" ht="20.100000000000001" customHeight="1" x14ac:dyDescent="0.2"/>
    <row r="320" s="250" customFormat="1" ht="20.100000000000001" customHeight="1" x14ac:dyDescent="0.2"/>
    <row r="321" s="250" customFormat="1" ht="20.100000000000001" customHeight="1" x14ac:dyDescent="0.2"/>
    <row r="322" s="250" customFormat="1" ht="20.100000000000001" customHeight="1" x14ac:dyDescent="0.2"/>
    <row r="323" s="250" customFormat="1" ht="20.100000000000001" customHeight="1" x14ac:dyDescent="0.2"/>
    <row r="324" s="250" customFormat="1" ht="20.100000000000001" customHeight="1" x14ac:dyDescent="0.2"/>
    <row r="325" s="250" customFormat="1" ht="20.100000000000001" customHeight="1" x14ac:dyDescent="0.2"/>
    <row r="326" s="250" customFormat="1" ht="20.100000000000001" customHeight="1" x14ac:dyDescent="0.2"/>
    <row r="327" s="250" customFormat="1" ht="20.100000000000001" customHeight="1" x14ac:dyDescent="0.2"/>
    <row r="328" s="250" customFormat="1" ht="20.100000000000001" customHeight="1" x14ac:dyDescent="0.2"/>
    <row r="329" s="250" customFormat="1" ht="20.100000000000001" customHeight="1" x14ac:dyDescent="0.2"/>
    <row r="330" s="250" customFormat="1" ht="20.100000000000001" customHeight="1" x14ac:dyDescent="0.2"/>
    <row r="331" s="250" customFormat="1" ht="20.100000000000001" customHeight="1" x14ac:dyDescent="0.2"/>
    <row r="332" s="250" customFormat="1" ht="20.100000000000001" customHeight="1" x14ac:dyDescent="0.2"/>
    <row r="333" s="250" customFormat="1" ht="20.100000000000001" customHeight="1" x14ac:dyDescent="0.2"/>
    <row r="334" s="250" customFormat="1" ht="20.100000000000001" customHeight="1" x14ac:dyDescent="0.2"/>
    <row r="335" s="250" customFormat="1" ht="20.100000000000001" customHeight="1" x14ac:dyDescent="0.2"/>
    <row r="336" s="250" customFormat="1" ht="20.100000000000001" customHeight="1" x14ac:dyDescent="0.2"/>
    <row r="337" s="250" customFormat="1" ht="20.100000000000001" customHeight="1" x14ac:dyDescent="0.2"/>
    <row r="338" s="250" customFormat="1" ht="20.100000000000001" customHeight="1" x14ac:dyDescent="0.2"/>
    <row r="339" s="250" customFormat="1" ht="20.100000000000001" customHeight="1" x14ac:dyDescent="0.2"/>
    <row r="340" s="250" customFormat="1" ht="20.100000000000001" customHeight="1" x14ac:dyDescent="0.2"/>
    <row r="341" s="250" customFormat="1" ht="20.100000000000001" customHeight="1" x14ac:dyDescent="0.2"/>
    <row r="342" s="250" customFormat="1" ht="20.100000000000001" customHeight="1" x14ac:dyDescent="0.2"/>
    <row r="343" s="250" customFormat="1" ht="20.100000000000001" customHeight="1" x14ac:dyDescent="0.2"/>
    <row r="344" s="250" customFormat="1" ht="20.100000000000001" customHeight="1" x14ac:dyDescent="0.2"/>
    <row r="345" s="250" customFormat="1" ht="20.100000000000001" customHeight="1" x14ac:dyDescent="0.2"/>
    <row r="346" s="250" customFormat="1" ht="20.100000000000001" customHeight="1" x14ac:dyDescent="0.2"/>
    <row r="347" s="250" customFormat="1" ht="20.100000000000001" customHeight="1" x14ac:dyDescent="0.2"/>
    <row r="348" s="250" customFormat="1" ht="20.100000000000001" customHeight="1" x14ac:dyDescent="0.2"/>
    <row r="349" s="250" customFormat="1" ht="20.100000000000001" customHeight="1" x14ac:dyDescent="0.2"/>
    <row r="350" s="250" customFormat="1" ht="20.100000000000001" customHeight="1" x14ac:dyDescent="0.2"/>
    <row r="351" s="250" customFormat="1" ht="20.100000000000001" customHeight="1" x14ac:dyDescent="0.2"/>
    <row r="352" s="250" customFormat="1" ht="20.100000000000001" customHeight="1" x14ac:dyDescent="0.2"/>
    <row r="353" s="250" customFormat="1" ht="20.100000000000001" customHeight="1" x14ac:dyDescent="0.2"/>
    <row r="354" s="250" customFormat="1" ht="20.100000000000001" customHeight="1" x14ac:dyDescent="0.2"/>
    <row r="355" s="250" customFormat="1" ht="20.100000000000001" customHeight="1" x14ac:dyDescent="0.2"/>
    <row r="356" s="250" customFormat="1" ht="20.100000000000001" customHeight="1" x14ac:dyDescent="0.2"/>
    <row r="357" s="250" customFormat="1" ht="20.100000000000001" customHeight="1" x14ac:dyDescent="0.2"/>
    <row r="358" s="250" customFormat="1" ht="20.100000000000001" customHeight="1" x14ac:dyDescent="0.2"/>
    <row r="359" s="250" customFormat="1" ht="20.100000000000001" customHeight="1" x14ac:dyDescent="0.2"/>
    <row r="360" s="250" customFormat="1" ht="20.100000000000001" customHeight="1" x14ac:dyDescent="0.2"/>
    <row r="361" s="250" customFormat="1" ht="20.100000000000001" customHeight="1" x14ac:dyDescent="0.2"/>
    <row r="362" s="250" customFormat="1" ht="20.100000000000001" customHeight="1" x14ac:dyDescent="0.2"/>
    <row r="363" s="250" customFormat="1" ht="20.100000000000001" customHeight="1" x14ac:dyDescent="0.2"/>
    <row r="364" s="250" customFormat="1" ht="20.100000000000001" customHeight="1" x14ac:dyDescent="0.2"/>
    <row r="365" s="250" customFormat="1" ht="20.100000000000001" customHeight="1" x14ac:dyDescent="0.2"/>
    <row r="366" s="250" customFormat="1" ht="20.100000000000001" customHeight="1" x14ac:dyDescent="0.2"/>
    <row r="367" s="250" customFormat="1" ht="20.100000000000001" customHeight="1" x14ac:dyDescent="0.2"/>
    <row r="368" s="250" customFormat="1" ht="20.100000000000001" customHeight="1" x14ac:dyDescent="0.2"/>
    <row r="369" s="250" customFormat="1" ht="20.100000000000001" customHeight="1" x14ac:dyDescent="0.2"/>
    <row r="370" s="250" customFormat="1" ht="20.100000000000001" customHeight="1" x14ac:dyDescent="0.2"/>
    <row r="371" s="250" customFormat="1" ht="20.100000000000001" customHeight="1" x14ac:dyDescent="0.2"/>
    <row r="372" s="250" customFormat="1" ht="20.100000000000001" customHeight="1" x14ac:dyDescent="0.2"/>
    <row r="373" s="250" customFormat="1" ht="20.100000000000001" customHeight="1" x14ac:dyDescent="0.2"/>
    <row r="374" s="250" customFormat="1" ht="20.100000000000001" customHeight="1" x14ac:dyDescent="0.2"/>
    <row r="375" s="250" customFormat="1" ht="20.100000000000001" customHeight="1" x14ac:dyDescent="0.2"/>
    <row r="376" s="250" customFormat="1" ht="20.100000000000001" customHeight="1" x14ac:dyDescent="0.2"/>
    <row r="377" s="250" customFormat="1" ht="20.100000000000001" customHeight="1" x14ac:dyDescent="0.2"/>
    <row r="378" s="250" customFormat="1" ht="20.100000000000001" customHeight="1" x14ac:dyDescent="0.2"/>
    <row r="379" s="250" customFormat="1" ht="20.100000000000001" customHeight="1" x14ac:dyDescent="0.2"/>
    <row r="380" s="250" customFormat="1" ht="20.100000000000001" customHeight="1" x14ac:dyDescent="0.2"/>
    <row r="381" s="250" customFormat="1" ht="20.100000000000001" customHeight="1" x14ac:dyDescent="0.2"/>
    <row r="382" s="250" customFormat="1" ht="20.100000000000001" customHeight="1" x14ac:dyDescent="0.2"/>
    <row r="383" s="250" customFormat="1" ht="20.100000000000001" customHeight="1" x14ac:dyDescent="0.2"/>
    <row r="384" s="250" customFormat="1" ht="20.100000000000001" customHeight="1" x14ac:dyDescent="0.2"/>
    <row r="385" s="250" customFormat="1" ht="20.100000000000001" customHeight="1" x14ac:dyDescent="0.2"/>
    <row r="386" s="250" customFormat="1" ht="20.100000000000001" customHeight="1" x14ac:dyDescent="0.2"/>
    <row r="387" s="250" customFormat="1" ht="20.100000000000001" customHeight="1" x14ac:dyDescent="0.2"/>
    <row r="388" s="250" customFormat="1" ht="20.100000000000001" customHeight="1" x14ac:dyDescent="0.2"/>
    <row r="389" s="250" customFormat="1" ht="20.100000000000001" customHeight="1" x14ac:dyDescent="0.2"/>
    <row r="390" s="250" customFormat="1" ht="20.100000000000001" customHeight="1" x14ac:dyDescent="0.2"/>
    <row r="391" s="250" customFormat="1" ht="20.100000000000001" customHeight="1" x14ac:dyDescent="0.2"/>
    <row r="392" s="250" customFormat="1" ht="20.100000000000001" customHeight="1" x14ac:dyDescent="0.2"/>
    <row r="393" s="250" customFormat="1" ht="20.100000000000001" customHeight="1" x14ac:dyDescent="0.2"/>
    <row r="394" s="250" customFormat="1" ht="20.100000000000001" customHeight="1" x14ac:dyDescent="0.2"/>
    <row r="395" s="250" customFormat="1" ht="20.100000000000001" customHeight="1" x14ac:dyDescent="0.2"/>
    <row r="396" s="250" customFormat="1" ht="20.100000000000001" customHeight="1" x14ac:dyDescent="0.2"/>
    <row r="397" s="250" customFormat="1" ht="20.100000000000001" customHeight="1" x14ac:dyDescent="0.2"/>
    <row r="398" s="250" customFormat="1" ht="20.100000000000001" customHeight="1" x14ac:dyDescent="0.2"/>
    <row r="399" s="250" customFormat="1" ht="20.100000000000001" customHeight="1" x14ac:dyDescent="0.2"/>
    <row r="400" s="250" customFormat="1" ht="20.100000000000001" customHeight="1" x14ac:dyDescent="0.2"/>
    <row r="401" s="250" customFormat="1" ht="20.100000000000001" customHeight="1" x14ac:dyDescent="0.2"/>
    <row r="402" s="250" customFormat="1" ht="20.100000000000001" customHeight="1" x14ac:dyDescent="0.2"/>
    <row r="403" s="250" customFormat="1" ht="20.100000000000001" customHeight="1" x14ac:dyDescent="0.2"/>
    <row r="404" s="250" customFormat="1" ht="20.100000000000001" customHeight="1" x14ac:dyDescent="0.2"/>
    <row r="405" s="250" customFormat="1" ht="20.100000000000001" customHeight="1" x14ac:dyDescent="0.2"/>
    <row r="406" s="250" customFormat="1" ht="20.100000000000001" customHeight="1" x14ac:dyDescent="0.2"/>
    <row r="407" s="250" customFormat="1" ht="20.100000000000001" customHeight="1" x14ac:dyDescent="0.2"/>
    <row r="408" s="250" customFormat="1" ht="20.100000000000001" customHeight="1" x14ac:dyDescent="0.2"/>
    <row r="409" s="250" customFormat="1" ht="20.100000000000001" customHeight="1" x14ac:dyDescent="0.2"/>
    <row r="410" s="250" customFormat="1" ht="20.100000000000001" customHeight="1" x14ac:dyDescent="0.2"/>
    <row r="411" s="250" customFormat="1" ht="20.100000000000001" customHeight="1" x14ac:dyDescent="0.2"/>
    <row r="412" s="250" customFormat="1" ht="20.100000000000001" customHeight="1" x14ac:dyDescent="0.2"/>
    <row r="413" s="250" customFormat="1" ht="20.100000000000001" customHeight="1" x14ac:dyDescent="0.2"/>
    <row r="414" s="250" customFormat="1" ht="20.100000000000001" customHeight="1" x14ac:dyDescent="0.2"/>
    <row r="415" s="250" customFormat="1" ht="20.100000000000001" customHeight="1" x14ac:dyDescent="0.2"/>
    <row r="416" s="250" customFormat="1" ht="20.100000000000001" customHeight="1" x14ac:dyDescent="0.2"/>
    <row r="417" s="250" customFormat="1" ht="20.100000000000001" customHeight="1" x14ac:dyDescent="0.2"/>
    <row r="418" s="250" customFormat="1" ht="20.100000000000001" customHeight="1" x14ac:dyDescent="0.2"/>
    <row r="419" s="250" customFormat="1" ht="20.100000000000001" customHeight="1" x14ac:dyDescent="0.2"/>
    <row r="420" s="250" customFormat="1" ht="20.100000000000001" customHeight="1" x14ac:dyDescent="0.2"/>
    <row r="421" s="250" customFormat="1" ht="20.100000000000001" customHeight="1" x14ac:dyDescent="0.2"/>
    <row r="422" s="250" customFormat="1" ht="20.100000000000001" customHeight="1" x14ac:dyDescent="0.2"/>
    <row r="423" s="250" customFormat="1" ht="20.100000000000001" customHeight="1" x14ac:dyDescent="0.2"/>
    <row r="424" s="250" customFormat="1" ht="20.100000000000001" customHeight="1" x14ac:dyDescent="0.2"/>
    <row r="425" s="250" customFormat="1" ht="20.100000000000001" customHeight="1" x14ac:dyDescent="0.2"/>
    <row r="426" s="250" customFormat="1" ht="20.100000000000001" customHeight="1" x14ac:dyDescent="0.2"/>
    <row r="427" s="250" customFormat="1" ht="20.100000000000001" customHeight="1" x14ac:dyDescent="0.2"/>
    <row r="428" s="250" customFormat="1" ht="20.100000000000001" customHeight="1" x14ac:dyDescent="0.2"/>
    <row r="429" s="250" customFormat="1" ht="20.100000000000001" customHeight="1" x14ac:dyDescent="0.2"/>
    <row r="430" s="250" customFormat="1" ht="20.100000000000001" customHeight="1" x14ac:dyDescent="0.2"/>
    <row r="431" s="250" customFormat="1" ht="20.100000000000001" customHeight="1" x14ac:dyDescent="0.2"/>
    <row r="432" s="250" customFormat="1" ht="20.100000000000001" customHeight="1" x14ac:dyDescent="0.2"/>
    <row r="433" s="250" customFormat="1" ht="20.100000000000001" customHeight="1" x14ac:dyDescent="0.2"/>
    <row r="434" s="250" customFormat="1" ht="20.100000000000001" customHeight="1" x14ac:dyDescent="0.2"/>
    <row r="435" s="250" customFormat="1" ht="20.100000000000001" customHeight="1" x14ac:dyDescent="0.2"/>
    <row r="436" s="250" customFormat="1" ht="20.100000000000001" customHeight="1" x14ac:dyDescent="0.2"/>
    <row r="437" s="250" customFormat="1" ht="20.100000000000001" customHeight="1" x14ac:dyDescent="0.2"/>
    <row r="438" s="250" customFormat="1" ht="20.100000000000001" customHeight="1" x14ac:dyDescent="0.2"/>
    <row r="439" s="250" customFormat="1" ht="20.100000000000001" customHeight="1" x14ac:dyDescent="0.2"/>
    <row r="440" s="250" customFormat="1" ht="20.100000000000001" customHeight="1" x14ac:dyDescent="0.2"/>
    <row r="441" s="250" customFormat="1" ht="20.100000000000001" customHeight="1" x14ac:dyDescent="0.2"/>
    <row r="442" s="250" customFormat="1" ht="20.100000000000001" customHeight="1" x14ac:dyDescent="0.2"/>
    <row r="443" s="250" customFormat="1" ht="20.100000000000001" customHeight="1" x14ac:dyDescent="0.2"/>
    <row r="444" s="250" customFormat="1" ht="20.100000000000001" customHeight="1" x14ac:dyDescent="0.2"/>
    <row r="445" s="250" customFormat="1" ht="20.100000000000001" customHeight="1" x14ac:dyDescent="0.2"/>
    <row r="446" s="250" customFormat="1" ht="20.100000000000001" customHeight="1" x14ac:dyDescent="0.2"/>
    <row r="447" s="250" customFormat="1" ht="20.100000000000001" customHeight="1" x14ac:dyDescent="0.2"/>
    <row r="448" s="250" customFormat="1" ht="20.100000000000001" customHeight="1" x14ac:dyDescent="0.2"/>
    <row r="449" s="250" customFormat="1" ht="20.100000000000001" customHeight="1" x14ac:dyDescent="0.2"/>
    <row r="450" s="250" customFormat="1" ht="20.100000000000001" customHeight="1" x14ac:dyDescent="0.2"/>
    <row r="451" s="250" customFormat="1" ht="20.100000000000001" customHeight="1" x14ac:dyDescent="0.2"/>
    <row r="452" s="250" customFormat="1" ht="20.100000000000001" customHeight="1" x14ac:dyDescent="0.2"/>
    <row r="453" s="250" customFormat="1" ht="20.100000000000001" customHeight="1" x14ac:dyDescent="0.2"/>
    <row r="454" s="250" customFormat="1" ht="20.100000000000001" customHeight="1" x14ac:dyDescent="0.2"/>
    <row r="455" s="250" customFormat="1" ht="20.100000000000001" customHeight="1" x14ac:dyDescent="0.2"/>
    <row r="456" s="250" customFormat="1" ht="20.100000000000001" customHeight="1" x14ac:dyDescent="0.2"/>
    <row r="457" s="250" customFormat="1" ht="20.100000000000001" customHeight="1" x14ac:dyDescent="0.2"/>
    <row r="458" s="250" customFormat="1" ht="20.100000000000001" customHeight="1" x14ac:dyDescent="0.2"/>
    <row r="459" s="250" customFormat="1" ht="20.100000000000001" customHeight="1" x14ac:dyDescent="0.2"/>
    <row r="460" s="250" customFormat="1" ht="20.100000000000001" customHeight="1" x14ac:dyDescent="0.2"/>
    <row r="461" s="250" customFormat="1" ht="20.100000000000001" customHeight="1" x14ac:dyDescent="0.2"/>
    <row r="462" s="250" customFormat="1" ht="20.100000000000001" customHeight="1" x14ac:dyDescent="0.2"/>
    <row r="463" s="250" customFormat="1" ht="20.100000000000001" customHeight="1" x14ac:dyDescent="0.2"/>
    <row r="464" s="250" customFormat="1" ht="20.100000000000001" customHeight="1" x14ac:dyDescent="0.2"/>
    <row r="465" s="250" customFormat="1" ht="20.100000000000001" customHeight="1" x14ac:dyDescent="0.2"/>
    <row r="466" s="250" customFormat="1" ht="20.100000000000001" customHeight="1" x14ac:dyDescent="0.2"/>
    <row r="467" s="250" customFormat="1" ht="20.100000000000001" customHeight="1" x14ac:dyDescent="0.2"/>
    <row r="468" s="250" customFormat="1" ht="20.100000000000001" customHeight="1" x14ac:dyDescent="0.2"/>
    <row r="469" s="250" customFormat="1" ht="20.100000000000001" customHeight="1" x14ac:dyDescent="0.2"/>
    <row r="470" s="250" customFormat="1" ht="20.100000000000001" customHeight="1" x14ac:dyDescent="0.2"/>
    <row r="471" s="250" customFormat="1" ht="20.100000000000001" customHeight="1" x14ac:dyDescent="0.2"/>
    <row r="472" s="250" customFormat="1" ht="20.100000000000001" customHeight="1" x14ac:dyDescent="0.2"/>
    <row r="473" s="250" customFormat="1" ht="20.100000000000001" customHeight="1" x14ac:dyDescent="0.2"/>
    <row r="474" s="250" customFormat="1" ht="20.100000000000001" customHeight="1" x14ac:dyDescent="0.2"/>
    <row r="475" s="250" customFormat="1" ht="20.100000000000001" customHeight="1" x14ac:dyDescent="0.2"/>
    <row r="476" s="250" customFormat="1" ht="20.100000000000001" customHeight="1" x14ac:dyDescent="0.2"/>
    <row r="477" s="250" customFormat="1" ht="20.100000000000001" customHeight="1" x14ac:dyDescent="0.2"/>
    <row r="478" s="250" customFormat="1" ht="20.100000000000001" customHeight="1" x14ac:dyDescent="0.2"/>
    <row r="479" s="250" customFormat="1" ht="20.100000000000001" customHeight="1" x14ac:dyDescent="0.2"/>
    <row r="480" s="250" customFormat="1" ht="20.100000000000001" customHeight="1" x14ac:dyDescent="0.2"/>
    <row r="481" s="250" customFormat="1" ht="20.100000000000001" customHeight="1" x14ac:dyDescent="0.2"/>
    <row r="482" s="250" customFormat="1" ht="20.100000000000001" customHeight="1" x14ac:dyDescent="0.2"/>
    <row r="483" s="250" customFormat="1" ht="20.100000000000001" customHeight="1" x14ac:dyDescent="0.2"/>
    <row r="484" s="250" customFormat="1" ht="20.100000000000001" customHeight="1" x14ac:dyDescent="0.2"/>
    <row r="485" s="250" customFormat="1" ht="20.100000000000001" customHeight="1" x14ac:dyDescent="0.2"/>
    <row r="486" s="250" customFormat="1" ht="20.100000000000001" customHeight="1" x14ac:dyDescent="0.2"/>
    <row r="487" s="250" customFormat="1" ht="20.100000000000001" customHeight="1" x14ac:dyDescent="0.2"/>
    <row r="488" s="250" customFormat="1" ht="20.100000000000001" customHeight="1" x14ac:dyDescent="0.2"/>
    <row r="489" s="250" customFormat="1" ht="20.100000000000001" customHeight="1" x14ac:dyDescent="0.2"/>
    <row r="490" s="250" customFormat="1" ht="20.100000000000001" customHeight="1" x14ac:dyDescent="0.2"/>
    <row r="491" s="250" customFormat="1" ht="20.100000000000001" customHeight="1" x14ac:dyDescent="0.2"/>
    <row r="492" s="250" customFormat="1" ht="20.100000000000001" customHeight="1" x14ac:dyDescent="0.2"/>
    <row r="493" s="250" customFormat="1" ht="20.100000000000001" customHeight="1" x14ac:dyDescent="0.2"/>
    <row r="494" s="250" customFormat="1" ht="20.100000000000001" customHeight="1" x14ac:dyDescent="0.2"/>
    <row r="495" s="250" customFormat="1" ht="20.100000000000001" customHeight="1" x14ac:dyDescent="0.2"/>
    <row r="496" s="250" customFormat="1" ht="20.100000000000001" customHeight="1" x14ac:dyDescent="0.2"/>
    <row r="497" s="250" customFormat="1" ht="20.100000000000001" customHeight="1" x14ac:dyDescent="0.2"/>
    <row r="498" s="250" customFormat="1" ht="20.100000000000001" customHeight="1" x14ac:dyDescent="0.2"/>
    <row r="499" s="250" customFormat="1" ht="20.100000000000001" customHeight="1" x14ac:dyDescent="0.2"/>
    <row r="500" s="250" customFormat="1" ht="20.100000000000001" customHeight="1" x14ac:dyDescent="0.2"/>
    <row r="501" s="250" customFormat="1" ht="20.100000000000001" customHeight="1" x14ac:dyDescent="0.2"/>
    <row r="502" s="250" customFormat="1" ht="20.100000000000001" customHeight="1" x14ac:dyDescent="0.2"/>
    <row r="503" s="250" customFormat="1" ht="20.100000000000001" customHeight="1" x14ac:dyDescent="0.2"/>
    <row r="504" s="250" customFormat="1" ht="20.100000000000001" customHeight="1" x14ac:dyDescent="0.2"/>
    <row r="505" s="250" customFormat="1" ht="20.100000000000001" customHeight="1" x14ac:dyDescent="0.2"/>
    <row r="506" s="250" customFormat="1" ht="20.100000000000001" customHeight="1" x14ac:dyDescent="0.2"/>
    <row r="507" s="250" customFormat="1" ht="20.100000000000001" customHeight="1" x14ac:dyDescent="0.2"/>
    <row r="508" s="250" customFormat="1" ht="20.100000000000001" customHeight="1" x14ac:dyDescent="0.2"/>
    <row r="509" s="250" customFormat="1" ht="20.100000000000001" customHeight="1" x14ac:dyDescent="0.2"/>
    <row r="510" s="250" customFormat="1" ht="20.100000000000001" customHeight="1" x14ac:dyDescent="0.2"/>
    <row r="511" s="250" customFormat="1" ht="20.100000000000001" customHeight="1" x14ac:dyDescent="0.2"/>
    <row r="512" s="250" customFormat="1" ht="20.100000000000001" customHeight="1" x14ac:dyDescent="0.2"/>
    <row r="513" s="250" customFormat="1" ht="20.100000000000001" customHeight="1" x14ac:dyDescent="0.2"/>
    <row r="514" s="250" customFormat="1" ht="20.100000000000001" customHeight="1" x14ac:dyDescent="0.2"/>
    <row r="515" s="250" customFormat="1" ht="20.100000000000001" customHeight="1" x14ac:dyDescent="0.2"/>
    <row r="516" s="250" customFormat="1" ht="20.100000000000001" customHeight="1" x14ac:dyDescent="0.2"/>
    <row r="517" s="250" customFormat="1" ht="20.100000000000001" customHeight="1" x14ac:dyDescent="0.2"/>
    <row r="518" s="250" customFormat="1" ht="20.100000000000001" customHeight="1" x14ac:dyDescent="0.2"/>
    <row r="519" s="250" customFormat="1" ht="20.100000000000001" customHeight="1" x14ac:dyDescent="0.2"/>
    <row r="520" s="250" customFormat="1" ht="20.100000000000001" customHeight="1" x14ac:dyDescent="0.2"/>
    <row r="521" s="250" customFormat="1" ht="20.100000000000001" customHeight="1" x14ac:dyDescent="0.2"/>
    <row r="522" s="250" customFormat="1" ht="20.100000000000001" customHeight="1" x14ac:dyDescent="0.2"/>
    <row r="523" s="250" customFormat="1" ht="20.100000000000001" customHeight="1" x14ac:dyDescent="0.2"/>
    <row r="524" s="250" customFormat="1" ht="20.100000000000001" customHeight="1" x14ac:dyDescent="0.2"/>
    <row r="525" s="250" customFormat="1" ht="20.100000000000001" customHeight="1" x14ac:dyDescent="0.2"/>
    <row r="526" s="250" customFormat="1" ht="20.100000000000001" customHeight="1" x14ac:dyDescent="0.2"/>
    <row r="527" s="250" customFormat="1" ht="20.100000000000001" customHeight="1" x14ac:dyDescent="0.2"/>
    <row r="528" s="250" customFormat="1" ht="20.100000000000001" customHeight="1" x14ac:dyDescent="0.2"/>
    <row r="529" s="250" customFormat="1" ht="20.100000000000001" customHeight="1" x14ac:dyDescent="0.2"/>
    <row r="530" s="250" customFormat="1" ht="20.100000000000001" customHeight="1" x14ac:dyDescent="0.2"/>
    <row r="531" s="250" customFormat="1" ht="20.100000000000001" customHeight="1" x14ac:dyDescent="0.2"/>
    <row r="532" s="250" customFormat="1" ht="20.100000000000001" customHeight="1" x14ac:dyDescent="0.2"/>
    <row r="533" s="250" customFormat="1" ht="20.100000000000001" customHeight="1" x14ac:dyDescent="0.2"/>
    <row r="534" s="250" customFormat="1" ht="20.100000000000001" customHeight="1" x14ac:dyDescent="0.2"/>
    <row r="535" s="250" customFormat="1" ht="20.100000000000001" customHeight="1" x14ac:dyDescent="0.2"/>
    <row r="536" s="250" customFormat="1" ht="20.100000000000001" customHeight="1" x14ac:dyDescent="0.2"/>
    <row r="537" s="250" customFormat="1" ht="20.100000000000001" customHeight="1" x14ac:dyDescent="0.2"/>
    <row r="538" s="250" customFormat="1" ht="20.100000000000001" customHeight="1" x14ac:dyDescent="0.2"/>
    <row r="539" s="250" customFormat="1" ht="20.100000000000001" customHeight="1" x14ac:dyDescent="0.2"/>
    <row r="540" s="250" customFormat="1" ht="20.100000000000001" customHeight="1" x14ac:dyDescent="0.2"/>
    <row r="541" s="250" customFormat="1" ht="20.100000000000001" customHeight="1" x14ac:dyDescent="0.2"/>
    <row r="542" s="250" customFormat="1" ht="20.100000000000001" customHeight="1" x14ac:dyDescent="0.2"/>
    <row r="543" s="250" customFormat="1" ht="20.100000000000001" customHeight="1" x14ac:dyDescent="0.2"/>
    <row r="544" s="250" customFormat="1" ht="20.100000000000001" customHeight="1" x14ac:dyDescent="0.2"/>
    <row r="545" s="250" customFormat="1" ht="20.100000000000001" customHeight="1" x14ac:dyDescent="0.2"/>
    <row r="546" s="250" customFormat="1" ht="20.100000000000001" customHeight="1" x14ac:dyDescent="0.2"/>
    <row r="547" s="250" customFormat="1" ht="20.100000000000001" customHeight="1" x14ac:dyDescent="0.2"/>
    <row r="548" s="250" customFormat="1" ht="20.100000000000001" customHeight="1" x14ac:dyDescent="0.2"/>
    <row r="549" s="250" customFormat="1" ht="20.100000000000001" customHeight="1" x14ac:dyDescent="0.2"/>
    <row r="550" s="250" customFormat="1" ht="20.100000000000001" customHeight="1" x14ac:dyDescent="0.2"/>
    <row r="551" s="250" customFormat="1" ht="20.100000000000001" customHeight="1" x14ac:dyDescent="0.2"/>
    <row r="552" s="250" customFormat="1" ht="20.100000000000001" customHeight="1" x14ac:dyDescent="0.2"/>
    <row r="553" s="250" customFormat="1" ht="20.100000000000001" customHeight="1" x14ac:dyDescent="0.2"/>
    <row r="554" s="250" customFormat="1" ht="20.100000000000001" customHeight="1" x14ac:dyDescent="0.2"/>
    <row r="555" s="250" customFormat="1" ht="20.100000000000001" customHeight="1" x14ac:dyDescent="0.2"/>
    <row r="556" s="250" customFormat="1" ht="20.100000000000001" customHeight="1" x14ac:dyDescent="0.2"/>
    <row r="557" s="250" customFormat="1" ht="20.100000000000001" customHeight="1" x14ac:dyDescent="0.2"/>
    <row r="558" s="250" customFormat="1" ht="20.100000000000001" customHeight="1" x14ac:dyDescent="0.2"/>
    <row r="559" s="250" customFormat="1" ht="20.100000000000001" customHeight="1" x14ac:dyDescent="0.2"/>
    <row r="560" s="250" customFormat="1" ht="20.100000000000001" customHeight="1" x14ac:dyDescent="0.2"/>
    <row r="561" s="250" customFormat="1" ht="20.100000000000001" customHeight="1" x14ac:dyDescent="0.2"/>
    <row r="562" s="250" customFormat="1" ht="20.100000000000001" customHeight="1" x14ac:dyDescent="0.2"/>
    <row r="563" s="250" customFormat="1" ht="20.100000000000001" customHeight="1" x14ac:dyDescent="0.2"/>
    <row r="564" s="250" customFormat="1" ht="20.100000000000001" customHeight="1" x14ac:dyDescent="0.2"/>
    <row r="565" s="250" customFormat="1" ht="20.100000000000001" customHeight="1" x14ac:dyDescent="0.2"/>
    <row r="566" s="250" customFormat="1" ht="20.100000000000001" customHeight="1" x14ac:dyDescent="0.2"/>
    <row r="567" s="250" customFormat="1" ht="20.100000000000001" customHeight="1" x14ac:dyDescent="0.2"/>
    <row r="568" s="250" customFormat="1" ht="20.100000000000001" customHeight="1" x14ac:dyDescent="0.2"/>
    <row r="569" s="250" customFormat="1" ht="20.100000000000001" customHeight="1" x14ac:dyDescent="0.2"/>
    <row r="570" s="250" customFormat="1" ht="20.100000000000001" customHeight="1" x14ac:dyDescent="0.2"/>
    <row r="571" s="250" customFormat="1" ht="20.100000000000001" customHeight="1" x14ac:dyDescent="0.2"/>
    <row r="572" s="250" customFormat="1" ht="20.100000000000001" customHeight="1" x14ac:dyDescent="0.2"/>
    <row r="573" s="250" customFormat="1" ht="20.100000000000001" customHeight="1" x14ac:dyDescent="0.2"/>
    <row r="574" s="250" customFormat="1" ht="20.100000000000001" customHeight="1" x14ac:dyDescent="0.2"/>
    <row r="575" s="250" customFormat="1" ht="20.100000000000001" customHeight="1" x14ac:dyDescent="0.2"/>
    <row r="576" s="250" customFormat="1" ht="20.100000000000001" customHeight="1" x14ac:dyDescent="0.2"/>
    <row r="577" s="250" customFormat="1" ht="20.100000000000001" customHeight="1" x14ac:dyDescent="0.2"/>
    <row r="578" s="250" customFormat="1" ht="20.100000000000001" customHeight="1" x14ac:dyDescent="0.2"/>
    <row r="579" s="250" customFormat="1" ht="20.100000000000001" customHeight="1" x14ac:dyDescent="0.2"/>
    <row r="580" s="250" customFormat="1" ht="20.100000000000001" customHeight="1" x14ac:dyDescent="0.2"/>
    <row r="581" s="250" customFormat="1" ht="20.100000000000001" customHeight="1" x14ac:dyDescent="0.2"/>
    <row r="582" s="250" customFormat="1" ht="20.100000000000001" customHeight="1" x14ac:dyDescent="0.2"/>
    <row r="583" s="250" customFormat="1" ht="20.100000000000001" customHeight="1" x14ac:dyDescent="0.2"/>
    <row r="584" s="250" customFormat="1" ht="20.100000000000001" customHeight="1" x14ac:dyDescent="0.2"/>
    <row r="585" s="250" customFormat="1" ht="20.100000000000001" customHeight="1" x14ac:dyDescent="0.2"/>
    <row r="586" s="250" customFormat="1" ht="20.100000000000001" customHeight="1" x14ac:dyDescent="0.2"/>
    <row r="587" s="250" customFormat="1" ht="20.100000000000001" customHeight="1" x14ac:dyDescent="0.2"/>
    <row r="588" s="250" customFormat="1" ht="20.100000000000001" customHeight="1" x14ac:dyDescent="0.2"/>
    <row r="589" s="250" customFormat="1" ht="20.100000000000001" customHeight="1" x14ac:dyDescent="0.2"/>
    <row r="590" s="250" customFormat="1" ht="20.100000000000001" customHeight="1" x14ac:dyDescent="0.2"/>
    <row r="591" s="250" customFormat="1" ht="20.100000000000001" customHeight="1" x14ac:dyDescent="0.2"/>
    <row r="592" s="250" customFormat="1" ht="20.100000000000001" customHeight="1" x14ac:dyDescent="0.2"/>
    <row r="593" s="250" customFormat="1" ht="20.100000000000001" customHeight="1" x14ac:dyDescent="0.2"/>
    <row r="594" s="250" customFormat="1" ht="20.100000000000001" customHeight="1" x14ac:dyDescent="0.2"/>
  </sheetData>
  <mergeCells count="11">
    <mergeCell ref="C79:E79"/>
    <mergeCell ref="A85:E85"/>
    <mergeCell ref="C87:E87"/>
    <mergeCell ref="A116:E116"/>
    <mergeCell ref="C118:E118"/>
    <mergeCell ref="A77:E77"/>
    <mergeCell ref="A1:E1"/>
    <mergeCell ref="C4:E4"/>
    <mergeCell ref="C12:E12"/>
    <mergeCell ref="A41:E41"/>
    <mergeCell ref="C43:E43"/>
  </mergeCells>
  <pageMargins left="0.74803149606299213" right="0.74803149606299213" top="0.98425196850393704" bottom="0.98425196850393704" header="0.51181102362204722" footer="0.51181102362204722"/>
  <pageSetup paperSize="9" scale="76" fitToHeight="8" orientation="portrait" horizontalDpi="300" verticalDpi="300" r:id="rId1"/>
  <headerFooter alignWithMargins="0"/>
  <rowBreaks count="3" manualBreakCount="3">
    <brk id="40" max="16383" man="1"/>
    <brk id="83" max="16383" man="1"/>
    <brk id="115" max="16383" man="1"/>
  </rowBreaks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51CB8-52A1-45CC-A34C-5BB7E5A42306}">
  <dimension ref="A1:G104"/>
  <sheetViews>
    <sheetView zoomScale="80" zoomScaleNormal="80" zoomScaleSheetLayoutView="80" workbookViewId="0">
      <selection activeCell="B41" sqref="B41"/>
    </sheetView>
  </sheetViews>
  <sheetFormatPr defaultColWidth="9.140625" defaultRowHeight="12.75" x14ac:dyDescent="0.2"/>
  <cols>
    <col min="1" max="1" width="4.85546875" style="250" customWidth="1"/>
    <col min="2" max="2" width="38.7109375" style="250" customWidth="1"/>
    <col min="3" max="4" width="17.5703125" style="250" customWidth="1"/>
    <col min="5" max="5" width="15.7109375" style="250" customWidth="1"/>
    <col min="6" max="16384" width="9.140625" style="250"/>
  </cols>
  <sheetData>
    <row r="1" spans="1:7" ht="57" customHeight="1" x14ac:dyDescent="0.2">
      <c r="A1" s="532"/>
      <c r="B1" s="533" t="s">
        <v>346</v>
      </c>
      <c r="C1" s="454"/>
      <c r="D1" s="454"/>
      <c r="E1" s="454"/>
    </row>
    <row r="2" spans="1:7" ht="20.100000000000001" customHeight="1" x14ac:dyDescent="0.2">
      <c r="A2" s="532"/>
      <c r="B2" s="454"/>
      <c r="C2" s="454"/>
      <c r="D2" s="454"/>
      <c r="E2" s="454"/>
    </row>
    <row r="3" spans="1:7" ht="20.100000000000001" customHeight="1" thickBot="1" x14ac:dyDescent="0.25">
      <c r="A3" s="456"/>
      <c r="B3" s="456"/>
      <c r="C3" s="456"/>
      <c r="D3" s="456"/>
      <c r="E3" s="456"/>
    </row>
    <row r="4" spans="1:7" ht="20.100000000000001" customHeight="1" thickBot="1" x14ac:dyDescent="0.25">
      <c r="A4" s="435" t="s">
        <v>3</v>
      </c>
      <c r="B4" s="435" t="s">
        <v>4</v>
      </c>
      <c r="C4" s="579" t="s">
        <v>89</v>
      </c>
      <c r="D4" s="615"/>
      <c r="E4" s="580"/>
    </row>
    <row r="5" spans="1:7" ht="20.100000000000001" customHeight="1" thickBot="1" x14ac:dyDescent="0.25">
      <c r="A5" s="442"/>
      <c r="B5" s="127"/>
      <c r="C5" s="362">
        <v>2020</v>
      </c>
      <c r="D5" s="362">
        <v>2021</v>
      </c>
      <c r="E5" s="15" t="s">
        <v>183</v>
      </c>
    </row>
    <row r="6" spans="1:7" ht="20.100000000000001" customHeight="1" x14ac:dyDescent="0.2">
      <c r="A6" s="497" t="s">
        <v>7</v>
      </c>
      <c r="B6" s="199" t="s">
        <v>0</v>
      </c>
      <c r="C6" s="122">
        <f>+C39</f>
        <v>3.851</v>
      </c>
      <c r="D6" s="122">
        <f>+D39</f>
        <v>3.57</v>
      </c>
      <c r="E6" s="490">
        <f>+(D6-C6)*100</f>
        <v>-28.100000000000016</v>
      </c>
      <c r="F6" s="524"/>
      <c r="G6" s="221"/>
    </row>
    <row r="7" spans="1:7" ht="20.100000000000001" customHeight="1" thickBot="1" x14ac:dyDescent="0.25">
      <c r="A7" s="494" t="s">
        <v>8</v>
      </c>
      <c r="B7" s="201" t="s">
        <v>1</v>
      </c>
      <c r="C7" s="214">
        <f>+C75</f>
        <v>1.6950000000000001</v>
      </c>
      <c r="D7" s="214">
        <f>+D75</f>
        <v>1.671</v>
      </c>
      <c r="E7" s="490">
        <f>+(D7-C7)*100</f>
        <v>-2.4000000000000021</v>
      </c>
      <c r="F7" s="524"/>
      <c r="G7" s="221"/>
    </row>
    <row r="8" spans="1:7" ht="20.100000000000001" customHeight="1" thickBot="1" x14ac:dyDescent="0.25">
      <c r="A8" s="489"/>
      <c r="B8" s="202" t="s">
        <v>2</v>
      </c>
      <c r="C8" s="387">
        <v>2.4910000000000001</v>
      </c>
      <c r="D8" s="387">
        <v>2.3660000000000001</v>
      </c>
      <c r="E8" s="486">
        <f>+(D8-C8)*100</f>
        <v>-12.5</v>
      </c>
      <c r="F8" s="524"/>
      <c r="G8" s="221"/>
    </row>
    <row r="9" spans="1:7" ht="20.100000000000001" customHeight="1" x14ac:dyDescent="0.2">
      <c r="G9" s="221"/>
    </row>
    <row r="10" spans="1:7" ht="61.5" customHeight="1" x14ac:dyDescent="0.2">
      <c r="A10" s="532"/>
      <c r="B10" s="533" t="s">
        <v>347</v>
      </c>
      <c r="C10" s="532"/>
      <c r="D10" s="532"/>
      <c r="E10" s="532"/>
      <c r="G10" s="221"/>
    </row>
    <row r="11" spans="1:7" ht="20.100000000000001" customHeight="1" thickBot="1" x14ac:dyDescent="0.25">
      <c r="A11" s="456"/>
      <c r="B11" s="456"/>
      <c r="C11" s="456"/>
      <c r="D11" s="456"/>
      <c r="E11" s="456"/>
      <c r="G11" s="221"/>
    </row>
    <row r="12" spans="1:7" ht="20.100000000000001" customHeight="1" thickBot="1" x14ac:dyDescent="0.25">
      <c r="A12" s="435" t="s">
        <v>3</v>
      </c>
      <c r="B12" s="435" t="s">
        <v>10</v>
      </c>
      <c r="C12" s="579" t="s">
        <v>89</v>
      </c>
      <c r="D12" s="615"/>
      <c r="E12" s="580"/>
      <c r="G12" s="221"/>
    </row>
    <row r="13" spans="1:7" ht="20.100000000000001" customHeight="1" thickBot="1" x14ac:dyDescent="0.25">
      <c r="A13" s="442"/>
      <c r="B13" s="534"/>
      <c r="C13" s="362">
        <f>+C5</f>
        <v>2020</v>
      </c>
      <c r="D13" s="362">
        <f>+D5</f>
        <v>2021</v>
      </c>
      <c r="E13" s="15" t="s">
        <v>183</v>
      </c>
      <c r="G13" s="221"/>
    </row>
    <row r="14" spans="1:7" ht="20.100000000000001" customHeight="1" x14ac:dyDescent="0.2">
      <c r="A14" s="481" t="s">
        <v>7</v>
      </c>
      <c r="B14" s="507" t="s">
        <v>152</v>
      </c>
      <c r="C14" s="511">
        <v>6.5860000000000003</v>
      </c>
      <c r="D14" s="511">
        <v>5.9249999999999998</v>
      </c>
      <c r="E14" s="490">
        <f t="shared" ref="E14:E39" si="0">+(D14-C14)*100</f>
        <v>-66.100000000000051</v>
      </c>
      <c r="F14" s="524"/>
      <c r="G14" s="221"/>
    </row>
    <row r="15" spans="1:7" ht="20.100000000000001" customHeight="1" x14ac:dyDescent="0.2">
      <c r="A15" s="482" t="s">
        <v>8</v>
      </c>
      <c r="B15" s="507" t="s">
        <v>203</v>
      </c>
      <c r="C15" s="511">
        <v>3.665</v>
      </c>
      <c r="D15" s="511">
        <v>3.742</v>
      </c>
      <c r="E15" s="490">
        <f t="shared" si="0"/>
        <v>7.6999999999999957</v>
      </c>
      <c r="F15" s="524"/>
      <c r="G15" s="221"/>
    </row>
    <row r="16" spans="1:7" ht="20.100000000000001" customHeight="1" x14ac:dyDescent="0.2">
      <c r="A16" s="482" t="s">
        <v>9</v>
      </c>
      <c r="B16" s="507" t="s">
        <v>240</v>
      </c>
      <c r="C16" s="511">
        <v>6.8220000000000001</v>
      </c>
      <c r="D16" s="511">
        <v>6.5650000000000004</v>
      </c>
      <c r="E16" s="490">
        <f t="shared" si="0"/>
        <v>-25.699999999999967</v>
      </c>
      <c r="F16" s="524"/>
      <c r="G16" s="221"/>
    </row>
    <row r="17" spans="1:7" ht="20.100000000000001" customHeight="1" x14ac:dyDescent="0.2">
      <c r="A17" s="482" t="s">
        <v>11</v>
      </c>
      <c r="B17" s="507" t="s">
        <v>337</v>
      </c>
      <c r="C17" s="511">
        <v>72.731999999999999</v>
      </c>
      <c r="D17" s="511">
        <v>1.883</v>
      </c>
      <c r="E17" s="490">
        <f t="shared" si="0"/>
        <v>-7084.9000000000005</v>
      </c>
      <c r="F17" s="524"/>
      <c r="G17" s="221"/>
    </row>
    <row r="18" spans="1:7" ht="20.100000000000001" customHeight="1" x14ac:dyDescent="0.2">
      <c r="A18" s="482" t="s">
        <v>12</v>
      </c>
      <c r="B18" s="507" t="s">
        <v>153</v>
      </c>
      <c r="C18" s="511">
        <v>2.738</v>
      </c>
      <c r="D18" s="511">
        <v>2.0779999999999998</v>
      </c>
      <c r="E18" s="490">
        <f t="shared" si="0"/>
        <v>-66.000000000000014</v>
      </c>
      <c r="F18" s="524"/>
      <c r="G18" s="221"/>
    </row>
    <row r="19" spans="1:7" ht="20.100000000000001" customHeight="1" x14ac:dyDescent="0.2">
      <c r="A19" s="482" t="s">
        <v>13</v>
      </c>
      <c r="B19" s="507" t="s">
        <v>154</v>
      </c>
      <c r="C19" s="511">
        <v>1.998</v>
      </c>
      <c r="D19" s="511">
        <v>1.909</v>
      </c>
      <c r="E19" s="490">
        <f t="shared" si="0"/>
        <v>-8.8999999999999968</v>
      </c>
      <c r="F19" s="524"/>
      <c r="G19" s="221"/>
    </row>
    <row r="20" spans="1:7" ht="20.100000000000001" customHeight="1" x14ac:dyDescent="0.2">
      <c r="A20" s="482" t="s">
        <v>14</v>
      </c>
      <c r="B20" s="507" t="s">
        <v>182</v>
      </c>
      <c r="C20" s="511">
        <v>2.8860000000000001</v>
      </c>
      <c r="D20" s="511">
        <v>2.4950000000000001</v>
      </c>
      <c r="E20" s="490">
        <f t="shared" si="0"/>
        <v>-39.1</v>
      </c>
      <c r="F20" s="524"/>
      <c r="G20" s="221"/>
    </row>
    <row r="21" spans="1:7" ht="20.100000000000001" customHeight="1" x14ac:dyDescent="0.2">
      <c r="A21" s="482" t="s">
        <v>15</v>
      </c>
      <c r="B21" s="507" t="s">
        <v>155</v>
      </c>
      <c r="C21" s="511">
        <v>3.5659999999999998</v>
      </c>
      <c r="D21" s="511">
        <v>3.2989999999999999</v>
      </c>
      <c r="E21" s="490">
        <f t="shared" si="0"/>
        <v>-26.699999999999989</v>
      </c>
      <c r="F21" s="524"/>
      <c r="G21" s="221"/>
    </row>
    <row r="22" spans="1:7" ht="20.100000000000001" customHeight="1" x14ac:dyDescent="0.2">
      <c r="A22" s="482" t="s">
        <v>16</v>
      </c>
      <c r="B22" s="507" t="s">
        <v>156</v>
      </c>
      <c r="C22" s="511">
        <v>4.1500000000000004</v>
      </c>
      <c r="D22" s="511">
        <v>3.802</v>
      </c>
      <c r="E22" s="490">
        <f t="shared" si="0"/>
        <v>-34.800000000000033</v>
      </c>
      <c r="F22" s="524"/>
      <c r="G22" s="221"/>
    </row>
    <row r="23" spans="1:7" ht="20.100000000000001" customHeight="1" x14ac:dyDescent="0.2">
      <c r="A23" s="482" t="s">
        <v>17</v>
      </c>
      <c r="B23" s="507" t="s">
        <v>157</v>
      </c>
      <c r="C23" s="511">
        <v>1.044</v>
      </c>
      <c r="D23" s="511">
        <v>0.81200000000000006</v>
      </c>
      <c r="E23" s="490">
        <f t="shared" si="0"/>
        <v>-23.2</v>
      </c>
      <c r="F23" s="524"/>
      <c r="G23" s="221"/>
    </row>
    <row r="24" spans="1:7" ht="20.100000000000001" customHeight="1" x14ac:dyDescent="0.2">
      <c r="A24" s="482" t="s">
        <v>18</v>
      </c>
      <c r="B24" s="507" t="s">
        <v>158</v>
      </c>
      <c r="C24" s="511">
        <v>6.2469999999999999</v>
      </c>
      <c r="D24" s="511">
        <v>6.2880000000000003</v>
      </c>
      <c r="E24" s="490">
        <f t="shared" si="0"/>
        <v>4.1000000000000369</v>
      </c>
      <c r="F24" s="524"/>
      <c r="G24" s="221"/>
    </row>
    <row r="25" spans="1:7" ht="20.100000000000001" customHeight="1" x14ac:dyDescent="0.2">
      <c r="A25" s="482" t="s">
        <v>19</v>
      </c>
      <c r="B25" s="507" t="s">
        <v>159</v>
      </c>
      <c r="C25" s="511">
        <v>4.6340000000000003</v>
      </c>
      <c r="D25" s="511">
        <v>4.7409999999999997</v>
      </c>
      <c r="E25" s="490">
        <f t="shared" si="0"/>
        <v>10.699999999999932</v>
      </c>
      <c r="F25" s="524"/>
      <c r="G25" s="221"/>
    </row>
    <row r="26" spans="1:7" ht="20.100000000000001" customHeight="1" x14ac:dyDescent="0.2">
      <c r="A26" s="482" t="s">
        <v>20</v>
      </c>
      <c r="B26" s="507" t="s">
        <v>160</v>
      </c>
      <c r="C26" s="511">
        <v>11.802</v>
      </c>
      <c r="D26" s="511">
        <v>14.614000000000001</v>
      </c>
      <c r="E26" s="490">
        <f t="shared" si="0"/>
        <v>281.2000000000001</v>
      </c>
      <c r="F26" s="524"/>
      <c r="G26" s="221"/>
    </row>
    <row r="27" spans="1:7" ht="20.100000000000001" customHeight="1" x14ac:dyDescent="0.2">
      <c r="A27" s="482" t="s">
        <v>21</v>
      </c>
      <c r="B27" s="507" t="s">
        <v>241</v>
      </c>
      <c r="C27" s="511">
        <v>6.31</v>
      </c>
      <c r="D27" s="511">
        <v>3.331</v>
      </c>
      <c r="E27" s="490">
        <f t="shared" si="0"/>
        <v>-297.89999999999998</v>
      </c>
      <c r="F27" s="524"/>
      <c r="G27" s="221"/>
    </row>
    <row r="28" spans="1:7" ht="20.100000000000001" customHeight="1" x14ac:dyDescent="0.2">
      <c r="A28" s="482" t="s">
        <v>22</v>
      </c>
      <c r="B28" s="507" t="s">
        <v>242</v>
      </c>
      <c r="C28" s="511">
        <v>0.20399999999999999</v>
      </c>
      <c r="D28" s="511">
        <v>0.20799999999999999</v>
      </c>
      <c r="E28" s="490">
        <f t="shared" si="0"/>
        <v>0.40000000000000036</v>
      </c>
      <c r="F28" s="524"/>
      <c r="G28" s="221"/>
    </row>
    <row r="29" spans="1:7" ht="20.100000000000001" customHeight="1" x14ac:dyDescent="0.2">
      <c r="A29" s="482" t="s">
        <v>23</v>
      </c>
      <c r="B29" s="507" t="s">
        <v>338</v>
      </c>
      <c r="C29" s="511">
        <v>32.329000000000001</v>
      </c>
      <c r="D29" s="511">
        <v>10.345000000000001</v>
      </c>
      <c r="E29" s="490">
        <f t="shared" si="0"/>
        <v>-2198.4</v>
      </c>
      <c r="F29" s="524"/>
      <c r="G29" s="221"/>
    </row>
    <row r="30" spans="1:7" ht="20.100000000000001" customHeight="1" x14ac:dyDescent="0.2">
      <c r="A30" s="482" t="s">
        <v>24</v>
      </c>
      <c r="B30" s="507" t="s">
        <v>204</v>
      </c>
      <c r="C30" s="511">
        <v>2.6339999999999999</v>
      </c>
      <c r="D30" s="511">
        <v>2.6139999999999999</v>
      </c>
      <c r="E30" s="490">
        <f t="shared" si="0"/>
        <v>-2.0000000000000018</v>
      </c>
      <c r="F30" s="524"/>
      <c r="G30" s="221"/>
    </row>
    <row r="31" spans="1:7" ht="20.100000000000001" customHeight="1" x14ac:dyDescent="0.2">
      <c r="A31" s="482" t="s">
        <v>25</v>
      </c>
      <c r="B31" s="507" t="s">
        <v>188</v>
      </c>
      <c r="C31" s="511">
        <v>17.902000000000001</v>
      </c>
      <c r="D31" s="511">
        <v>18.228000000000002</v>
      </c>
      <c r="E31" s="490">
        <f t="shared" si="0"/>
        <v>32.600000000000051</v>
      </c>
      <c r="F31" s="524"/>
      <c r="G31" s="221"/>
    </row>
    <row r="32" spans="1:7" ht="20.100000000000001" customHeight="1" x14ac:dyDescent="0.2">
      <c r="A32" s="482" t="s">
        <v>26</v>
      </c>
      <c r="B32" s="507" t="s">
        <v>298</v>
      </c>
      <c r="C32" s="511">
        <v>2.0590000000000002</v>
      </c>
      <c r="D32" s="511">
        <v>1.9410000000000001</v>
      </c>
      <c r="E32" s="490">
        <f t="shared" si="0"/>
        <v>-11.800000000000011</v>
      </c>
      <c r="F32" s="524"/>
      <c r="G32" s="221"/>
    </row>
    <row r="33" spans="1:7" ht="20.100000000000001" customHeight="1" x14ac:dyDescent="0.2">
      <c r="A33" s="482" t="s">
        <v>27</v>
      </c>
      <c r="B33" s="507" t="s">
        <v>320</v>
      </c>
      <c r="C33" s="511">
        <v>2.8</v>
      </c>
      <c r="D33" s="511">
        <v>2.1680000000000001</v>
      </c>
      <c r="E33" s="490">
        <f t="shared" si="0"/>
        <v>-63.199999999999967</v>
      </c>
      <c r="F33" s="524"/>
      <c r="G33" s="221"/>
    </row>
    <row r="34" spans="1:7" ht="20.100000000000001" customHeight="1" x14ac:dyDescent="0.2">
      <c r="A34" s="482" t="s">
        <v>28</v>
      </c>
      <c r="B34" s="507" t="s">
        <v>205</v>
      </c>
      <c r="C34" s="511">
        <v>0.61099999999999999</v>
      </c>
      <c r="D34" s="511">
        <v>0.67</v>
      </c>
      <c r="E34" s="490">
        <f t="shared" si="0"/>
        <v>5.9000000000000057</v>
      </c>
      <c r="F34" s="524"/>
      <c r="G34" s="221"/>
    </row>
    <row r="35" spans="1:7" ht="20.100000000000001" customHeight="1" x14ac:dyDescent="0.2">
      <c r="A35" s="482" t="s">
        <v>31</v>
      </c>
      <c r="B35" s="507" t="s">
        <v>161</v>
      </c>
      <c r="C35" s="511">
        <v>3.964</v>
      </c>
      <c r="D35" s="511">
        <v>3.262</v>
      </c>
      <c r="E35" s="490">
        <f t="shared" si="0"/>
        <v>-70.199999999999989</v>
      </c>
      <c r="F35" s="524"/>
      <c r="G35" s="221"/>
    </row>
    <row r="36" spans="1:7" ht="20.100000000000001" customHeight="1" x14ac:dyDescent="0.2">
      <c r="A36" s="482" t="s">
        <v>32</v>
      </c>
      <c r="B36" s="507" t="s">
        <v>321</v>
      </c>
      <c r="C36" s="511">
        <v>2.673</v>
      </c>
      <c r="D36" s="511">
        <v>2.6480000000000001</v>
      </c>
      <c r="E36" s="490">
        <f t="shared" si="0"/>
        <v>-2.4999999999999911</v>
      </c>
      <c r="F36" s="524"/>
      <c r="G36" s="221"/>
    </row>
    <row r="37" spans="1:7" ht="20.100000000000001" customHeight="1" x14ac:dyDescent="0.2">
      <c r="A37" s="482" t="s">
        <v>33</v>
      </c>
      <c r="B37" s="507" t="s">
        <v>243</v>
      </c>
      <c r="C37" s="511">
        <v>8.5139999999999993</v>
      </c>
      <c r="D37" s="511">
        <v>7.07</v>
      </c>
      <c r="E37" s="490">
        <f t="shared" si="0"/>
        <v>-144.39999999999992</v>
      </c>
      <c r="F37" s="524"/>
      <c r="G37" s="221"/>
    </row>
    <row r="38" spans="1:7" ht="20.100000000000001" customHeight="1" thickBot="1" x14ac:dyDescent="0.25">
      <c r="A38" s="482" t="s">
        <v>34</v>
      </c>
      <c r="B38" s="507" t="s">
        <v>206</v>
      </c>
      <c r="C38" s="511">
        <v>1.329</v>
      </c>
      <c r="D38" s="511">
        <v>1.123</v>
      </c>
      <c r="E38" s="490">
        <f t="shared" si="0"/>
        <v>-20.599999999999994</v>
      </c>
      <c r="F38" s="524"/>
      <c r="G38" s="221"/>
    </row>
    <row r="39" spans="1:7" ht="20.100000000000001" customHeight="1" thickBot="1" x14ac:dyDescent="0.25">
      <c r="A39" s="153"/>
      <c r="B39" s="154" t="s">
        <v>2</v>
      </c>
      <c r="C39" s="502">
        <v>3.851</v>
      </c>
      <c r="D39" s="502">
        <v>3.57</v>
      </c>
      <c r="E39" s="486">
        <f t="shared" si="0"/>
        <v>-28.100000000000016</v>
      </c>
      <c r="F39" s="524"/>
      <c r="G39" s="221"/>
    </row>
    <row r="40" spans="1:7" ht="20.100000000000001" customHeight="1" x14ac:dyDescent="0.2">
      <c r="G40" s="221"/>
    </row>
    <row r="41" spans="1:7" ht="75.75" customHeight="1" x14ac:dyDescent="0.2">
      <c r="A41" s="532"/>
      <c r="B41" s="533" t="s">
        <v>348</v>
      </c>
      <c r="C41" s="532"/>
      <c r="D41" s="532"/>
      <c r="E41" s="532"/>
      <c r="G41" s="221"/>
    </row>
    <row r="42" spans="1:7" ht="20.100000000000001" customHeight="1" thickBot="1" x14ac:dyDescent="0.25">
      <c r="A42" s="456"/>
      <c r="B42" s="456"/>
      <c r="C42" s="456"/>
      <c r="D42" s="456"/>
      <c r="E42" s="456"/>
      <c r="G42" s="221"/>
    </row>
    <row r="43" spans="1:7" ht="20.100000000000001" customHeight="1" thickBot="1" x14ac:dyDescent="0.25">
      <c r="A43" s="435" t="s">
        <v>3</v>
      </c>
      <c r="B43" s="436" t="s">
        <v>10</v>
      </c>
      <c r="C43" s="579" t="s">
        <v>89</v>
      </c>
      <c r="D43" s="615"/>
      <c r="E43" s="580"/>
      <c r="G43" s="221"/>
    </row>
    <row r="44" spans="1:7" ht="20.100000000000001" customHeight="1" thickBot="1" x14ac:dyDescent="0.25">
      <c r="A44" s="442"/>
      <c r="B44" s="531"/>
      <c r="C44" s="362">
        <f>+C5</f>
        <v>2020</v>
      </c>
      <c r="D44" s="362">
        <f>+D5</f>
        <v>2021</v>
      </c>
      <c r="E44" s="15" t="s">
        <v>183</v>
      </c>
      <c r="G44" s="221"/>
    </row>
    <row r="45" spans="1:7" ht="18.75" customHeight="1" x14ac:dyDescent="0.2">
      <c r="A45" s="481" t="s">
        <v>7</v>
      </c>
      <c r="B45" s="250" t="s">
        <v>162</v>
      </c>
      <c r="C45" s="511">
        <v>1.478</v>
      </c>
      <c r="D45" s="511">
        <v>1.482</v>
      </c>
      <c r="E45" s="490">
        <f t="shared" ref="E45:E75" si="1">+(D45-C45)*100</f>
        <v>0.40000000000000036</v>
      </c>
      <c r="F45" s="524"/>
      <c r="G45" s="221"/>
    </row>
    <row r="46" spans="1:7" ht="20.100000000000001" customHeight="1" x14ac:dyDescent="0.2">
      <c r="A46" s="482" t="s">
        <v>8</v>
      </c>
      <c r="B46" s="250" t="s">
        <v>163</v>
      </c>
      <c r="C46" s="511">
        <v>1.5569999999999999</v>
      </c>
      <c r="D46" s="511">
        <v>1.5169999999999999</v>
      </c>
      <c r="E46" s="490">
        <f t="shared" si="1"/>
        <v>-4.0000000000000036</v>
      </c>
      <c r="F46" s="524"/>
      <c r="G46" s="221"/>
    </row>
    <row r="47" spans="1:7" ht="20.100000000000001" customHeight="1" x14ac:dyDescent="0.2">
      <c r="A47" s="482" t="s">
        <v>9</v>
      </c>
      <c r="B47" s="250" t="s">
        <v>164</v>
      </c>
      <c r="C47" s="511">
        <v>1.1499999999999999</v>
      </c>
      <c r="D47" s="511">
        <v>1.1439999999999999</v>
      </c>
      <c r="E47" s="490">
        <f t="shared" si="1"/>
        <v>-0.60000000000000053</v>
      </c>
      <c r="F47" s="524"/>
      <c r="G47" s="221"/>
    </row>
    <row r="48" spans="1:7" ht="20.100000000000001" customHeight="1" x14ac:dyDescent="0.2">
      <c r="A48" s="482" t="s">
        <v>11</v>
      </c>
      <c r="B48" s="250" t="s">
        <v>165</v>
      </c>
      <c r="C48" s="511">
        <v>1.1859999999999999</v>
      </c>
      <c r="D48" s="511">
        <v>1.385</v>
      </c>
      <c r="E48" s="490">
        <f t="shared" si="1"/>
        <v>19.900000000000006</v>
      </c>
      <c r="F48" s="524"/>
      <c r="G48" s="221"/>
    </row>
    <row r="49" spans="1:7" ht="20.100000000000001" customHeight="1" x14ac:dyDescent="0.2">
      <c r="A49" s="482" t="s">
        <v>12</v>
      </c>
      <c r="B49" s="250" t="s">
        <v>189</v>
      </c>
      <c r="C49" s="511">
        <v>0.379</v>
      </c>
      <c r="D49" s="511">
        <v>0.42899999999999999</v>
      </c>
      <c r="E49" s="490">
        <f t="shared" si="1"/>
        <v>4.9999999999999991</v>
      </c>
      <c r="F49" s="524"/>
      <c r="G49" s="221"/>
    </row>
    <row r="50" spans="1:7" ht="20.100000000000001" customHeight="1" x14ac:dyDescent="0.2">
      <c r="A50" s="482" t="s">
        <v>13</v>
      </c>
      <c r="B50" s="250" t="s">
        <v>208</v>
      </c>
      <c r="C50" s="511">
        <v>1.5229999999999999</v>
      </c>
      <c r="D50" s="511">
        <v>1.46</v>
      </c>
      <c r="E50" s="490">
        <f t="shared" si="1"/>
        <v>-6.2999999999999945</v>
      </c>
      <c r="F50" s="524"/>
      <c r="G50" s="221"/>
    </row>
    <row r="51" spans="1:7" ht="20.100000000000001" customHeight="1" x14ac:dyDescent="0.2">
      <c r="A51" s="482" t="s">
        <v>14</v>
      </c>
      <c r="B51" s="250" t="s">
        <v>167</v>
      </c>
      <c r="C51" s="511">
        <v>3.9350000000000001</v>
      </c>
      <c r="D51" s="511">
        <v>2.9279999999999999</v>
      </c>
      <c r="E51" s="490">
        <f t="shared" si="1"/>
        <v>-100.70000000000002</v>
      </c>
      <c r="F51" s="524"/>
      <c r="G51" s="221"/>
    </row>
    <row r="52" spans="1:7" ht="20.100000000000001" customHeight="1" x14ac:dyDescent="0.2">
      <c r="A52" s="482" t="s">
        <v>15</v>
      </c>
      <c r="B52" s="250" t="s">
        <v>168</v>
      </c>
      <c r="C52" s="511">
        <v>3.1150000000000002</v>
      </c>
      <c r="D52" s="511">
        <v>2.194</v>
      </c>
      <c r="E52" s="490">
        <f t="shared" si="1"/>
        <v>-92.100000000000023</v>
      </c>
      <c r="F52" s="524"/>
      <c r="G52" s="221"/>
    </row>
    <row r="53" spans="1:7" ht="20.100000000000001" customHeight="1" x14ac:dyDescent="0.2">
      <c r="A53" s="482" t="s">
        <v>16</v>
      </c>
      <c r="B53" s="250" t="s">
        <v>209</v>
      </c>
      <c r="C53" s="511">
        <v>2.5449999999999999</v>
      </c>
      <c r="D53" s="511">
        <v>2.1230000000000002</v>
      </c>
      <c r="E53" s="490">
        <f t="shared" si="1"/>
        <v>-42.199999999999974</v>
      </c>
      <c r="F53" s="524"/>
      <c r="G53" s="221"/>
    </row>
    <row r="54" spans="1:7" ht="20.100000000000001" customHeight="1" x14ac:dyDescent="0.2">
      <c r="A54" s="482" t="s">
        <v>17</v>
      </c>
      <c r="B54" s="250" t="s">
        <v>210</v>
      </c>
      <c r="C54" s="511">
        <v>2.2469999999999999</v>
      </c>
      <c r="D54" s="511">
        <v>2.2789999999999999</v>
      </c>
      <c r="E54" s="490">
        <f t="shared" si="1"/>
        <v>3.2000000000000028</v>
      </c>
      <c r="F54" s="524"/>
      <c r="G54" s="221"/>
    </row>
    <row r="55" spans="1:7" ht="20.100000000000001" customHeight="1" x14ac:dyDescent="0.2">
      <c r="A55" s="482" t="s">
        <v>18</v>
      </c>
      <c r="B55" s="250" t="s">
        <v>169</v>
      </c>
      <c r="C55" s="511">
        <v>1.3480000000000001</v>
      </c>
      <c r="D55" s="511">
        <v>1.377</v>
      </c>
      <c r="E55" s="490">
        <f t="shared" si="1"/>
        <v>2.8999999999999915</v>
      </c>
      <c r="F55" s="524"/>
      <c r="G55" s="221"/>
    </row>
    <row r="56" spans="1:7" ht="20.100000000000001" customHeight="1" x14ac:dyDescent="0.2">
      <c r="A56" s="482" t="s">
        <v>19</v>
      </c>
      <c r="B56" s="250" t="s">
        <v>170</v>
      </c>
      <c r="C56" s="511">
        <v>1.534</v>
      </c>
      <c r="D56" s="511">
        <v>1.8340000000000001</v>
      </c>
      <c r="E56" s="490">
        <f t="shared" si="1"/>
        <v>30.000000000000004</v>
      </c>
      <c r="F56" s="524"/>
      <c r="G56" s="221"/>
    </row>
    <row r="57" spans="1:7" ht="20.100000000000001" customHeight="1" x14ac:dyDescent="0.2">
      <c r="A57" s="482" t="s">
        <v>20</v>
      </c>
      <c r="B57" s="250" t="s">
        <v>171</v>
      </c>
      <c r="C57" s="511">
        <v>1.2270000000000001</v>
      </c>
      <c r="D57" s="511">
        <v>1.141</v>
      </c>
      <c r="E57" s="490">
        <f t="shared" si="1"/>
        <v>-8.6000000000000085</v>
      </c>
      <c r="F57" s="524"/>
      <c r="G57" s="221"/>
    </row>
    <row r="58" spans="1:7" ht="20.100000000000001" customHeight="1" x14ac:dyDescent="0.2">
      <c r="A58" s="482" t="s">
        <v>21</v>
      </c>
      <c r="B58" s="250" t="s">
        <v>297</v>
      </c>
      <c r="C58" s="511">
        <v>4.9550000000000001</v>
      </c>
      <c r="D58" s="511">
        <v>2.246</v>
      </c>
      <c r="E58" s="490">
        <f t="shared" si="1"/>
        <v>-270.90000000000003</v>
      </c>
      <c r="F58" s="524"/>
      <c r="G58" s="221"/>
    </row>
    <row r="59" spans="1:7" ht="20.100000000000001" customHeight="1" x14ac:dyDescent="0.2">
      <c r="A59" s="482" t="s">
        <v>22</v>
      </c>
      <c r="B59" s="250" t="s">
        <v>172</v>
      </c>
      <c r="C59" s="511">
        <v>1.5189999999999999</v>
      </c>
      <c r="D59" s="511">
        <v>1.2470000000000001</v>
      </c>
      <c r="E59" s="490">
        <f t="shared" si="1"/>
        <v>-27.199999999999982</v>
      </c>
      <c r="F59" s="524"/>
      <c r="G59" s="221"/>
    </row>
    <row r="60" spans="1:7" ht="20.100000000000001" customHeight="1" x14ac:dyDescent="0.2">
      <c r="A60" s="482" t="s">
        <v>23</v>
      </c>
      <c r="B60" s="250" t="s">
        <v>244</v>
      </c>
      <c r="C60" s="511">
        <v>2.2930000000000001</v>
      </c>
      <c r="D60" s="511">
        <v>1.8480000000000001</v>
      </c>
      <c r="E60" s="490">
        <f t="shared" si="1"/>
        <v>-44.500000000000007</v>
      </c>
      <c r="F60" s="524"/>
      <c r="G60" s="221"/>
    </row>
    <row r="61" spans="1:7" ht="20.100000000000001" customHeight="1" x14ac:dyDescent="0.2">
      <c r="A61" s="482" t="s">
        <v>24</v>
      </c>
      <c r="B61" s="250" t="s">
        <v>211</v>
      </c>
      <c r="C61" s="511">
        <v>1.218</v>
      </c>
      <c r="D61" s="511">
        <v>1.3919999999999999</v>
      </c>
      <c r="E61" s="490">
        <f t="shared" si="1"/>
        <v>17.399999999999991</v>
      </c>
      <c r="F61" s="524"/>
      <c r="G61" s="221"/>
    </row>
    <row r="62" spans="1:7" ht="20.100000000000001" customHeight="1" x14ac:dyDescent="0.2">
      <c r="A62" s="482" t="s">
        <v>25</v>
      </c>
      <c r="B62" s="250" t="s">
        <v>249</v>
      </c>
      <c r="C62" s="511">
        <v>0.95299999999999996</v>
      </c>
      <c r="D62" s="511">
        <v>0.93500000000000005</v>
      </c>
      <c r="E62" s="490">
        <f t="shared" si="1"/>
        <v>-1.7999999999999905</v>
      </c>
      <c r="F62" s="524"/>
      <c r="G62" s="221"/>
    </row>
    <row r="63" spans="1:7" ht="20.100000000000001" customHeight="1" x14ac:dyDescent="0.2">
      <c r="A63" s="482" t="s">
        <v>26</v>
      </c>
      <c r="B63" s="250" t="s">
        <v>173</v>
      </c>
      <c r="C63" s="511">
        <v>1.48</v>
      </c>
      <c r="D63" s="511">
        <v>1.3839999999999999</v>
      </c>
      <c r="E63" s="490">
        <f t="shared" si="1"/>
        <v>-9.6000000000000085</v>
      </c>
      <c r="F63" s="524"/>
      <c r="G63" s="221"/>
    </row>
    <row r="64" spans="1:7" ht="20.100000000000001" customHeight="1" x14ac:dyDescent="0.2">
      <c r="A64" s="482" t="s">
        <v>27</v>
      </c>
      <c r="B64" s="250" t="s">
        <v>174</v>
      </c>
      <c r="C64" s="511">
        <v>1.8440000000000001</v>
      </c>
      <c r="D64" s="511">
        <v>1.839</v>
      </c>
      <c r="E64" s="490">
        <f t="shared" si="1"/>
        <v>-0.50000000000001155</v>
      </c>
      <c r="F64" s="524"/>
      <c r="G64" s="221"/>
    </row>
    <row r="65" spans="1:7" ht="20.100000000000001" customHeight="1" x14ac:dyDescent="0.2">
      <c r="A65" s="482" t="s">
        <v>28</v>
      </c>
      <c r="B65" s="250" t="s">
        <v>245</v>
      </c>
      <c r="C65" s="511">
        <v>1.1859999999999999</v>
      </c>
      <c r="D65" s="511">
        <v>1.2509999999999999</v>
      </c>
      <c r="E65" s="490">
        <f t="shared" si="1"/>
        <v>6.4999999999999947</v>
      </c>
      <c r="F65" s="524"/>
      <c r="G65" s="221"/>
    </row>
    <row r="66" spans="1:7" ht="20.100000000000001" customHeight="1" x14ac:dyDescent="0.2">
      <c r="A66" s="482" t="s">
        <v>31</v>
      </c>
      <c r="B66" s="250" t="s">
        <v>299</v>
      </c>
      <c r="C66" s="511">
        <v>2.581</v>
      </c>
      <c r="D66" s="511">
        <v>2.7320000000000002</v>
      </c>
      <c r="E66" s="490">
        <f t="shared" si="1"/>
        <v>15.100000000000025</v>
      </c>
      <c r="F66" s="524"/>
      <c r="G66" s="221"/>
    </row>
    <row r="67" spans="1:7" ht="20.100000000000001" customHeight="1" x14ac:dyDescent="0.2">
      <c r="A67" s="482" t="s">
        <v>32</v>
      </c>
      <c r="B67" s="250" t="s">
        <v>322</v>
      </c>
      <c r="C67" s="511">
        <v>1.125</v>
      </c>
      <c r="D67" s="511">
        <v>1.071</v>
      </c>
      <c r="E67" s="490">
        <f t="shared" si="1"/>
        <v>-5.4000000000000048</v>
      </c>
      <c r="F67" s="524"/>
      <c r="G67" s="221"/>
    </row>
    <row r="68" spans="1:7" ht="20.100000000000001" customHeight="1" x14ac:dyDescent="0.2">
      <c r="A68" s="482" t="s">
        <v>33</v>
      </c>
      <c r="B68" s="250" t="s">
        <v>175</v>
      </c>
      <c r="C68" s="511">
        <v>0.80600000000000005</v>
      </c>
      <c r="D68" s="511">
        <v>0.78800000000000003</v>
      </c>
      <c r="E68" s="490">
        <f t="shared" si="1"/>
        <v>-1.8000000000000016</v>
      </c>
      <c r="F68" s="524"/>
      <c r="G68" s="221"/>
    </row>
    <row r="69" spans="1:7" ht="20.100000000000001" customHeight="1" x14ac:dyDescent="0.2">
      <c r="A69" s="482" t="s">
        <v>34</v>
      </c>
      <c r="B69" s="250" t="s">
        <v>190</v>
      </c>
      <c r="C69" s="511">
        <v>1.47</v>
      </c>
      <c r="D69" s="511">
        <v>1.3939999999999999</v>
      </c>
      <c r="E69" s="490">
        <f t="shared" si="1"/>
        <v>-7.6000000000000068</v>
      </c>
      <c r="F69" s="524"/>
      <c r="G69" s="221"/>
    </row>
    <row r="70" spans="1:7" ht="20.100000000000001" customHeight="1" x14ac:dyDescent="0.2">
      <c r="A70" s="482" t="s">
        <v>35</v>
      </c>
      <c r="B70" s="250" t="s">
        <v>191</v>
      </c>
      <c r="C70" s="511">
        <v>1.3740000000000001</v>
      </c>
      <c r="D70" s="511">
        <v>1.2829999999999999</v>
      </c>
      <c r="E70" s="490">
        <f t="shared" si="1"/>
        <v>-9.1000000000000192</v>
      </c>
      <c r="F70" s="524"/>
      <c r="G70" s="221"/>
    </row>
    <row r="71" spans="1:7" ht="20.100000000000001" customHeight="1" x14ac:dyDescent="0.2">
      <c r="A71" s="482" t="s">
        <v>36</v>
      </c>
      <c r="B71" s="250" t="s">
        <v>176</v>
      </c>
      <c r="C71" s="511">
        <v>1.639</v>
      </c>
      <c r="D71" s="511">
        <v>2.093</v>
      </c>
      <c r="E71" s="490">
        <f t="shared" si="1"/>
        <v>45.4</v>
      </c>
      <c r="F71" s="524"/>
      <c r="G71" s="221"/>
    </row>
    <row r="72" spans="1:7" ht="20.100000000000001" customHeight="1" x14ac:dyDescent="0.2">
      <c r="A72" s="482" t="s">
        <v>37</v>
      </c>
      <c r="B72" s="250" t="s">
        <v>177</v>
      </c>
      <c r="C72" s="511">
        <v>1.6970000000000001</v>
      </c>
      <c r="D72" s="511">
        <v>1.6739999999999999</v>
      </c>
      <c r="E72" s="490">
        <f t="shared" si="1"/>
        <v>-2.3000000000000131</v>
      </c>
      <c r="F72" s="524"/>
      <c r="G72" s="221"/>
    </row>
    <row r="73" spans="1:7" ht="20.100000000000001" customHeight="1" x14ac:dyDescent="0.2">
      <c r="A73" s="482" t="s">
        <v>38</v>
      </c>
      <c r="B73" s="250" t="s">
        <v>330</v>
      </c>
      <c r="C73" s="511">
        <v>1.55</v>
      </c>
      <c r="D73" s="511">
        <v>1.498</v>
      </c>
      <c r="E73" s="490">
        <f t="shared" si="1"/>
        <v>-5.2000000000000046</v>
      </c>
      <c r="F73" s="524"/>
      <c r="G73" s="221"/>
    </row>
    <row r="74" spans="1:7" ht="20.100000000000001" customHeight="1" thickBot="1" x14ac:dyDescent="0.25">
      <c r="A74" s="482" t="s">
        <v>39</v>
      </c>
      <c r="B74" s="250" t="s">
        <v>178</v>
      </c>
      <c r="C74" s="511">
        <v>0.95399999999999996</v>
      </c>
      <c r="D74" s="511">
        <v>0.84899999999999998</v>
      </c>
      <c r="E74" s="490">
        <f t="shared" si="1"/>
        <v>-10.499999999999998</v>
      </c>
      <c r="F74" s="524"/>
      <c r="G74" s="221"/>
    </row>
    <row r="75" spans="1:7" ht="20.100000000000001" customHeight="1" thickBot="1" x14ac:dyDescent="0.25">
      <c r="A75" s="165"/>
      <c r="B75" s="55" t="s">
        <v>2</v>
      </c>
      <c r="C75" s="502">
        <v>1.6950000000000001</v>
      </c>
      <c r="D75" s="502">
        <v>1.671</v>
      </c>
      <c r="E75" s="486">
        <f t="shared" si="1"/>
        <v>-2.4000000000000021</v>
      </c>
      <c r="F75" s="524"/>
      <c r="G75" s="221"/>
    </row>
    <row r="76" spans="1:7" ht="20.100000000000001" customHeight="1" x14ac:dyDescent="0.2"/>
    <row r="77" spans="1:7" ht="20.100000000000001" customHeight="1" x14ac:dyDescent="0.2"/>
    <row r="78" spans="1:7" ht="20.100000000000001" customHeight="1" x14ac:dyDescent="0.2"/>
    <row r="79" spans="1:7" ht="20.100000000000001" customHeight="1" x14ac:dyDescent="0.2"/>
    <row r="80" spans="1:7" ht="20.100000000000001" customHeight="1" x14ac:dyDescent="0.2"/>
    <row r="81" s="250" customFormat="1" ht="20.100000000000001" customHeight="1" x14ac:dyDescent="0.2"/>
    <row r="82" s="250" customFormat="1" ht="20.100000000000001" customHeight="1" x14ac:dyDescent="0.2"/>
    <row r="83" s="250" customFormat="1" ht="20.100000000000001" customHeight="1" x14ac:dyDescent="0.2"/>
    <row r="84" s="250" customFormat="1" ht="20.100000000000001" customHeight="1" x14ac:dyDescent="0.2"/>
    <row r="85" s="250" customFormat="1" ht="20.100000000000001" customHeight="1" x14ac:dyDescent="0.2"/>
    <row r="86" s="250" customFormat="1" ht="20.100000000000001" customHeight="1" x14ac:dyDescent="0.2"/>
    <row r="87" s="250" customFormat="1" ht="20.100000000000001" customHeight="1" x14ac:dyDescent="0.2"/>
    <row r="88" s="250" customFormat="1" ht="20.100000000000001" customHeight="1" x14ac:dyDescent="0.2"/>
    <row r="89" s="250" customFormat="1" ht="20.100000000000001" customHeight="1" x14ac:dyDescent="0.2"/>
    <row r="90" s="250" customFormat="1" ht="20.100000000000001" customHeight="1" x14ac:dyDescent="0.2"/>
    <row r="91" s="250" customFormat="1" ht="20.100000000000001" customHeight="1" x14ac:dyDescent="0.2"/>
    <row r="92" s="250" customFormat="1" ht="20.100000000000001" customHeight="1" x14ac:dyDescent="0.2"/>
    <row r="93" s="250" customFormat="1" ht="20.100000000000001" customHeight="1" x14ac:dyDescent="0.2"/>
    <row r="94" s="250" customFormat="1" ht="20.100000000000001" customHeight="1" x14ac:dyDescent="0.2"/>
    <row r="95" s="250" customFormat="1" ht="20.100000000000001" customHeight="1" x14ac:dyDescent="0.2"/>
    <row r="96" s="250" customFormat="1" ht="20.100000000000001" customHeight="1" x14ac:dyDescent="0.2"/>
    <row r="97" s="250" customFormat="1" ht="20.100000000000001" customHeight="1" x14ac:dyDescent="0.2"/>
    <row r="98" s="250" customFormat="1" ht="20.100000000000001" customHeight="1" x14ac:dyDescent="0.2"/>
    <row r="99" s="250" customFormat="1" ht="20.100000000000001" customHeight="1" x14ac:dyDescent="0.2"/>
    <row r="100" s="250" customFormat="1" ht="20.100000000000001" customHeight="1" x14ac:dyDescent="0.2"/>
    <row r="101" s="250" customFormat="1" ht="20.100000000000001" customHeight="1" x14ac:dyDescent="0.2"/>
    <row r="102" s="250" customFormat="1" ht="20.100000000000001" customHeight="1" x14ac:dyDescent="0.2"/>
    <row r="103" s="250" customFormat="1" ht="20.100000000000001" customHeight="1" x14ac:dyDescent="0.2"/>
    <row r="104" s="250" customFormat="1" ht="20.100000000000001" customHeight="1" x14ac:dyDescent="0.2"/>
  </sheetData>
  <mergeCells count="3">
    <mergeCell ref="C4:E4"/>
    <mergeCell ref="C12:E12"/>
    <mergeCell ref="C43:E43"/>
  </mergeCells>
  <conditionalFormatting sqref="G6:G75">
    <cfRule type="cellIs" dxfId="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1" fitToHeight="5" orientation="portrait" r:id="rId1"/>
  <headerFooter alignWithMargins="0"/>
  <rowBreaks count="1" manualBreakCount="1">
    <brk id="4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31671-C3A4-4B32-97E8-29F416E0DDCB}">
  <dimension ref="A1:G213"/>
  <sheetViews>
    <sheetView zoomScale="85" zoomScaleNormal="85" zoomScaleSheetLayoutView="80" workbookViewId="0">
      <selection activeCell="A10" sqref="A10:E10"/>
    </sheetView>
  </sheetViews>
  <sheetFormatPr defaultColWidth="9.140625" defaultRowHeight="12.75" x14ac:dyDescent="0.2"/>
  <cols>
    <col min="1" max="1" width="4.140625" style="18" customWidth="1"/>
    <col min="2" max="2" width="36" style="18" customWidth="1"/>
    <col min="3" max="3" width="17.42578125" style="18" customWidth="1"/>
    <col min="4" max="4" width="17.28515625" style="18" customWidth="1"/>
    <col min="5" max="5" width="17" style="18" customWidth="1"/>
    <col min="6" max="8" width="9.140625" style="18"/>
    <col min="9" max="9" width="37.140625" style="18" bestFit="1" customWidth="1"/>
    <col min="10" max="16384" width="9.140625" style="18"/>
  </cols>
  <sheetData>
    <row r="1" spans="1:7" ht="20.100000000000001" customHeight="1" x14ac:dyDescent="0.2">
      <c r="A1" s="586" t="s">
        <v>86</v>
      </c>
      <c r="B1" s="586"/>
      <c r="C1" s="586"/>
      <c r="D1" s="586"/>
      <c r="E1" s="586"/>
    </row>
    <row r="2" spans="1:7" ht="20.100000000000001" customHeight="1" x14ac:dyDescent="0.2">
      <c r="A2" s="484"/>
      <c r="B2" s="484"/>
      <c r="C2" s="484"/>
      <c r="D2" s="484"/>
      <c r="E2" s="484"/>
    </row>
    <row r="3" spans="1:7" ht="20.100000000000001" customHeight="1" thickBot="1" x14ac:dyDescent="0.25">
      <c r="A3" s="113"/>
      <c r="B3" s="113"/>
      <c r="C3" s="113"/>
      <c r="D3" s="113"/>
      <c r="E3" s="113"/>
    </row>
    <row r="4" spans="1:7" ht="20.100000000000001" customHeight="1" thickBot="1" x14ac:dyDescent="0.25">
      <c r="A4" s="114" t="s">
        <v>3</v>
      </c>
      <c r="B4" s="485" t="s">
        <v>4</v>
      </c>
      <c r="C4" s="616" t="s">
        <v>86</v>
      </c>
      <c r="D4" s="617"/>
      <c r="E4" s="618"/>
    </row>
    <row r="5" spans="1:7" ht="20.100000000000001" customHeight="1" thickBot="1" x14ac:dyDescent="0.25">
      <c r="A5" s="119"/>
      <c r="B5" s="216"/>
      <c r="C5" s="362">
        <v>2020</v>
      </c>
      <c r="D5" s="362">
        <v>2021</v>
      </c>
      <c r="E5" s="15" t="s">
        <v>183</v>
      </c>
    </row>
    <row r="6" spans="1:7" ht="20.100000000000001" customHeight="1" x14ac:dyDescent="0.2">
      <c r="A6" s="198" t="s">
        <v>7</v>
      </c>
      <c r="B6" s="120" t="s">
        <v>0</v>
      </c>
      <c r="C6" s="226">
        <f>+C39</f>
        <v>0.17199999999999999</v>
      </c>
      <c r="D6" s="226">
        <f>+D39</f>
        <v>0.158</v>
      </c>
      <c r="E6" s="222">
        <f>+(D6-C6)*100</f>
        <v>-1.3999999999999986</v>
      </c>
      <c r="F6" s="219"/>
      <c r="G6" s="9"/>
    </row>
    <row r="7" spans="1:7" ht="20.100000000000001" customHeight="1" thickBot="1" x14ac:dyDescent="0.25">
      <c r="A7" s="200" t="s">
        <v>8</v>
      </c>
      <c r="B7" s="123" t="s">
        <v>1</v>
      </c>
      <c r="C7" s="223">
        <f>+C75</f>
        <v>0.11600000000000001</v>
      </c>
      <c r="D7" s="223">
        <f>+D75</f>
        <v>0.13700000000000001</v>
      </c>
      <c r="E7" s="222">
        <f>+(D7-C7)*100</f>
        <v>2.1000000000000005</v>
      </c>
      <c r="F7" s="219"/>
      <c r="G7" s="9"/>
    </row>
    <row r="8" spans="1:7" ht="20.100000000000001" customHeight="1" thickBot="1" x14ac:dyDescent="0.25">
      <c r="A8" s="132"/>
      <c r="B8" s="217" t="s">
        <v>41</v>
      </c>
      <c r="C8" s="138">
        <v>0.14799999999999999</v>
      </c>
      <c r="D8" s="138">
        <v>0.13100000000000001</v>
      </c>
      <c r="E8" s="230">
        <f>+(D8-C8)*100</f>
        <v>-1.6999999999999988</v>
      </c>
      <c r="F8" s="219"/>
      <c r="G8" s="25"/>
    </row>
    <row r="9" spans="1:7" ht="20.100000000000001" customHeight="1" x14ac:dyDescent="0.2">
      <c r="A9" s="125"/>
      <c r="B9" s="118"/>
      <c r="G9" s="9"/>
    </row>
    <row r="10" spans="1:7" ht="20.100000000000001" customHeight="1" x14ac:dyDescent="0.2">
      <c r="A10" s="586" t="s">
        <v>104</v>
      </c>
      <c r="B10" s="586"/>
      <c r="C10" s="586"/>
      <c r="D10" s="586"/>
      <c r="E10" s="586"/>
      <c r="G10" s="9"/>
    </row>
    <row r="11" spans="1:7" ht="20.100000000000001" customHeight="1" thickBot="1" x14ac:dyDescent="0.25">
      <c r="A11" s="113"/>
      <c r="B11" s="113"/>
      <c r="C11" s="113"/>
      <c r="D11" s="113"/>
      <c r="E11" s="113"/>
      <c r="G11" s="9"/>
    </row>
    <row r="12" spans="1:7" ht="20.100000000000001" customHeight="1" thickBot="1" x14ac:dyDescent="0.25">
      <c r="A12" s="114" t="s">
        <v>3</v>
      </c>
      <c r="B12" s="485" t="s">
        <v>10</v>
      </c>
      <c r="C12" s="616" t="s">
        <v>86</v>
      </c>
      <c r="D12" s="617"/>
      <c r="E12" s="618"/>
      <c r="G12" s="9"/>
    </row>
    <row r="13" spans="1:7" ht="20.100000000000001" customHeight="1" thickBot="1" x14ac:dyDescent="0.25">
      <c r="A13" s="119"/>
      <c r="B13" s="216"/>
      <c r="C13" s="362">
        <f>+C5</f>
        <v>2020</v>
      </c>
      <c r="D13" s="362">
        <f>+D5</f>
        <v>2021</v>
      </c>
      <c r="E13" s="15" t="s">
        <v>183</v>
      </c>
      <c r="G13" s="9"/>
    </row>
    <row r="14" spans="1:7" ht="20.100000000000001" customHeight="1" x14ac:dyDescent="0.2">
      <c r="A14" s="481" t="s">
        <v>7</v>
      </c>
      <c r="B14" s="417" t="s">
        <v>152</v>
      </c>
      <c r="C14" s="233">
        <v>-0.158</v>
      </c>
      <c r="D14" s="232">
        <v>-0.158</v>
      </c>
      <c r="E14" s="222">
        <f>+(D14-C14)*100</f>
        <v>0</v>
      </c>
      <c r="F14" s="219"/>
      <c r="G14" s="9"/>
    </row>
    <row r="15" spans="1:7" ht="20.100000000000001" customHeight="1" x14ac:dyDescent="0.2">
      <c r="A15" s="482" t="s">
        <v>8</v>
      </c>
      <c r="B15" s="417" t="s">
        <v>203</v>
      </c>
      <c r="C15" s="233">
        <v>0.16700000000000001</v>
      </c>
      <c r="D15" s="232">
        <v>0.17199999999999999</v>
      </c>
      <c r="E15" s="222">
        <f>+(D15-C15)*100</f>
        <v>0.49999999999999767</v>
      </c>
      <c r="F15" s="219"/>
      <c r="G15" s="9"/>
    </row>
    <row r="16" spans="1:7" ht="20.100000000000001" customHeight="1" x14ac:dyDescent="0.2">
      <c r="A16" s="482" t="s">
        <v>9</v>
      </c>
      <c r="B16" s="417" t="s">
        <v>240</v>
      </c>
      <c r="C16" s="233">
        <v>0.29099999999999998</v>
      </c>
      <c r="D16" s="232">
        <v>0.41199999999999998</v>
      </c>
      <c r="E16" s="222">
        <f>+(D16-C16)*100</f>
        <v>12.1</v>
      </c>
      <c r="F16" s="219"/>
      <c r="G16" s="9"/>
    </row>
    <row r="17" spans="1:7" ht="20.100000000000001" customHeight="1" x14ac:dyDescent="0.2">
      <c r="A17" s="482" t="s">
        <v>11</v>
      </c>
      <c r="B17" s="417" t="s">
        <v>337</v>
      </c>
      <c r="C17" s="233">
        <v>2E-3</v>
      </c>
      <c r="D17" s="232">
        <v>6.2E-2</v>
      </c>
      <c r="E17" s="222" t="s">
        <v>45</v>
      </c>
      <c r="F17" s="219"/>
      <c r="G17" s="9"/>
    </row>
    <row r="18" spans="1:7" ht="20.100000000000001" customHeight="1" x14ac:dyDescent="0.2">
      <c r="A18" s="482" t="s">
        <v>12</v>
      </c>
      <c r="B18" s="417" t="s">
        <v>153</v>
      </c>
      <c r="C18" s="233">
        <v>7.0000000000000007E-2</v>
      </c>
      <c r="D18" s="232">
        <v>0.124</v>
      </c>
      <c r="E18" s="222">
        <f t="shared" ref="E18:E28" si="0">+(D18-C18)*100</f>
        <v>5.3999999999999995</v>
      </c>
      <c r="F18" s="219"/>
      <c r="G18" s="9"/>
    </row>
    <row r="19" spans="1:7" ht="20.100000000000001" customHeight="1" x14ac:dyDescent="0.2">
      <c r="A19" s="482" t="s">
        <v>13</v>
      </c>
      <c r="B19" s="417" t="s">
        <v>154</v>
      </c>
      <c r="C19" s="233">
        <v>5.8000000000000003E-2</v>
      </c>
      <c r="D19" s="232">
        <v>7.3999999999999996E-2</v>
      </c>
      <c r="E19" s="222">
        <f t="shared" si="0"/>
        <v>1.5999999999999994</v>
      </c>
      <c r="F19" s="219"/>
      <c r="G19" s="9"/>
    </row>
    <row r="20" spans="1:7" ht="20.100000000000001" customHeight="1" x14ac:dyDescent="0.2">
      <c r="A20" s="482" t="s">
        <v>14</v>
      </c>
      <c r="B20" s="417" t="s">
        <v>182</v>
      </c>
      <c r="C20" s="233">
        <v>4.1000000000000002E-2</v>
      </c>
      <c r="D20" s="232">
        <v>7.6999999999999999E-2</v>
      </c>
      <c r="E20" s="222">
        <f t="shared" si="0"/>
        <v>3.5999999999999996</v>
      </c>
      <c r="F20" s="219"/>
      <c r="G20" s="9"/>
    </row>
    <row r="21" spans="1:7" ht="20.100000000000001" customHeight="1" x14ac:dyDescent="0.2">
      <c r="A21" s="482" t="s">
        <v>15</v>
      </c>
      <c r="B21" s="417" t="s">
        <v>155</v>
      </c>
      <c r="C21" s="233">
        <v>8.9999999999999993E-3</v>
      </c>
      <c r="D21" s="232">
        <v>-1.0999999999999999E-2</v>
      </c>
      <c r="E21" s="222">
        <f t="shared" si="0"/>
        <v>-1.9999999999999998</v>
      </c>
      <c r="F21" s="219"/>
      <c r="G21" s="9"/>
    </row>
    <row r="22" spans="1:7" ht="20.100000000000001" customHeight="1" x14ac:dyDescent="0.2">
      <c r="A22" s="482" t="s">
        <v>16</v>
      </c>
      <c r="B22" s="417" t="s">
        <v>156</v>
      </c>
      <c r="C22" s="233">
        <v>9.6000000000000002E-2</v>
      </c>
      <c r="D22" s="232">
        <v>7.0999999999999994E-2</v>
      </c>
      <c r="E22" s="222">
        <f t="shared" si="0"/>
        <v>-2.5000000000000009</v>
      </c>
      <c r="F22" s="219"/>
      <c r="G22" s="9"/>
    </row>
    <row r="23" spans="1:7" ht="20.100000000000001" customHeight="1" x14ac:dyDescent="0.2">
      <c r="A23" s="482" t="s">
        <v>17</v>
      </c>
      <c r="B23" s="417" t="s">
        <v>157</v>
      </c>
      <c r="C23" s="233">
        <v>-3.3000000000000002E-2</v>
      </c>
      <c r="D23" s="232">
        <v>-4.9000000000000002E-2</v>
      </c>
      <c r="E23" s="222">
        <f t="shared" si="0"/>
        <v>-1.6</v>
      </c>
      <c r="F23" s="219"/>
      <c r="G23" s="9"/>
    </row>
    <row r="24" spans="1:7" ht="20.100000000000001" customHeight="1" x14ac:dyDescent="0.2">
      <c r="A24" s="482" t="s">
        <v>18</v>
      </c>
      <c r="B24" s="417" t="s">
        <v>158</v>
      </c>
      <c r="C24" s="233">
        <v>0.114</v>
      </c>
      <c r="D24" s="232">
        <v>0.182</v>
      </c>
      <c r="E24" s="222">
        <f t="shared" si="0"/>
        <v>6.7999999999999989</v>
      </c>
      <c r="F24" s="219"/>
      <c r="G24" s="9"/>
    </row>
    <row r="25" spans="1:7" ht="20.100000000000001" customHeight="1" x14ac:dyDescent="0.2">
      <c r="A25" s="482" t="s">
        <v>19</v>
      </c>
      <c r="B25" s="417" t="s">
        <v>159</v>
      </c>
      <c r="C25" s="233">
        <v>0.13900000000000001</v>
      </c>
      <c r="D25" s="232">
        <v>0.11899999999999999</v>
      </c>
      <c r="E25" s="222">
        <f t="shared" si="0"/>
        <v>-2.0000000000000018</v>
      </c>
      <c r="F25" s="219"/>
      <c r="G25" s="9"/>
    </row>
    <row r="26" spans="1:7" ht="20.100000000000001" customHeight="1" x14ac:dyDescent="0.2">
      <c r="A26" s="482" t="s">
        <v>20</v>
      </c>
      <c r="B26" s="417" t="s">
        <v>160</v>
      </c>
      <c r="C26" s="233">
        <v>-0.192</v>
      </c>
      <c r="D26" s="232">
        <v>3.4000000000000002E-2</v>
      </c>
      <c r="E26" s="222">
        <f t="shared" si="0"/>
        <v>22.6</v>
      </c>
      <c r="F26" s="219"/>
      <c r="G26" s="9"/>
    </row>
    <row r="27" spans="1:7" ht="20.100000000000001" customHeight="1" x14ac:dyDescent="0.2">
      <c r="A27" s="482" t="s">
        <v>21</v>
      </c>
      <c r="B27" s="417" t="s">
        <v>241</v>
      </c>
      <c r="C27" s="233">
        <v>0.17899999999999999</v>
      </c>
      <c r="D27" s="232">
        <v>7.6999999999999999E-2</v>
      </c>
      <c r="E27" s="222">
        <f t="shared" si="0"/>
        <v>-10.199999999999999</v>
      </c>
      <c r="F27" s="219"/>
      <c r="G27" s="9"/>
    </row>
    <row r="28" spans="1:7" ht="20.100000000000001" customHeight="1" x14ac:dyDescent="0.2">
      <c r="A28" s="482" t="s">
        <v>22</v>
      </c>
      <c r="B28" s="417" t="s">
        <v>242</v>
      </c>
      <c r="C28" s="233">
        <v>0.108</v>
      </c>
      <c r="D28" s="232">
        <v>5.0000000000000001E-3</v>
      </c>
      <c r="E28" s="222">
        <f t="shared" si="0"/>
        <v>-10.299999999999999</v>
      </c>
      <c r="F28" s="219"/>
      <c r="G28" s="9"/>
    </row>
    <row r="29" spans="1:7" ht="20.100000000000001" customHeight="1" x14ac:dyDescent="0.2">
      <c r="A29" s="482" t="s">
        <v>23</v>
      </c>
      <c r="B29" s="417" t="s">
        <v>338</v>
      </c>
      <c r="C29" s="233">
        <v>-0.10299999999999999</v>
      </c>
      <c r="D29" s="232">
        <v>-0.17699999999999999</v>
      </c>
      <c r="E29" s="222" t="s">
        <v>45</v>
      </c>
      <c r="F29" s="219"/>
      <c r="G29" s="9"/>
    </row>
    <row r="30" spans="1:7" ht="20.100000000000001" customHeight="1" x14ac:dyDescent="0.2">
      <c r="A30" s="482" t="s">
        <v>24</v>
      </c>
      <c r="B30" s="417" t="s">
        <v>204</v>
      </c>
      <c r="C30" s="233">
        <v>0.27100000000000002</v>
      </c>
      <c r="D30" s="232">
        <v>0.152</v>
      </c>
      <c r="E30" s="222">
        <f t="shared" ref="E30:E39" si="1">+(D30-C30)*100</f>
        <v>-11.900000000000002</v>
      </c>
      <c r="F30" s="219"/>
      <c r="G30" s="9"/>
    </row>
    <row r="31" spans="1:7" ht="20.100000000000001" customHeight="1" x14ac:dyDescent="0.2">
      <c r="A31" s="482" t="s">
        <v>25</v>
      </c>
      <c r="B31" s="417" t="s">
        <v>188</v>
      </c>
      <c r="C31" s="233">
        <v>0.11700000000000001</v>
      </c>
      <c r="D31" s="232">
        <v>0.124</v>
      </c>
      <c r="E31" s="222">
        <f t="shared" si="1"/>
        <v>0.69999999999999929</v>
      </c>
      <c r="F31" s="219"/>
      <c r="G31" s="9"/>
    </row>
    <row r="32" spans="1:7" ht="20.100000000000001" customHeight="1" x14ac:dyDescent="0.2">
      <c r="A32" s="482" t="s">
        <v>26</v>
      </c>
      <c r="B32" s="417" t="s">
        <v>298</v>
      </c>
      <c r="C32" s="233">
        <v>4.9000000000000002E-2</v>
      </c>
      <c r="D32" s="232">
        <v>2.9000000000000001E-2</v>
      </c>
      <c r="E32" s="222">
        <f t="shared" si="1"/>
        <v>-2</v>
      </c>
      <c r="F32" s="219"/>
      <c r="G32" s="9"/>
    </row>
    <row r="33" spans="1:7" ht="20.100000000000001" customHeight="1" x14ac:dyDescent="0.2">
      <c r="A33" s="482" t="s">
        <v>27</v>
      </c>
      <c r="B33" s="417" t="s">
        <v>320</v>
      </c>
      <c r="C33" s="233">
        <v>0.42</v>
      </c>
      <c r="D33" s="232">
        <v>0.503</v>
      </c>
      <c r="E33" s="222">
        <f t="shared" si="1"/>
        <v>8.3000000000000025</v>
      </c>
      <c r="F33" s="219"/>
      <c r="G33" s="9"/>
    </row>
    <row r="34" spans="1:7" ht="20.100000000000001" customHeight="1" x14ac:dyDescent="0.2">
      <c r="A34" s="482" t="s">
        <v>28</v>
      </c>
      <c r="B34" s="417" t="s">
        <v>205</v>
      </c>
      <c r="C34" s="233">
        <v>-7.0000000000000007E-2</v>
      </c>
      <c r="D34" s="232">
        <v>-0.46800000000000003</v>
      </c>
      <c r="E34" s="222">
        <f t="shared" si="1"/>
        <v>-39.800000000000004</v>
      </c>
      <c r="F34" s="219"/>
      <c r="G34" s="9"/>
    </row>
    <row r="35" spans="1:7" ht="20.100000000000001" customHeight="1" x14ac:dyDescent="0.2">
      <c r="A35" s="482" t="s">
        <v>31</v>
      </c>
      <c r="B35" s="417" t="s">
        <v>161</v>
      </c>
      <c r="C35" s="233">
        <v>-0.111</v>
      </c>
      <c r="D35" s="232">
        <v>5.0000000000000001E-3</v>
      </c>
      <c r="E35" s="222">
        <f t="shared" si="1"/>
        <v>11.600000000000001</v>
      </c>
      <c r="F35" s="219"/>
      <c r="G35" s="9"/>
    </row>
    <row r="36" spans="1:7" ht="20.100000000000001" customHeight="1" x14ac:dyDescent="0.2">
      <c r="A36" s="482" t="s">
        <v>32</v>
      </c>
      <c r="B36" s="417" t="s">
        <v>321</v>
      </c>
      <c r="C36" s="233">
        <v>0.03</v>
      </c>
      <c r="D36" s="232">
        <v>7.2999999999999995E-2</v>
      </c>
      <c r="E36" s="222">
        <f t="shared" si="1"/>
        <v>4.3</v>
      </c>
      <c r="F36" s="219"/>
      <c r="G36" s="9"/>
    </row>
    <row r="37" spans="1:7" ht="20.100000000000001" customHeight="1" x14ac:dyDescent="0.2">
      <c r="A37" s="482" t="s">
        <v>33</v>
      </c>
      <c r="B37" s="417" t="s">
        <v>243</v>
      </c>
      <c r="C37" s="233">
        <v>-2.9510000000000001</v>
      </c>
      <c r="D37" s="232">
        <v>0.52100000000000002</v>
      </c>
      <c r="E37" s="222">
        <f t="shared" si="1"/>
        <v>347.2</v>
      </c>
      <c r="F37" s="219"/>
      <c r="G37" s="9"/>
    </row>
    <row r="38" spans="1:7" ht="20.100000000000001" customHeight="1" thickBot="1" x14ac:dyDescent="0.25">
      <c r="A38" s="482" t="s">
        <v>34</v>
      </c>
      <c r="B38" s="417" t="s">
        <v>206</v>
      </c>
      <c r="C38" s="233">
        <v>0.08</v>
      </c>
      <c r="D38" s="232">
        <v>6.9000000000000006E-2</v>
      </c>
      <c r="E38" s="222">
        <f t="shared" si="1"/>
        <v>-1.0999999999999996</v>
      </c>
      <c r="F38" s="219"/>
      <c r="G38" s="9"/>
    </row>
    <row r="39" spans="1:7" ht="20.100000000000001" customHeight="1" thickBot="1" x14ac:dyDescent="0.25">
      <c r="A39" s="153"/>
      <c r="B39" s="154" t="s">
        <v>2</v>
      </c>
      <c r="C39" s="129">
        <v>0.17199999999999999</v>
      </c>
      <c r="D39" s="129">
        <v>0.158</v>
      </c>
      <c r="E39" s="230">
        <f t="shared" si="1"/>
        <v>-1.3999999999999986</v>
      </c>
      <c r="F39" s="219"/>
      <c r="G39" s="9"/>
    </row>
    <row r="40" spans="1:7" ht="20.100000000000001" customHeight="1" x14ac:dyDescent="0.2">
      <c r="G40" s="9"/>
    </row>
    <row r="41" spans="1:7" ht="20.100000000000001" customHeight="1" x14ac:dyDescent="0.2">
      <c r="A41" s="586" t="s">
        <v>105</v>
      </c>
      <c r="B41" s="586"/>
      <c r="C41" s="586"/>
      <c r="D41" s="586"/>
      <c r="E41" s="586"/>
      <c r="G41" s="9"/>
    </row>
    <row r="42" spans="1:7" ht="20.100000000000001" customHeight="1" thickBot="1" x14ac:dyDescent="0.25">
      <c r="A42" s="113"/>
      <c r="B42" s="113"/>
      <c r="C42" s="113"/>
      <c r="D42" s="113"/>
      <c r="E42" s="113"/>
      <c r="G42" s="9"/>
    </row>
    <row r="43" spans="1:7" ht="20.100000000000001" customHeight="1" thickBot="1" x14ac:dyDescent="0.25">
      <c r="A43" s="114" t="s">
        <v>3</v>
      </c>
      <c r="B43" s="485" t="s">
        <v>10</v>
      </c>
      <c r="C43" s="616" t="s">
        <v>86</v>
      </c>
      <c r="D43" s="617"/>
      <c r="E43" s="618"/>
      <c r="G43" s="9"/>
    </row>
    <row r="44" spans="1:7" ht="20.100000000000001" customHeight="1" thickBot="1" x14ac:dyDescent="0.25">
      <c r="A44" s="119"/>
      <c r="B44" s="216"/>
      <c r="C44" s="362">
        <f>+C5</f>
        <v>2020</v>
      </c>
      <c r="D44" s="362">
        <f>+D5</f>
        <v>2021</v>
      </c>
      <c r="E44" s="15" t="s">
        <v>183</v>
      </c>
      <c r="G44" s="9"/>
    </row>
    <row r="45" spans="1:7" ht="20.100000000000001" customHeight="1" x14ac:dyDescent="0.2">
      <c r="A45" s="481" t="s">
        <v>7</v>
      </c>
      <c r="B45" s="16" t="s">
        <v>162</v>
      </c>
      <c r="C45" s="233">
        <v>0.13200000000000001</v>
      </c>
      <c r="D45" s="233">
        <v>9.1999999999999998E-2</v>
      </c>
      <c r="E45" s="222">
        <f t="shared" ref="E45:E58" si="2">+(D45-C45)*100</f>
        <v>-4.0000000000000009</v>
      </c>
      <c r="F45" s="219"/>
      <c r="G45" s="9"/>
    </row>
    <row r="46" spans="1:7" ht="20.100000000000001" customHeight="1" x14ac:dyDescent="0.2">
      <c r="A46" s="482" t="s">
        <v>8</v>
      </c>
      <c r="B46" s="16" t="s">
        <v>163</v>
      </c>
      <c r="C46" s="233">
        <v>0.17599999999999999</v>
      </c>
      <c r="D46" s="233">
        <v>2.5000000000000001E-2</v>
      </c>
      <c r="E46" s="222">
        <f t="shared" si="2"/>
        <v>-15.1</v>
      </c>
      <c r="F46" s="219"/>
      <c r="G46" s="9"/>
    </row>
    <row r="47" spans="1:7" ht="20.100000000000001" customHeight="1" x14ac:dyDescent="0.2">
      <c r="A47" s="482" t="s">
        <v>9</v>
      </c>
      <c r="B47" s="16" t="s">
        <v>164</v>
      </c>
      <c r="C47" s="233">
        <v>0.17399999999999999</v>
      </c>
      <c r="D47" s="233">
        <v>0.20300000000000001</v>
      </c>
      <c r="E47" s="222">
        <f t="shared" si="2"/>
        <v>2.9000000000000026</v>
      </c>
      <c r="F47" s="219"/>
      <c r="G47" s="9"/>
    </row>
    <row r="48" spans="1:7" ht="20.100000000000001" customHeight="1" x14ac:dyDescent="0.2">
      <c r="A48" s="482" t="s">
        <v>11</v>
      </c>
      <c r="B48" s="16" t="s">
        <v>165</v>
      </c>
      <c r="C48" s="233">
        <v>-0.01</v>
      </c>
      <c r="D48" s="233">
        <v>-0.14699999999999999</v>
      </c>
      <c r="E48" s="222">
        <f t="shared" si="2"/>
        <v>-13.699999999999998</v>
      </c>
      <c r="F48" s="219"/>
      <c r="G48" s="9"/>
    </row>
    <row r="49" spans="1:7" ht="20.100000000000001" customHeight="1" x14ac:dyDescent="0.2">
      <c r="A49" s="482" t="s">
        <v>12</v>
      </c>
      <c r="B49" s="16" t="s">
        <v>189</v>
      </c>
      <c r="C49" s="233">
        <v>7.8E-2</v>
      </c>
      <c r="D49" s="233">
        <v>8.4000000000000005E-2</v>
      </c>
      <c r="E49" s="222">
        <f t="shared" si="2"/>
        <v>0.60000000000000053</v>
      </c>
      <c r="F49" s="219"/>
      <c r="G49" s="9"/>
    </row>
    <row r="50" spans="1:7" ht="20.100000000000001" customHeight="1" x14ac:dyDescent="0.2">
      <c r="A50" s="482" t="s">
        <v>13</v>
      </c>
      <c r="B50" s="16" t="s">
        <v>208</v>
      </c>
      <c r="C50" s="233">
        <v>0.115</v>
      </c>
      <c r="D50" s="233">
        <v>0.16200000000000001</v>
      </c>
      <c r="E50" s="222">
        <f t="shared" si="2"/>
        <v>4.7</v>
      </c>
      <c r="F50" s="219"/>
      <c r="G50" s="9"/>
    </row>
    <row r="51" spans="1:7" ht="20.100000000000001" customHeight="1" x14ac:dyDescent="0.2">
      <c r="A51" s="482" t="s">
        <v>14</v>
      </c>
      <c r="B51" s="16" t="s">
        <v>167</v>
      </c>
      <c r="C51" s="233">
        <v>7.6999999999999999E-2</v>
      </c>
      <c r="D51" s="233">
        <v>8.5000000000000006E-2</v>
      </c>
      <c r="E51" s="222">
        <f t="shared" si="2"/>
        <v>0.80000000000000071</v>
      </c>
      <c r="F51" s="219"/>
      <c r="G51" s="9"/>
    </row>
    <row r="52" spans="1:7" ht="20.100000000000001" customHeight="1" x14ac:dyDescent="0.2">
      <c r="A52" s="482" t="s">
        <v>15</v>
      </c>
      <c r="B52" s="16" t="s">
        <v>168</v>
      </c>
      <c r="C52" s="233">
        <v>1.2E-2</v>
      </c>
      <c r="D52" s="233">
        <v>0.06</v>
      </c>
      <c r="E52" s="222">
        <f t="shared" si="2"/>
        <v>4.8</v>
      </c>
      <c r="F52" s="219"/>
      <c r="G52" s="9"/>
    </row>
    <row r="53" spans="1:7" ht="20.100000000000001" customHeight="1" x14ac:dyDescent="0.2">
      <c r="A53" s="482" t="s">
        <v>16</v>
      </c>
      <c r="B53" s="16" t="s">
        <v>209</v>
      </c>
      <c r="C53" s="233">
        <v>0.215</v>
      </c>
      <c r="D53" s="233">
        <v>0.28299999999999997</v>
      </c>
      <c r="E53" s="222">
        <f t="shared" si="2"/>
        <v>6.799999999999998</v>
      </c>
      <c r="F53" s="219"/>
      <c r="G53" s="9"/>
    </row>
    <row r="54" spans="1:7" ht="20.100000000000001" customHeight="1" x14ac:dyDescent="0.2">
      <c r="A54" s="482" t="s">
        <v>17</v>
      </c>
      <c r="B54" s="16" t="s">
        <v>210</v>
      </c>
      <c r="C54" s="233">
        <v>7.0999999999999994E-2</v>
      </c>
      <c r="D54" s="233">
        <v>5.5E-2</v>
      </c>
      <c r="E54" s="222">
        <f t="shared" si="2"/>
        <v>-1.5999999999999994</v>
      </c>
      <c r="F54" s="219"/>
      <c r="G54" s="9"/>
    </row>
    <row r="55" spans="1:7" ht="20.100000000000001" customHeight="1" x14ac:dyDescent="0.2">
      <c r="A55" s="482" t="s">
        <v>18</v>
      </c>
      <c r="B55" s="16" t="s">
        <v>169</v>
      </c>
      <c r="C55" s="233">
        <v>0.13200000000000001</v>
      </c>
      <c r="D55" s="233">
        <v>0.20499999999999999</v>
      </c>
      <c r="E55" s="222">
        <f t="shared" si="2"/>
        <v>7.299999999999998</v>
      </c>
      <c r="F55" s="219"/>
      <c r="G55" s="9"/>
    </row>
    <row r="56" spans="1:7" ht="20.100000000000001" customHeight="1" x14ac:dyDescent="0.2">
      <c r="A56" s="482" t="s">
        <v>19</v>
      </c>
      <c r="B56" s="16" t="s">
        <v>170</v>
      </c>
      <c r="C56" s="233">
        <v>0.05</v>
      </c>
      <c r="D56" s="233">
        <v>5.8999999999999997E-2</v>
      </c>
      <c r="E56" s="222">
        <f t="shared" si="2"/>
        <v>0.89999999999999947</v>
      </c>
      <c r="F56" s="219"/>
      <c r="G56" s="9"/>
    </row>
    <row r="57" spans="1:7" ht="20.100000000000001" customHeight="1" x14ac:dyDescent="0.2">
      <c r="A57" s="482" t="s">
        <v>20</v>
      </c>
      <c r="B57" s="16" t="s">
        <v>171</v>
      </c>
      <c r="C57" s="233">
        <v>3.7999999999999999E-2</v>
      </c>
      <c r="D57" s="233">
        <v>3.0000000000000001E-3</v>
      </c>
      <c r="E57" s="222">
        <f t="shared" si="2"/>
        <v>-3.4999999999999996</v>
      </c>
      <c r="F57" s="219"/>
      <c r="G57" s="9"/>
    </row>
    <row r="58" spans="1:7" ht="20.100000000000001" customHeight="1" x14ac:dyDescent="0.2">
      <c r="A58" s="482" t="s">
        <v>21</v>
      </c>
      <c r="B58" s="16" t="s">
        <v>297</v>
      </c>
      <c r="C58" s="233">
        <v>-0.34100000000000003</v>
      </c>
      <c r="D58" s="233">
        <v>-0.252</v>
      </c>
      <c r="E58" s="222">
        <f t="shared" si="2"/>
        <v>8.9000000000000021</v>
      </c>
      <c r="F58" s="219"/>
      <c r="G58" s="9"/>
    </row>
    <row r="59" spans="1:7" ht="20.100000000000001" customHeight="1" x14ac:dyDescent="0.2">
      <c r="A59" s="482" t="s">
        <v>22</v>
      </c>
      <c r="B59" s="16" t="s">
        <v>172</v>
      </c>
      <c r="C59" s="233">
        <v>4.7E-2</v>
      </c>
      <c r="D59" s="233">
        <v>6.0999999999999999E-2</v>
      </c>
      <c r="E59" s="222" t="s">
        <v>45</v>
      </c>
      <c r="F59" s="219"/>
      <c r="G59" s="9"/>
    </row>
    <row r="60" spans="1:7" ht="20.100000000000001" customHeight="1" x14ac:dyDescent="0.2">
      <c r="A60" s="482" t="s">
        <v>23</v>
      </c>
      <c r="B60" s="16" t="s">
        <v>244</v>
      </c>
      <c r="C60" s="233">
        <v>0.22600000000000001</v>
      </c>
      <c r="D60" s="233">
        <v>0.222</v>
      </c>
      <c r="E60" s="222">
        <f>+(D60-C60)*100</f>
        <v>-0.40000000000000036</v>
      </c>
      <c r="F60" s="219"/>
      <c r="G60" s="9"/>
    </row>
    <row r="61" spans="1:7" ht="20.100000000000001" customHeight="1" x14ac:dyDescent="0.2">
      <c r="A61" s="482" t="s">
        <v>24</v>
      </c>
      <c r="B61" s="16" t="s">
        <v>211</v>
      </c>
      <c r="C61" s="233">
        <v>0.13700000000000001</v>
      </c>
      <c r="D61" s="233">
        <v>0.16900000000000001</v>
      </c>
      <c r="E61" s="222" t="s">
        <v>45</v>
      </c>
      <c r="F61" s="219"/>
      <c r="G61" s="9"/>
    </row>
    <row r="62" spans="1:7" ht="20.100000000000001" customHeight="1" x14ac:dyDescent="0.2">
      <c r="A62" s="482" t="s">
        <v>25</v>
      </c>
      <c r="B62" s="16" t="s">
        <v>249</v>
      </c>
      <c r="C62" s="233">
        <v>5.0000000000000001E-3</v>
      </c>
      <c r="D62" s="233">
        <v>5.8000000000000003E-2</v>
      </c>
      <c r="E62" s="222">
        <f>+(D62-C62)*100</f>
        <v>5.3000000000000007</v>
      </c>
      <c r="F62" s="219"/>
      <c r="G62" s="9"/>
    </row>
    <row r="63" spans="1:7" ht="20.100000000000001" customHeight="1" x14ac:dyDescent="0.2">
      <c r="A63" s="482" t="s">
        <v>26</v>
      </c>
      <c r="B63" s="16" t="s">
        <v>173</v>
      </c>
      <c r="C63" s="233">
        <v>6.6000000000000003E-2</v>
      </c>
      <c r="D63" s="233">
        <v>5.1999999999999998E-2</v>
      </c>
      <c r="E63" s="222" t="s">
        <v>45</v>
      </c>
      <c r="F63" s="219"/>
      <c r="G63" s="9"/>
    </row>
    <row r="64" spans="1:7" ht="20.100000000000001" customHeight="1" x14ac:dyDescent="0.2">
      <c r="A64" s="482" t="s">
        <v>27</v>
      </c>
      <c r="B64" s="16" t="s">
        <v>174</v>
      </c>
      <c r="C64" s="233">
        <v>0.108</v>
      </c>
      <c r="D64" s="233">
        <v>0.13300000000000001</v>
      </c>
      <c r="E64" s="222">
        <f>+(D64-C64)*100</f>
        <v>2.5000000000000009</v>
      </c>
      <c r="F64" s="219"/>
      <c r="G64" s="9"/>
    </row>
    <row r="65" spans="1:7" ht="20.100000000000001" customHeight="1" x14ac:dyDescent="0.2">
      <c r="A65" s="482" t="s">
        <v>28</v>
      </c>
      <c r="B65" s="16" t="s">
        <v>245</v>
      </c>
      <c r="C65" s="233">
        <v>0.05</v>
      </c>
      <c r="D65" s="233">
        <v>1.4E-2</v>
      </c>
      <c r="E65" s="222">
        <f>+(D65-C65)*100</f>
        <v>-3.6000000000000005</v>
      </c>
      <c r="F65" s="219"/>
      <c r="G65" s="9"/>
    </row>
    <row r="66" spans="1:7" ht="20.100000000000001" customHeight="1" x14ac:dyDescent="0.2">
      <c r="A66" s="482" t="s">
        <v>31</v>
      </c>
      <c r="B66" s="16" t="s">
        <v>299</v>
      </c>
      <c r="C66" s="233">
        <v>4.9000000000000002E-2</v>
      </c>
      <c r="D66" s="233">
        <v>4.4999999999999998E-2</v>
      </c>
      <c r="E66" s="222" t="s">
        <v>45</v>
      </c>
      <c r="F66" s="219"/>
      <c r="G66" s="9"/>
    </row>
    <row r="67" spans="1:7" ht="20.100000000000001" customHeight="1" x14ac:dyDescent="0.2">
      <c r="A67" s="482" t="s">
        <v>32</v>
      </c>
      <c r="B67" s="16" t="s">
        <v>322</v>
      </c>
      <c r="C67" s="233">
        <v>0.22600000000000001</v>
      </c>
      <c r="D67" s="233">
        <v>0.21099999999999999</v>
      </c>
      <c r="E67" s="222">
        <f t="shared" ref="E67:E75" si="3">+(D67-C67)*100</f>
        <v>-1.5000000000000013</v>
      </c>
      <c r="F67" s="219"/>
      <c r="G67" s="9"/>
    </row>
    <row r="68" spans="1:7" ht="20.100000000000001" customHeight="1" x14ac:dyDescent="0.2">
      <c r="A68" s="482" t="s">
        <v>33</v>
      </c>
      <c r="B68" s="16" t="s">
        <v>175</v>
      </c>
      <c r="C68" s="233">
        <v>-9.2999999999999999E-2</v>
      </c>
      <c r="D68" s="233">
        <v>-0.193</v>
      </c>
      <c r="E68" s="222">
        <f t="shared" si="3"/>
        <v>-10</v>
      </c>
      <c r="F68" s="219"/>
      <c r="G68" s="9"/>
    </row>
    <row r="69" spans="1:7" ht="20.100000000000001" customHeight="1" x14ac:dyDescent="0.2">
      <c r="A69" s="482" t="s">
        <v>34</v>
      </c>
      <c r="B69" s="16" t="s">
        <v>190</v>
      </c>
      <c r="C69" s="233">
        <v>7.1999999999999995E-2</v>
      </c>
      <c r="D69" s="233">
        <v>3.7999999999999999E-2</v>
      </c>
      <c r="E69" s="222">
        <f t="shared" si="3"/>
        <v>-3.3999999999999995</v>
      </c>
      <c r="F69" s="219"/>
      <c r="G69" s="9"/>
    </row>
    <row r="70" spans="1:7" ht="20.100000000000001" customHeight="1" x14ac:dyDescent="0.2">
      <c r="A70" s="482" t="s">
        <v>35</v>
      </c>
      <c r="B70" s="16" t="s">
        <v>191</v>
      </c>
      <c r="C70" s="233">
        <v>0.109</v>
      </c>
      <c r="D70" s="233">
        <v>6.3E-2</v>
      </c>
      <c r="E70" s="222">
        <f t="shared" si="3"/>
        <v>-4.5999999999999996</v>
      </c>
      <c r="F70" s="219"/>
      <c r="G70" s="9"/>
    </row>
    <row r="71" spans="1:7" ht="20.100000000000001" customHeight="1" x14ac:dyDescent="0.2">
      <c r="A71" s="482" t="s">
        <v>36</v>
      </c>
      <c r="B71" s="16" t="s">
        <v>176</v>
      </c>
      <c r="C71" s="233">
        <v>0.08</v>
      </c>
      <c r="D71" s="233">
        <v>0.13800000000000001</v>
      </c>
      <c r="E71" s="222">
        <f t="shared" si="3"/>
        <v>5.8000000000000007</v>
      </c>
      <c r="F71" s="219"/>
      <c r="G71" s="9"/>
    </row>
    <row r="72" spans="1:7" ht="20.100000000000001" customHeight="1" x14ac:dyDescent="0.2">
      <c r="A72" s="482" t="s">
        <v>37</v>
      </c>
      <c r="B72" s="16" t="s">
        <v>177</v>
      </c>
      <c r="C72" s="233">
        <v>0.17799999999999999</v>
      </c>
      <c r="D72" s="233">
        <v>0.19800000000000001</v>
      </c>
      <c r="E72" s="222">
        <f t="shared" si="3"/>
        <v>2.0000000000000018</v>
      </c>
      <c r="F72" s="219"/>
      <c r="G72" s="9"/>
    </row>
    <row r="73" spans="1:7" ht="20.100000000000001" customHeight="1" x14ac:dyDescent="0.2">
      <c r="A73" s="482" t="s">
        <v>38</v>
      </c>
      <c r="B73" s="16" t="s">
        <v>330</v>
      </c>
      <c r="C73" s="233">
        <v>0.191</v>
      </c>
      <c r="D73" s="233">
        <v>0.26800000000000002</v>
      </c>
      <c r="E73" s="222">
        <f t="shared" si="3"/>
        <v>7.7000000000000011</v>
      </c>
      <c r="F73" s="219"/>
      <c r="G73" s="9"/>
    </row>
    <row r="74" spans="1:7" ht="20.100000000000001" customHeight="1" thickBot="1" x14ac:dyDescent="0.25">
      <c r="A74" s="482" t="s">
        <v>39</v>
      </c>
      <c r="B74" s="16" t="s">
        <v>178</v>
      </c>
      <c r="C74" s="233">
        <v>0.22700000000000001</v>
      </c>
      <c r="D74" s="233">
        <v>0.22900000000000001</v>
      </c>
      <c r="E74" s="222">
        <f t="shared" si="3"/>
        <v>0.20000000000000018</v>
      </c>
      <c r="F74" s="219"/>
      <c r="G74" s="9"/>
    </row>
    <row r="75" spans="1:7" ht="20.100000000000001" customHeight="1" thickBot="1" x14ac:dyDescent="0.25">
      <c r="A75" s="165"/>
      <c r="B75" s="55" t="s">
        <v>2</v>
      </c>
      <c r="C75" s="129">
        <v>0.11600000000000001</v>
      </c>
      <c r="D75" s="129">
        <v>0.13700000000000001</v>
      </c>
      <c r="E75" s="230">
        <f t="shared" si="3"/>
        <v>2.1000000000000005</v>
      </c>
      <c r="F75" s="219"/>
      <c r="G75" s="9"/>
    </row>
    <row r="76" spans="1:7" ht="20.100000000000001" customHeight="1" x14ac:dyDescent="0.2"/>
    <row r="77" spans="1:7" ht="20.100000000000001" customHeight="1" x14ac:dyDescent="0.2"/>
    <row r="78" spans="1:7" ht="20.100000000000001" customHeight="1" x14ac:dyDescent="0.2"/>
    <row r="79" spans="1:7" ht="20.100000000000001" customHeight="1" x14ac:dyDescent="0.2"/>
    <row r="80" spans="1:7" ht="20.100000000000001" customHeight="1" x14ac:dyDescent="0.2"/>
    <row r="81" s="18" customFormat="1" ht="20.100000000000001" customHeight="1" x14ac:dyDescent="0.2"/>
    <row r="82" s="18" customFormat="1" ht="20.100000000000001" customHeight="1" x14ac:dyDescent="0.2"/>
    <row r="83" s="18" customFormat="1" ht="20.100000000000001" customHeight="1" x14ac:dyDescent="0.2"/>
    <row r="84" s="18" customFormat="1" ht="20.100000000000001" customHeight="1" x14ac:dyDescent="0.2"/>
    <row r="85" s="18" customFormat="1" ht="20.100000000000001" customHeight="1" x14ac:dyDescent="0.2"/>
    <row r="86" s="18" customFormat="1" ht="20.100000000000001" customHeight="1" x14ac:dyDescent="0.2"/>
    <row r="87" s="18" customFormat="1" ht="20.100000000000001" customHeight="1" x14ac:dyDescent="0.2"/>
    <row r="88" s="18" customFormat="1" ht="20.100000000000001" customHeight="1" x14ac:dyDescent="0.2"/>
    <row r="89" s="18" customFormat="1" ht="20.100000000000001" customHeight="1" x14ac:dyDescent="0.2"/>
    <row r="90" s="18" customFormat="1" ht="20.100000000000001" customHeight="1" x14ac:dyDescent="0.2"/>
    <row r="91" s="18" customFormat="1" ht="20.100000000000001" customHeight="1" x14ac:dyDescent="0.2"/>
    <row r="92" s="18" customFormat="1" ht="20.100000000000001" customHeight="1" x14ac:dyDescent="0.2"/>
    <row r="93" s="18" customFormat="1" ht="20.100000000000001" customHeight="1" x14ac:dyDescent="0.2"/>
    <row r="94" s="18" customFormat="1" ht="20.100000000000001" customHeight="1" x14ac:dyDescent="0.2"/>
    <row r="95" s="18" customFormat="1" ht="20.100000000000001" customHeight="1" x14ac:dyDescent="0.2"/>
    <row r="96" s="18" customFormat="1" ht="20.100000000000001" customHeight="1" x14ac:dyDescent="0.2"/>
    <row r="97" s="18" customFormat="1" ht="20.100000000000001" customHeight="1" x14ac:dyDescent="0.2"/>
    <row r="98" s="18" customFormat="1" ht="20.100000000000001" customHeight="1" x14ac:dyDescent="0.2"/>
    <row r="99" s="18" customFormat="1" ht="20.100000000000001" customHeight="1" x14ac:dyDescent="0.2"/>
    <row r="100" s="18" customFormat="1" ht="20.100000000000001" customHeight="1" x14ac:dyDescent="0.2"/>
    <row r="101" s="18" customFormat="1" ht="20.100000000000001" customHeight="1" x14ac:dyDescent="0.2"/>
    <row r="102" s="18" customFormat="1" ht="20.100000000000001" customHeight="1" x14ac:dyDescent="0.2"/>
    <row r="103" s="18" customFormat="1" ht="20.100000000000001" customHeight="1" x14ac:dyDescent="0.2"/>
    <row r="104" s="18" customFormat="1" ht="20.100000000000001" customHeight="1" x14ac:dyDescent="0.2"/>
    <row r="105" s="18" customFormat="1" ht="20.100000000000001" customHeight="1" x14ac:dyDescent="0.2"/>
    <row r="106" s="18" customFormat="1" ht="20.100000000000001" customHeight="1" x14ac:dyDescent="0.2"/>
    <row r="107" s="18" customFormat="1" ht="20.100000000000001" customHeight="1" x14ac:dyDescent="0.2"/>
    <row r="108" s="18" customFormat="1" ht="20.100000000000001" customHeight="1" x14ac:dyDescent="0.2"/>
    <row r="109" s="18" customFormat="1" ht="20.100000000000001" customHeight="1" x14ac:dyDescent="0.2"/>
    <row r="110" s="18" customFormat="1" ht="20.100000000000001" customHeight="1" x14ac:dyDescent="0.2"/>
    <row r="111" s="18" customFormat="1" ht="20.100000000000001" customHeight="1" x14ac:dyDescent="0.2"/>
    <row r="112" s="18" customFormat="1" ht="20.100000000000001" customHeight="1" x14ac:dyDescent="0.2"/>
    <row r="113" s="18" customFormat="1" ht="20.100000000000001" customHeight="1" x14ac:dyDescent="0.2"/>
    <row r="114" s="18" customFormat="1" ht="20.100000000000001" customHeight="1" x14ac:dyDescent="0.2"/>
    <row r="115" s="18" customFormat="1" ht="20.100000000000001" customHeight="1" x14ac:dyDescent="0.2"/>
    <row r="116" s="18" customFormat="1" ht="20.100000000000001" customHeight="1" x14ac:dyDescent="0.2"/>
    <row r="117" s="18" customFormat="1" ht="20.100000000000001" customHeight="1" x14ac:dyDescent="0.2"/>
    <row r="118" s="18" customFormat="1" ht="20.100000000000001" customHeight="1" x14ac:dyDescent="0.2"/>
    <row r="119" s="18" customFormat="1" ht="20.100000000000001" customHeight="1" x14ac:dyDescent="0.2"/>
    <row r="120" s="18" customFormat="1" ht="20.100000000000001" customHeight="1" x14ac:dyDescent="0.2"/>
    <row r="121" s="18" customFormat="1" ht="20.100000000000001" customHeight="1" x14ac:dyDescent="0.2"/>
    <row r="122" s="18" customFormat="1" ht="20.100000000000001" customHeight="1" x14ac:dyDescent="0.2"/>
    <row r="123" s="18" customFormat="1" ht="20.100000000000001" customHeight="1" x14ac:dyDescent="0.2"/>
    <row r="124" s="18" customFormat="1" ht="20.100000000000001" customHeight="1" x14ac:dyDescent="0.2"/>
    <row r="125" s="18" customFormat="1" ht="20.100000000000001" customHeight="1" x14ac:dyDescent="0.2"/>
    <row r="126" s="18" customFormat="1" ht="20.100000000000001" customHeight="1" x14ac:dyDescent="0.2"/>
    <row r="127" s="18" customFormat="1" ht="20.100000000000001" customHeight="1" x14ac:dyDescent="0.2"/>
    <row r="128" s="18" customFormat="1" ht="20.100000000000001" customHeight="1" x14ac:dyDescent="0.2"/>
    <row r="129" s="18" customFormat="1" ht="20.100000000000001" customHeight="1" x14ac:dyDescent="0.2"/>
    <row r="130" s="18" customFormat="1" ht="20.100000000000001" customHeight="1" x14ac:dyDescent="0.2"/>
    <row r="131" s="18" customFormat="1" ht="20.100000000000001" customHeight="1" x14ac:dyDescent="0.2"/>
    <row r="132" s="18" customFormat="1" ht="20.100000000000001" customHeight="1" x14ac:dyDescent="0.2"/>
    <row r="133" s="18" customFormat="1" ht="20.100000000000001" customHeight="1" x14ac:dyDescent="0.2"/>
    <row r="134" s="18" customFormat="1" ht="20.100000000000001" customHeight="1" x14ac:dyDescent="0.2"/>
    <row r="135" s="18" customFormat="1" ht="20.100000000000001" customHeight="1" x14ac:dyDescent="0.2"/>
    <row r="136" s="18" customFormat="1" ht="20.100000000000001" customHeight="1" x14ac:dyDescent="0.2"/>
    <row r="137" s="18" customFormat="1" ht="20.100000000000001" customHeight="1" x14ac:dyDescent="0.2"/>
    <row r="138" s="18" customFormat="1" ht="20.100000000000001" customHeight="1" x14ac:dyDescent="0.2"/>
    <row r="139" s="18" customFormat="1" ht="20.100000000000001" customHeight="1" x14ac:dyDescent="0.2"/>
    <row r="140" s="18" customFormat="1" ht="20.100000000000001" customHeight="1" x14ac:dyDescent="0.2"/>
    <row r="141" s="18" customFormat="1" ht="20.100000000000001" customHeight="1" x14ac:dyDescent="0.2"/>
    <row r="142" s="18" customFormat="1" ht="20.100000000000001" customHeight="1" x14ac:dyDescent="0.2"/>
    <row r="143" s="18" customFormat="1" ht="20.100000000000001" customHeight="1" x14ac:dyDescent="0.2"/>
    <row r="144" s="18" customFormat="1" ht="20.100000000000001" customHeight="1" x14ac:dyDescent="0.2"/>
    <row r="145" s="18" customFormat="1" ht="20.100000000000001" customHeight="1" x14ac:dyDescent="0.2"/>
    <row r="146" s="18" customFormat="1" ht="20.100000000000001" customHeight="1" x14ac:dyDescent="0.2"/>
    <row r="147" s="18" customFormat="1" ht="20.100000000000001" customHeight="1" x14ac:dyDescent="0.2"/>
    <row r="148" s="18" customFormat="1" ht="20.100000000000001" customHeight="1" x14ac:dyDescent="0.2"/>
    <row r="149" s="18" customFormat="1" ht="20.100000000000001" customHeight="1" x14ac:dyDescent="0.2"/>
    <row r="150" s="18" customFormat="1" ht="20.100000000000001" customHeight="1" x14ac:dyDescent="0.2"/>
    <row r="151" s="18" customFormat="1" ht="20.100000000000001" customHeight="1" x14ac:dyDescent="0.2"/>
    <row r="152" s="18" customFormat="1" ht="20.100000000000001" customHeight="1" x14ac:dyDescent="0.2"/>
    <row r="153" s="18" customFormat="1" ht="20.100000000000001" customHeight="1" x14ac:dyDescent="0.2"/>
    <row r="154" s="18" customFormat="1" ht="20.100000000000001" customHeight="1" x14ac:dyDescent="0.2"/>
    <row r="155" s="18" customFormat="1" ht="20.100000000000001" customHeight="1" x14ac:dyDescent="0.2"/>
    <row r="156" s="18" customFormat="1" ht="20.100000000000001" customHeight="1" x14ac:dyDescent="0.2"/>
    <row r="157" s="18" customFormat="1" ht="20.100000000000001" customHeight="1" x14ac:dyDescent="0.2"/>
    <row r="158" s="18" customFormat="1" ht="20.100000000000001" customHeight="1" x14ac:dyDescent="0.2"/>
    <row r="159" s="18" customFormat="1" ht="20.100000000000001" customHeight="1" x14ac:dyDescent="0.2"/>
    <row r="160" s="18" customFormat="1" ht="20.100000000000001" customHeight="1" x14ac:dyDescent="0.2"/>
    <row r="161" s="18" customFormat="1" ht="20.100000000000001" customHeight="1" x14ac:dyDescent="0.2"/>
    <row r="162" s="18" customFormat="1" ht="20.100000000000001" customHeight="1" x14ac:dyDescent="0.2"/>
    <row r="163" s="18" customFormat="1" ht="20.100000000000001" customHeight="1" x14ac:dyDescent="0.2"/>
    <row r="164" s="18" customFormat="1" ht="20.100000000000001" customHeight="1" x14ac:dyDescent="0.2"/>
    <row r="165" s="18" customFormat="1" ht="20.100000000000001" customHeight="1" x14ac:dyDescent="0.2"/>
    <row r="166" s="18" customFormat="1" ht="20.100000000000001" customHeight="1" x14ac:dyDescent="0.2"/>
    <row r="167" s="18" customFormat="1" ht="20.100000000000001" customHeight="1" x14ac:dyDescent="0.2"/>
    <row r="168" s="18" customFormat="1" ht="20.100000000000001" customHeight="1" x14ac:dyDescent="0.2"/>
    <row r="169" s="18" customFormat="1" ht="20.100000000000001" customHeight="1" x14ac:dyDescent="0.2"/>
    <row r="170" s="18" customFormat="1" ht="20.100000000000001" customHeight="1" x14ac:dyDescent="0.2"/>
    <row r="171" s="18" customFormat="1" ht="20.100000000000001" customHeight="1" x14ac:dyDescent="0.2"/>
    <row r="172" s="18" customFormat="1" ht="20.100000000000001" customHeight="1" x14ac:dyDescent="0.2"/>
    <row r="173" s="18" customFormat="1" ht="20.100000000000001" customHeight="1" x14ac:dyDescent="0.2"/>
    <row r="174" s="18" customFormat="1" ht="20.100000000000001" customHeight="1" x14ac:dyDescent="0.2"/>
    <row r="175" s="18" customFormat="1" ht="20.100000000000001" customHeight="1" x14ac:dyDescent="0.2"/>
    <row r="176" s="18" customFormat="1" ht="20.100000000000001" customHeight="1" x14ac:dyDescent="0.2"/>
    <row r="177" s="18" customFormat="1" ht="20.100000000000001" customHeight="1" x14ac:dyDescent="0.2"/>
    <row r="178" s="18" customFormat="1" ht="20.100000000000001" customHeight="1" x14ac:dyDescent="0.2"/>
    <row r="179" s="18" customFormat="1" ht="20.100000000000001" customHeight="1" x14ac:dyDescent="0.2"/>
    <row r="180" s="18" customFormat="1" ht="20.100000000000001" customHeight="1" x14ac:dyDescent="0.2"/>
    <row r="181" s="18" customFormat="1" ht="20.100000000000001" customHeight="1" x14ac:dyDescent="0.2"/>
    <row r="182" s="18" customFormat="1" ht="20.100000000000001" customHeight="1" x14ac:dyDescent="0.2"/>
    <row r="183" s="18" customFormat="1" ht="20.100000000000001" customHeight="1" x14ac:dyDescent="0.2"/>
    <row r="184" s="18" customFormat="1" ht="20.100000000000001" customHeight="1" x14ac:dyDescent="0.2"/>
    <row r="185" s="18" customFormat="1" ht="20.100000000000001" customHeight="1" x14ac:dyDescent="0.2"/>
    <row r="186" s="18" customFormat="1" ht="20.100000000000001" customHeight="1" x14ac:dyDescent="0.2"/>
    <row r="187" s="18" customFormat="1" ht="20.100000000000001" customHeight="1" x14ac:dyDescent="0.2"/>
    <row r="188" s="18" customFormat="1" ht="20.100000000000001" customHeight="1" x14ac:dyDescent="0.2"/>
    <row r="189" s="18" customFormat="1" ht="20.100000000000001" customHeight="1" x14ac:dyDescent="0.2"/>
    <row r="190" s="18" customFormat="1" ht="20.100000000000001" customHeight="1" x14ac:dyDescent="0.2"/>
    <row r="191" s="18" customFormat="1" ht="20.100000000000001" customHeight="1" x14ac:dyDescent="0.2"/>
    <row r="192" s="18" customFormat="1" ht="20.100000000000001" customHeight="1" x14ac:dyDescent="0.2"/>
    <row r="193" s="18" customFormat="1" ht="20.100000000000001" customHeight="1" x14ac:dyDescent="0.2"/>
    <row r="194" s="18" customFormat="1" ht="20.100000000000001" customHeight="1" x14ac:dyDescent="0.2"/>
    <row r="195" s="18" customFormat="1" ht="20.100000000000001" customHeight="1" x14ac:dyDescent="0.2"/>
    <row r="196" s="18" customFormat="1" ht="20.100000000000001" customHeight="1" x14ac:dyDescent="0.2"/>
    <row r="197" s="18" customFormat="1" ht="20.100000000000001" customHeight="1" x14ac:dyDescent="0.2"/>
    <row r="198" s="18" customFormat="1" ht="20.100000000000001" customHeight="1" x14ac:dyDescent="0.2"/>
    <row r="199" s="18" customFormat="1" ht="20.100000000000001" customHeight="1" x14ac:dyDescent="0.2"/>
    <row r="200" s="18" customFormat="1" ht="20.100000000000001" customHeight="1" x14ac:dyDescent="0.2"/>
    <row r="201" s="18" customFormat="1" ht="20.100000000000001" customHeight="1" x14ac:dyDescent="0.2"/>
    <row r="202" s="18" customFormat="1" ht="20.100000000000001" customHeight="1" x14ac:dyDescent="0.2"/>
    <row r="203" s="18" customFormat="1" ht="20.100000000000001" customHeight="1" x14ac:dyDescent="0.2"/>
    <row r="204" s="18" customFormat="1" ht="20.100000000000001" customHeight="1" x14ac:dyDescent="0.2"/>
    <row r="205" s="18" customFormat="1" ht="20.100000000000001" customHeight="1" x14ac:dyDescent="0.2"/>
    <row r="206" s="18" customFormat="1" ht="20.100000000000001" customHeight="1" x14ac:dyDescent="0.2"/>
    <row r="207" s="18" customFormat="1" ht="20.100000000000001" customHeight="1" x14ac:dyDescent="0.2"/>
    <row r="208" s="18" customFormat="1" ht="20.100000000000001" customHeight="1" x14ac:dyDescent="0.2"/>
    <row r="209" s="18" customFormat="1" ht="20.100000000000001" customHeight="1" x14ac:dyDescent="0.2"/>
    <row r="210" s="18" customFormat="1" ht="20.100000000000001" customHeight="1" x14ac:dyDescent="0.2"/>
    <row r="211" s="18" customFormat="1" ht="20.100000000000001" customHeight="1" x14ac:dyDescent="0.2"/>
    <row r="212" s="18" customFormat="1" ht="20.100000000000001" customHeight="1" x14ac:dyDescent="0.2"/>
    <row r="213" s="18" customFormat="1" ht="20.100000000000001" customHeight="1" x14ac:dyDescent="0.2"/>
  </sheetData>
  <mergeCells count="6">
    <mergeCell ref="C43:E43"/>
    <mergeCell ref="A1:E1"/>
    <mergeCell ref="C4:E4"/>
    <mergeCell ref="A10:E10"/>
    <mergeCell ref="C12:E12"/>
    <mergeCell ref="A41:E41"/>
  </mergeCells>
  <conditionalFormatting sqref="G6:G75">
    <cfRule type="cellIs" dxfId="1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2" fitToHeight="4" orientation="portrait" r:id="rId1"/>
  <headerFooter alignWithMargins="0"/>
  <rowBreaks count="1" manualBreakCount="1">
    <brk id="4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C59E6-2FAA-4DB7-9439-411E06222FCE}">
  <dimension ref="A1:F281"/>
  <sheetViews>
    <sheetView zoomScale="80" zoomScaleNormal="80" zoomScaleSheetLayoutView="80" workbookViewId="0">
      <selection sqref="A1:E1"/>
    </sheetView>
  </sheetViews>
  <sheetFormatPr defaultColWidth="9.140625" defaultRowHeight="12.75" x14ac:dyDescent="0.2"/>
  <cols>
    <col min="1" max="1" width="3.5703125" style="18" customWidth="1"/>
    <col min="2" max="2" width="33.28515625" style="18" customWidth="1"/>
    <col min="3" max="3" width="16.140625" style="18" customWidth="1"/>
    <col min="4" max="4" width="15.85546875" style="18" customWidth="1"/>
    <col min="5" max="5" width="15.28515625" style="18" customWidth="1"/>
    <col min="6" max="16384" width="9.140625" style="18"/>
  </cols>
  <sheetData>
    <row r="1" spans="1:6" s="126" customFormat="1" ht="20.100000000000001" customHeight="1" x14ac:dyDescent="0.2">
      <c r="A1" s="586" t="s">
        <v>87</v>
      </c>
      <c r="B1" s="586"/>
      <c r="C1" s="586"/>
      <c r="D1" s="586"/>
      <c r="E1" s="586"/>
    </row>
    <row r="2" spans="1:6" s="126" customFormat="1" ht="20.100000000000001" customHeight="1" x14ac:dyDescent="0.2">
      <c r="A2" s="484"/>
      <c r="B2" s="484"/>
      <c r="C2" s="484"/>
      <c r="D2" s="484"/>
      <c r="E2" s="484"/>
    </row>
    <row r="3" spans="1:6" s="112" customFormat="1" ht="20.100000000000001" customHeight="1" thickBot="1" x14ac:dyDescent="0.25">
      <c r="A3" s="113"/>
      <c r="B3" s="113"/>
      <c r="C3" s="113"/>
      <c r="D3" s="113"/>
      <c r="E3" s="113"/>
    </row>
    <row r="4" spans="1:6" s="118" customFormat="1" ht="20.100000000000001" customHeight="1" thickBot="1" x14ac:dyDescent="0.25">
      <c r="A4" s="114" t="s">
        <v>3</v>
      </c>
      <c r="B4" s="485" t="s">
        <v>4</v>
      </c>
      <c r="C4" s="616" t="s">
        <v>87</v>
      </c>
      <c r="D4" s="617"/>
      <c r="E4" s="618"/>
    </row>
    <row r="5" spans="1:6" s="118" customFormat="1" ht="20.100000000000001" customHeight="1" thickBot="1" x14ac:dyDescent="0.25">
      <c r="A5" s="119"/>
      <c r="B5" s="216"/>
      <c r="C5" s="362">
        <v>2020</v>
      </c>
      <c r="D5" s="362">
        <v>2021</v>
      </c>
      <c r="E5" s="15" t="s">
        <v>183</v>
      </c>
    </row>
    <row r="6" spans="1:6" ht="20.100000000000001" customHeight="1" x14ac:dyDescent="0.2">
      <c r="A6" s="198" t="s">
        <v>7</v>
      </c>
      <c r="B6" s="120" t="s">
        <v>0</v>
      </c>
      <c r="C6" s="218">
        <f>+C39</f>
        <v>2.3E-2</v>
      </c>
      <c r="D6" s="218">
        <f>+D39</f>
        <v>1.7999999999999999E-2</v>
      </c>
      <c r="E6" s="222">
        <f>+(D6-C6)*100</f>
        <v>-0.50000000000000011</v>
      </c>
      <c r="F6" s="219"/>
    </row>
    <row r="7" spans="1:6" ht="20.100000000000001" customHeight="1" thickBot="1" x14ac:dyDescent="0.25">
      <c r="A7" s="200" t="s">
        <v>8</v>
      </c>
      <c r="B7" s="123" t="s">
        <v>1</v>
      </c>
      <c r="C7" s="227">
        <f>+C75</f>
        <v>3.5999999999999997E-2</v>
      </c>
      <c r="D7" s="227">
        <f>+D75</f>
        <v>3.6999999999999998E-2</v>
      </c>
      <c r="E7" s="222">
        <f>+(D7-C7)*100</f>
        <v>0.10000000000000009</v>
      </c>
      <c r="F7" s="219"/>
    </row>
    <row r="8" spans="1:6" s="124" customFormat="1" ht="20.100000000000001" customHeight="1" thickBot="1" x14ac:dyDescent="0.25">
      <c r="A8" s="132"/>
      <c r="B8" s="217" t="s">
        <v>41</v>
      </c>
      <c r="C8" s="137">
        <v>3.2000000000000001E-2</v>
      </c>
      <c r="D8" s="137">
        <v>2.8000000000000001E-2</v>
      </c>
      <c r="E8" s="230">
        <f>+(D8-C8)*100</f>
        <v>-0.4</v>
      </c>
      <c r="F8" s="219"/>
    </row>
    <row r="9" spans="1:6" ht="20.100000000000001" customHeight="1" x14ac:dyDescent="0.2">
      <c r="A9" s="125"/>
      <c r="B9" s="118"/>
    </row>
    <row r="10" spans="1:6" s="112" customFormat="1" ht="20.100000000000001" customHeight="1" x14ac:dyDescent="0.2">
      <c r="A10" s="586" t="s">
        <v>102</v>
      </c>
      <c r="B10" s="586"/>
      <c r="C10" s="586"/>
      <c r="D10" s="586"/>
      <c r="E10" s="586"/>
    </row>
    <row r="11" spans="1:6" s="112" customFormat="1" ht="20.100000000000001" customHeight="1" thickBot="1" x14ac:dyDescent="0.25">
      <c r="A11" s="113"/>
      <c r="B11" s="113"/>
      <c r="C11" s="113"/>
      <c r="D11" s="113"/>
      <c r="E11" s="113"/>
    </row>
    <row r="12" spans="1:6" s="118" customFormat="1" ht="20.100000000000001" customHeight="1" thickBot="1" x14ac:dyDescent="0.25">
      <c r="A12" s="114" t="s">
        <v>3</v>
      </c>
      <c r="B12" s="485" t="s">
        <v>10</v>
      </c>
      <c r="C12" s="616" t="s">
        <v>87</v>
      </c>
      <c r="D12" s="617"/>
      <c r="E12" s="618"/>
    </row>
    <row r="13" spans="1:6" s="118" customFormat="1" ht="20.100000000000001" customHeight="1" thickBot="1" x14ac:dyDescent="0.25">
      <c r="A13" s="119"/>
      <c r="B13" s="216"/>
      <c r="C13" s="15">
        <f>+C5</f>
        <v>2020</v>
      </c>
      <c r="D13" s="15">
        <f>+D5</f>
        <v>2021</v>
      </c>
      <c r="E13" s="15" t="s">
        <v>183</v>
      </c>
    </row>
    <row r="14" spans="1:6" s="118" customFormat="1" ht="20.100000000000001" customHeight="1" x14ac:dyDescent="0.2">
      <c r="A14" s="481" t="s">
        <v>7</v>
      </c>
      <c r="B14" s="417" t="s">
        <v>152</v>
      </c>
      <c r="C14" s="536">
        <v>-5.0000000000000001E-3</v>
      </c>
      <c r="D14" s="536">
        <v>-4.0000000000000001E-3</v>
      </c>
      <c r="E14" s="222">
        <f t="shared" ref="E14:E39" si="0">+(D14-C14)*100</f>
        <v>0.1</v>
      </c>
      <c r="F14" s="219"/>
    </row>
    <row r="15" spans="1:6" ht="20.100000000000001" customHeight="1" x14ac:dyDescent="0.2">
      <c r="A15" s="482" t="s">
        <v>8</v>
      </c>
      <c r="B15" s="417" t="s">
        <v>203</v>
      </c>
      <c r="C15" s="536">
        <v>3.4000000000000002E-2</v>
      </c>
      <c r="D15" s="536">
        <v>0.03</v>
      </c>
      <c r="E15" s="222">
        <f t="shared" si="0"/>
        <v>-0.40000000000000036</v>
      </c>
      <c r="F15" s="219"/>
    </row>
    <row r="16" spans="1:6" ht="20.100000000000001" customHeight="1" x14ac:dyDescent="0.2">
      <c r="A16" s="482" t="s">
        <v>9</v>
      </c>
      <c r="B16" s="417" t="s">
        <v>240</v>
      </c>
      <c r="C16" s="536">
        <v>3.3000000000000002E-2</v>
      </c>
      <c r="D16" s="536">
        <v>3.7999999999999999E-2</v>
      </c>
      <c r="E16" s="222">
        <f t="shared" si="0"/>
        <v>0.49999999999999978</v>
      </c>
      <c r="F16" s="219"/>
    </row>
    <row r="17" spans="1:6" ht="20.100000000000001" customHeight="1" x14ac:dyDescent="0.2">
      <c r="A17" s="482" t="s">
        <v>11</v>
      </c>
      <c r="B17" s="417" t="s">
        <v>337</v>
      </c>
      <c r="C17" s="536">
        <v>0</v>
      </c>
      <c r="D17" s="536">
        <v>5.0000000000000001E-3</v>
      </c>
      <c r="E17" s="222">
        <f t="shared" si="0"/>
        <v>0.5</v>
      </c>
      <c r="F17" s="219"/>
    </row>
    <row r="18" spans="1:6" ht="20.100000000000001" customHeight="1" x14ac:dyDescent="0.2">
      <c r="A18" s="482" t="s">
        <v>12</v>
      </c>
      <c r="B18" s="417" t="s">
        <v>153</v>
      </c>
      <c r="C18" s="536">
        <v>8.9999999999999993E-3</v>
      </c>
      <c r="D18" s="536">
        <v>1.4999999999999999E-2</v>
      </c>
      <c r="E18" s="222">
        <f t="shared" si="0"/>
        <v>0.6</v>
      </c>
      <c r="F18" s="219"/>
    </row>
    <row r="19" spans="1:6" ht="19.5" customHeight="1" x14ac:dyDescent="0.2">
      <c r="A19" s="482" t="s">
        <v>13</v>
      </c>
      <c r="B19" s="417" t="s">
        <v>154</v>
      </c>
      <c r="C19" s="536">
        <v>8.0000000000000002E-3</v>
      </c>
      <c r="D19" s="536">
        <v>8.0000000000000002E-3</v>
      </c>
      <c r="E19" s="222">
        <f t="shared" si="0"/>
        <v>0</v>
      </c>
      <c r="F19" s="219"/>
    </row>
    <row r="20" spans="1:6" ht="20.100000000000001" customHeight="1" x14ac:dyDescent="0.2">
      <c r="A20" s="482" t="s">
        <v>14</v>
      </c>
      <c r="B20" s="417" t="s">
        <v>182</v>
      </c>
      <c r="C20" s="536">
        <v>8.0000000000000002E-3</v>
      </c>
      <c r="D20" s="536">
        <v>1.0999999999999999E-2</v>
      </c>
      <c r="E20" s="222">
        <f t="shared" si="0"/>
        <v>0.29999999999999993</v>
      </c>
      <c r="F20" s="219"/>
    </row>
    <row r="21" spans="1:6" ht="20.100000000000001" customHeight="1" x14ac:dyDescent="0.2">
      <c r="A21" s="482" t="s">
        <v>15</v>
      </c>
      <c r="B21" s="417" t="s">
        <v>155</v>
      </c>
      <c r="C21" s="536">
        <v>3.0000000000000001E-3</v>
      </c>
      <c r="D21" s="536">
        <v>-4.0000000000000001E-3</v>
      </c>
      <c r="E21" s="222">
        <f t="shared" si="0"/>
        <v>-0.70000000000000007</v>
      </c>
      <c r="F21" s="219"/>
    </row>
    <row r="22" spans="1:6" ht="20.100000000000001" customHeight="1" x14ac:dyDescent="0.2">
      <c r="A22" s="482" t="s">
        <v>16</v>
      </c>
      <c r="B22" s="417" t="s">
        <v>156</v>
      </c>
      <c r="C22" s="536">
        <v>1.0999999999999999E-2</v>
      </c>
      <c r="D22" s="536">
        <v>7.0000000000000001E-3</v>
      </c>
      <c r="E22" s="222">
        <f t="shared" si="0"/>
        <v>-0.39999999999999991</v>
      </c>
      <c r="F22" s="219"/>
    </row>
    <row r="23" spans="1:6" ht="20.100000000000001" customHeight="1" x14ac:dyDescent="0.2">
      <c r="A23" s="482" t="s">
        <v>17</v>
      </c>
      <c r="B23" s="417" t="s">
        <v>157</v>
      </c>
      <c r="C23" s="536">
        <v>-0.02</v>
      </c>
      <c r="D23" s="536">
        <v>-2.8000000000000001E-2</v>
      </c>
      <c r="E23" s="222">
        <f t="shared" si="0"/>
        <v>-0.8</v>
      </c>
      <c r="F23" s="219"/>
    </row>
    <row r="24" spans="1:6" ht="20.100000000000001" customHeight="1" x14ac:dyDescent="0.2">
      <c r="A24" s="482" t="s">
        <v>18</v>
      </c>
      <c r="B24" s="417" t="s">
        <v>158</v>
      </c>
      <c r="C24" s="536">
        <v>1.4E-2</v>
      </c>
      <c r="D24" s="536">
        <v>1.7000000000000001E-2</v>
      </c>
      <c r="E24" s="222">
        <f t="shared" si="0"/>
        <v>0.3000000000000001</v>
      </c>
      <c r="F24" s="219"/>
    </row>
    <row r="25" spans="1:6" ht="20.100000000000001" customHeight="1" x14ac:dyDescent="0.2">
      <c r="A25" s="482" t="s">
        <v>19</v>
      </c>
      <c r="B25" s="417" t="s">
        <v>159</v>
      </c>
      <c r="C25" s="536">
        <v>1.7000000000000001E-2</v>
      </c>
      <c r="D25" s="536">
        <v>0.01</v>
      </c>
      <c r="E25" s="222">
        <f t="shared" si="0"/>
        <v>-0.70000000000000007</v>
      </c>
      <c r="F25" s="219"/>
    </row>
    <row r="26" spans="1:6" ht="20.100000000000001" customHeight="1" x14ac:dyDescent="0.2">
      <c r="A26" s="482" t="s">
        <v>20</v>
      </c>
      <c r="B26" s="417" t="s">
        <v>160</v>
      </c>
      <c r="C26" s="536">
        <v>-4.0000000000000001E-3</v>
      </c>
      <c r="D26" s="536">
        <v>1E-3</v>
      </c>
      <c r="E26" s="222">
        <f t="shared" si="0"/>
        <v>0.5</v>
      </c>
      <c r="F26" s="219"/>
    </row>
    <row r="27" spans="1:6" ht="20.100000000000001" customHeight="1" x14ac:dyDescent="0.2">
      <c r="A27" s="482" t="s">
        <v>21</v>
      </c>
      <c r="B27" s="417" t="s">
        <v>241</v>
      </c>
      <c r="C27" s="536">
        <v>0.02</v>
      </c>
      <c r="D27" s="536">
        <v>8.0000000000000002E-3</v>
      </c>
      <c r="E27" s="222">
        <f t="shared" si="0"/>
        <v>-1.2</v>
      </c>
      <c r="F27" s="219"/>
    </row>
    <row r="28" spans="1:6" ht="20.100000000000001" customHeight="1" x14ac:dyDescent="0.2">
      <c r="A28" s="482" t="s">
        <v>22</v>
      </c>
      <c r="B28" s="417" t="s">
        <v>242</v>
      </c>
      <c r="C28" s="536">
        <v>6.3E-2</v>
      </c>
      <c r="D28" s="536">
        <v>3.0000000000000001E-3</v>
      </c>
      <c r="E28" s="222">
        <f t="shared" si="0"/>
        <v>-6</v>
      </c>
      <c r="F28" s="219"/>
    </row>
    <row r="29" spans="1:6" ht="20.100000000000001" customHeight="1" x14ac:dyDescent="0.2">
      <c r="A29" s="482" t="s">
        <v>23</v>
      </c>
      <c r="B29" s="417" t="s">
        <v>338</v>
      </c>
      <c r="C29" s="536">
        <v>-6.9000000000000006E-2</v>
      </c>
      <c r="D29" s="536">
        <v>-1.7000000000000001E-2</v>
      </c>
      <c r="E29" s="222">
        <f t="shared" si="0"/>
        <v>5.2</v>
      </c>
      <c r="F29" s="219"/>
    </row>
    <row r="30" spans="1:6" ht="20.100000000000001" customHeight="1" x14ac:dyDescent="0.2">
      <c r="A30" s="482" t="s">
        <v>24</v>
      </c>
      <c r="B30" s="417" t="s">
        <v>204</v>
      </c>
      <c r="C30" s="536">
        <v>4.2999999999999997E-2</v>
      </c>
      <c r="D30" s="536">
        <v>0.02</v>
      </c>
      <c r="E30" s="222">
        <f t="shared" si="0"/>
        <v>-2.2999999999999998</v>
      </c>
      <c r="F30" s="219"/>
    </row>
    <row r="31" spans="1:6" ht="20.100000000000001" customHeight="1" x14ac:dyDescent="0.2">
      <c r="A31" s="482" t="s">
        <v>25</v>
      </c>
      <c r="B31" s="417" t="s">
        <v>188</v>
      </c>
      <c r="C31" s="536">
        <v>3.0000000000000001E-3</v>
      </c>
      <c r="D31" s="536">
        <v>4.0000000000000001E-3</v>
      </c>
      <c r="E31" s="222">
        <f t="shared" si="0"/>
        <v>0.1</v>
      </c>
      <c r="F31" s="219"/>
    </row>
    <row r="32" spans="1:6" ht="20.100000000000001" customHeight="1" x14ac:dyDescent="0.2">
      <c r="A32" s="482" t="s">
        <v>26</v>
      </c>
      <c r="B32" s="417" t="s">
        <v>298</v>
      </c>
      <c r="C32" s="536">
        <v>1.4E-2</v>
      </c>
      <c r="D32" s="536">
        <v>7.0000000000000001E-3</v>
      </c>
      <c r="E32" s="222">
        <f t="shared" si="0"/>
        <v>-0.70000000000000007</v>
      </c>
      <c r="F32" s="219"/>
    </row>
    <row r="33" spans="1:6" ht="20.100000000000001" customHeight="1" x14ac:dyDescent="0.2">
      <c r="A33" s="482" t="s">
        <v>27</v>
      </c>
      <c r="B33" s="417" t="s">
        <v>320</v>
      </c>
      <c r="C33" s="536">
        <v>7.9000000000000001E-2</v>
      </c>
      <c r="D33" s="536">
        <v>6.5000000000000002E-2</v>
      </c>
      <c r="E33" s="222">
        <f t="shared" si="0"/>
        <v>-1.4</v>
      </c>
      <c r="F33" s="219"/>
    </row>
    <row r="34" spans="1:6" ht="20.100000000000001" customHeight="1" x14ac:dyDescent="0.2">
      <c r="A34" s="482" t="s">
        <v>28</v>
      </c>
      <c r="B34" s="417" t="s">
        <v>205</v>
      </c>
      <c r="C34" s="536">
        <v>-2.7E-2</v>
      </c>
      <c r="D34" s="536">
        <v>-0.125</v>
      </c>
      <c r="E34" s="222">
        <f t="shared" si="0"/>
        <v>-9.8000000000000007</v>
      </c>
      <c r="F34" s="219"/>
    </row>
    <row r="35" spans="1:6" ht="20.100000000000001" customHeight="1" x14ac:dyDescent="0.2">
      <c r="A35" s="482" t="s">
        <v>31</v>
      </c>
      <c r="B35" s="417" t="s">
        <v>161</v>
      </c>
      <c r="C35" s="536">
        <v>-1.6E-2</v>
      </c>
      <c r="D35" s="536">
        <v>1E-3</v>
      </c>
      <c r="E35" s="222">
        <f t="shared" si="0"/>
        <v>1.7000000000000002</v>
      </c>
      <c r="F35" s="219"/>
    </row>
    <row r="36" spans="1:6" ht="20.100000000000001" customHeight="1" x14ac:dyDescent="0.2">
      <c r="A36" s="482" t="s">
        <v>32</v>
      </c>
      <c r="B36" s="417" t="s">
        <v>321</v>
      </c>
      <c r="C36" s="536">
        <v>8.9999999999999993E-3</v>
      </c>
      <c r="D36" s="536">
        <v>1.2E-2</v>
      </c>
      <c r="E36" s="222">
        <f t="shared" si="0"/>
        <v>0.3000000000000001</v>
      </c>
      <c r="F36" s="219"/>
    </row>
    <row r="37" spans="1:6" ht="20.100000000000001" customHeight="1" x14ac:dyDescent="0.2">
      <c r="A37" s="482" t="s">
        <v>33</v>
      </c>
      <c r="B37" s="417" t="s">
        <v>243</v>
      </c>
      <c r="C37" s="536">
        <v>-2.5999999999999999E-2</v>
      </c>
      <c r="D37" s="536">
        <v>5.0000000000000001E-3</v>
      </c>
      <c r="E37" s="222">
        <f t="shared" si="0"/>
        <v>3.1</v>
      </c>
      <c r="F37" s="219"/>
    </row>
    <row r="38" spans="1:6" s="124" customFormat="1" ht="20.100000000000001" customHeight="1" thickBot="1" x14ac:dyDescent="0.25">
      <c r="A38" s="482" t="s">
        <v>34</v>
      </c>
      <c r="B38" s="417" t="s">
        <v>206</v>
      </c>
      <c r="C38" s="536">
        <v>1.7999999999999999E-2</v>
      </c>
      <c r="D38" s="536">
        <v>1.4E-2</v>
      </c>
      <c r="E38" s="222">
        <f t="shared" si="0"/>
        <v>-0.39999999999999986</v>
      </c>
      <c r="F38" s="219"/>
    </row>
    <row r="39" spans="1:6" s="124" customFormat="1" ht="20.100000000000001" customHeight="1" thickBot="1" x14ac:dyDescent="0.25">
      <c r="A39" s="153"/>
      <c r="B39" s="154" t="s">
        <v>2</v>
      </c>
      <c r="C39" s="535">
        <v>2.3E-2</v>
      </c>
      <c r="D39" s="535">
        <v>1.7999999999999999E-2</v>
      </c>
      <c r="E39" s="230">
        <f t="shared" si="0"/>
        <v>-0.50000000000000011</v>
      </c>
      <c r="F39" s="219"/>
    </row>
    <row r="40" spans="1:6" ht="20.100000000000001" customHeight="1" x14ac:dyDescent="0.2">
      <c r="C40" s="229"/>
      <c r="D40" s="229"/>
      <c r="E40" s="229"/>
    </row>
    <row r="41" spans="1:6" s="112" customFormat="1" ht="20.100000000000001" customHeight="1" x14ac:dyDescent="0.2">
      <c r="A41" s="586" t="s">
        <v>103</v>
      </c>
      <c r="B41" s="586"/>
      <c r="C41" s="586"/>
      <c r="D41" s="586"/>
      <c r="E41" s="586"/>
    </row>
    <row r="42" spans="1:6" s="112" customFormat="1" ht="20.100000000000001" customHeight="1" thickBot="1" x14ac:dyDescent="0.25">
      <c r="A42" s="113"/>
      <c r="B42" s="113"/>
      <c r="C42" s="113"/>
      <c r="D42" s="113"/>
      <c r="E42" s="113"/>
    </row>
    <row r="43" spans="1:6" s="118" customFormat="1" ht="20.100000000000001" customHeight="1" thickBot="1" x14ac:dyDescent="0.25">
      <c r="A43" s="114" t="s">
        <v>3</v>
      </c>
      <c r="B43" s="485" t="s">
        <v>10</v>
      </c>
      <c r="C43" s="616" t="s">
        <v>87</v>
      </c>
      <c r="D43" s="617"/>
      <c r="E43" s="618"/>
    </row>
    <row r="44" spans="1:6" s="118" customFormat="1" ht="20.100000000000001" customHeight="1" thickBot="1" x14ac:dyDescent="0.25">
      <c r="A44" s="119"/>
      <c r="B44" s="216"/>
      <c r="C44" s="362">
        <f>+C5</f>
        <v>2020</v>
      </c>
      <c r="D44" s="362">
        <f>+D5</f>
        <v>2021</v>
      </c>
      <c r="E44" s="362" t="str">
        <f>+E5</f>
        <v>Zmiana w p.p.</v>
      </c>
    </row>
    <row r="45" spans="1:6" s="118" customFormat="1" ht="20.100000000000001" customHeight="1" x14ac:dyDescent="0.2">
      <c r="A45" s="481" t="s">
        <v>7</v>
      </c>
      <c r="B45" s="16" t="s">
        <v>162</v>
      </c>
      <c r="C45" s="536">
        <v>4.9000000000000002E-2</v>
      </c>
      <c r="D45" s="536">
        <v>0.03</v>
      </c>
      <c r="E45" s="222">
        <f t="shared" ref="E45:E75" si="1">+(D45-C45)*100</f>
        <v>-1.9000000000000004</v>
      </c>
      <c r="F45" s="219"/>
    </row>
    <row r="46" spans="1:6" ht="20.100000000000001" customHeight="1" x14ac:dyDescent="0.2">
      <c r="A46" s="482" t="s">
        <v>8</v>
      </c>
      <c r="B46" s="16" t="s">
        <v>163</v>
      </c>
      <c r="C46" s="536">
        <v>4.1000000000000002E-2</v>
      </c>
      <c r="D46" s="536">
        <v>5.0000000000000001E-3</v>
      </c>
      <c r="E46" s="222">
        <f t="shared" si="1"/>
        <v>-3.6000000000000005</v>
      </c>
      <c r="F46" s="219"/>
    </row>
    <row r="47" spans="1:6" ht="20.100000000000001" customHeight="1" x14ac:dyDescent="0.2">
      <c r="A47" s="482" t="s">
        <v>9</v>
      </c>
      <c r="B47" s="16" t="s">
        <v>164</v>
      </c>
      <c r="C47" s="536">
        <v>3.5999999999999997E-2</v>
      </c>
      <c r="D47" s="536">
        <v>2.9000000000000001E-2</v>
      </c>
      <c r="E47" s="222">
        <f t="shared" si="1"/>
        <v>-0.69999999999999962</v>
      </c>
      <c r="F47" s="219"/>
    </row>
    <row r="48" spans="1:6" ht="20.100000000000001" customHeight="1" x14ac:dyDescent="0.2">
      <c r="A48" s="482" t="s">
        <v>11</v>
      </c>
      <c r="B48" s="16" t="s">
        <v>165</v>
      </c>
      <c r="C48" s="536">
        <v>-4.0000000000000001E-3</v>
      </c>
      <c r="D48" s="536">
        <v>-3.7999999999999999E-2</v>
      </c>
      <c r="E48" s="222">
        <f t="shared" si="1"/>
        <v>-3.4000000000000004</v>
      </c>
      <c r="F48" s="219"/>
    </row>
    <row r="49" spans="1:6" ht="20.100000000000001" customHeight="1" x14ac:dyDescent="0.2">
      <c r="A49" s="482" t="s">
        <v>12</v>
      </c>
      <c r="B49" s="16" t="s">
        <v>189</v>
      </c>
      <c r="C49" s="536">
        <v>4.3999999999999997E-2</v>
      </c>
      <c r="D49" s="536">
        <v>4.4999999999999998E-2</v>
      </c>
      <c r="E49" s="222">
        <f t="shared" si="1"/>
        <v>0.10000000000000009</v>
      </c>
      <c r="F49" s="219"/>
    </row>
    <row r="50" spans="1:6" ht="20.100000000000001" customHeight="1" x14ac:dyDescent="0.2">
      <c r="A50" s="482" t="s">
        <v>13</v>
      </c>
      <c r="B50" s="16" t="s">
        <v>208</v>
      </c>
      <c r="C50" s="536">
        <v>2.3E-2</v>
      </c>
      <c r="D50" s="536">
        <v>2.5999999999999999E-2</v>
      </c>
      <c r="E50" s="222">
        <f t="shared" si="1"/>
        <v>0.29999999999999993</v>
      </c>
      <c r="F50" s="219"/>
    </row>
    <row r="51" spans="1:6" ht="20.100000000000001" customHeight="1" x14ac:dyDescent="0.2">
      <c r="A51" s="482" t="s">
        <v>14</v>
      </c>
      <c r="B51" s="16" t="s">
        <v>167</v>
      </c>
      <c r="C51" s="536">
        <v>1.6E-2</v>
      </c>
      <c r="D51" s="536">
        <v>1.4999999999999999E-2</v>
      </c>
      <c r="E51" s="222">
        <f t="shared" si="1"/>
        <v>-0.10000000000000009</v>
      </c>
      <c r="F51" s="219"/>
    </row>
    <row r="52" spans="1:6" ht="20.100000000000001" customHeight="1" x14ac:dyDescent="0.2">
      <c r="A52" s="482" t="s">
        <v>15</v>
      </c>
      <c r="B52" s="16" t="s">
        <v>168</v>
      </c>
      <c r="C52" s="536">
        <v>7.0000000000000001E-3</v>
      </c>
      <c r="D52" s="536">
        <v>3.3000000000000002E-2</v>
      </c>
      <c r="E52" s="222">
        <f t="shared" si="1"/>
        <v>2.6</v>
      </c>
      <c r="F52" s="219"/>
    </row>
    <row r="53" spans="1:6" ht="20.100000000000001" customHeight="1" x14ac:dyDescent="0.2">
      <c r="A53" s="482" t="s">
        <v>16</v>
      </c>
      <c r="B53" s="16" t="s">
        <v>209</v>
      </c>
      <c r="C53" s="536">
        <v>0.04</v>
      </c>
      <c r="D53" s="536">
        <v>3.7999999999999999E-2</v>
      </c>
      <c r="E53" s="222">
        <f t="shared" si="1"/>
        <v>-0.20000000000000018</v>
      </c>
      <c r="F53" s="219"/>
    </row>
    <row r="54" spans="1:6" ht="20.100000000000001" customHeight="1" x14ac:dyDescent="0.2">
      <c r="A54" s="482" t="s">
        <v>17</v>
      </c>
      <c r="B54" s="16" t="s">
        <v>210</v>
      </c>
      <c r="C54" s="536">
        <v>1.6E-2</v>
      </c>
      <c r="D54" s="536">
        <v>1.2E-2</v>
      </c>
      <c r="E54" s="222">
        <f t="shared" si="1"/>
        <v>-0.4</v>
      </c>
      <c r="F54" s="219"/>
    </row>
    <row r="55" spans="1:6" ht="20.100000000000001" customHeight="1" x14ac:dyDescent="0.2">
      <c r="A55" s="482" t="s">
        <v>18</v>
      </c>
      <c r="B55" s="16" t="s">
        <v>169</v>
      </c>
      <c r="C55" s="536">
        <v>2.5999999999999999E-2</v>
      </c>
      <c r="D55" s="536">
        <v>2.7E-2</v>
      </c>
      <c r="E55" s="222">
        <f t="shared" si="1"/>
        <v>0.10000000000000009</v>
      </c>
      <c r="F55" s="219"/>
    </row>
    <row r="56" spans="1:6" ht="20.100000000000001" customHeight="1" x14ac:dyDescent="0.2">
      <c r="A56" s="482" t="s">
        <v>19</v>
      </c>
      <c r="B56" s="16" t="s">
        <v>170</v>
      </c>
      <c r="C56" s="536">
        <v>2.8000000000000001E-2</v>
      </c>
      <c r="D56" s="536">
        <v>0.03</v>
      </c>
      <c r="E56" s="222">
        <f t="shared" si="1"/>
        <v>0.19999999999999984</v>
      </c>
      <c r="F56" s="219"/>
    </row>
    <row r="57" spans="1:6" ht="20.100000000000001" customHeight="1" x14ac:dyDescent="0.2">
      <c r="A57" s="482" t="s">
        <v>20</v>
      </c>
      <c r="B57" s="16" t="s">
        <v>171</v>
      </c>
      <c r="C57" s="536">
        <v>8.9999999999999993E-3</v>
      </c>
      <c r="D57" s="536">
        <v>1E-3</v>
      </c>
      <c r="E57" s="222">
        <f t="shared" si="1"/>
        <v>-0.8</v>
      </c>
      <c r="F57" s="219"/>
    </row>
    <row r="58" spans="1:6" ht="20.100000000000001" customHeight="1" x14ac:dyDescent="0.2">
      <c r="A58" s="482" t="s">
        <v>21</v>
      </c>
      <c r="B58" s="16" t="s">
        <v>297</v>
      </c>
      <c r="C58" s="536">
        <v>-8.2000000000000003E-2</v>
      </c>
      <c r="D58" s="536">
        <v>-0.04</v>
      </c>
      <c r="E58" s="222">
        <f t="shared" si="1"/>
        <v>4.2</v>
      </c>
      <c r="F58" s="219"/>
    </row>
    <row r="59" spans="1:6" ht="20.100000000000001" customHeight="1" x14ac:dyDescent="0.2">
      <c r="A59" s="482" t="s">
        <v>22</v>
      </c>
      <c r="B59" s="16" t="s">
        <v>172</v>
      </c>
      <c r="C59" s="536">
        <v>3.6999999999999998E-2</v>
      </c>
      <c r="D59" s="536">
        <v>4.2000000000000003E-2</v>
      </c>
      <c r="E59" s="222">
        <f t="shared" si="1"/>
        <v>0.50000000000000044</v>
      </c>
      <c r="F59" s="219"/>
    </row>
    <row r="60" spans="1:6" ht="20.100000000000001" customHeight="1" x14ac:dyDescent="0.2">
      <c r="A60" s="482" t="s">
        <v>23</v>
      </c>
      <c r="B60" s="16" t="s">
        <v>244</v>
      </c>
      <c r="C60" s="536">
        <v>3.6999999999999998E-2</v>
      </c>
      <c r="D60" s="536">
        <v>3.6999999999999998E-2</v>
      </c>
      <c r="E60" s="222">
        <f t="shared" si="1"/>
        <v>0</v>
      </c>
      <c r="F60" s="219"/>
    </row>
    <row r="61" spans="1:6" ht="20.100000000000001" customHeight="1" x14ac:dyDescent="0.2">
      <c r="A61" s="482" t="s">
        <v>24</v>
      </c>
      <c r="B61" s="16" t="s">
        <v>211</v>
      </c>
      <c r="C61" s="536">
        <v>2.9000000000000001E-2</v>
      </c>
      <c r="D61" s="536">
        <v>3.4000000000000002E-2</v>
      </c>
      <c r="E61" s="222">
        <f t="shared" si="1"/>
        <v>0.50000000000000011</v>
      </c>
      <c r="F61" s="219"/>
    </row>
    <row r="62" spans="1:6" ht="20.100000000000001" customHeight="1" x14ac:dyDescent="0.2">
      <c r="A62" s="482" t="s">
        <v>25</v>
      </c>
      <c r="B62" s="16" t="s">
        <v>249</v>
      </c>
      <c r="C62" s="536">
        <v>1E-3</v>
      </c>
      <c r="D62" s="536">
        <v>1.7999999999999999E-2</v>
      </c>
      <c r="E62" s="222">
        <f t="shared" si="1"/>
        <v>1.6999999999999997</v>
      </c>
      <c r="F62" s="219"/>
    </row>
    <row r="63" spans="1:6" ht="20.100000000000001" customHeight="1" x14ac:dyDescent="0.2">
      <c r="A63" s="482" t="s">
        <v>26</v>
      </c>
      <c r="B63" s="16" t="s">
        <v>173</v>
      </c>
      <c r="C63" s="536">
        <v>2.1000000000000001E-2</v>
      </c>
      <c r="D63" s="536">
        <v>1.4E-2</v>
      </c>
      <c r="E63" s="222">
        <f t="shared" si="1"/>
        <v>-0.70000000000000007</v>
      </c>
      <c r="F63" s="219"/>
    </row>
    <row r="64" spans="1:6" ht="20.100000000000001" customHeight="1" x14ac:dyDescent="0.2">
      <c r="A64" s="482" t="s">
        <v>27</v>
      </c>
      <c r="B64" s="16" t="s">
        <v>174</v>
      </c>
      <c r="C64" s="536">
        <v>4.2999999999999997E-2</v>
      </c>
      <c r="D64" s="536">
        <v>4.7E-2</v>
      </c>
      <c r="E64" s="222">
        <f t="shared" si="1"/>
        <v>0.40000000000000036</v>
      </c>
      <c r="F64" s="219"/>
    </row>
    <row r="65" spans="1:6" ht="20.100000000000001" customHeight="1" x14ac:dyDescent="0.2">
      <c r="A65" s="482" t="s">
        <v>28</v>
      </c>
      <c r="B65" s="16" t="s">
        <v>245</v>
      </c>
      <c r="C65" s="536">
        <v>1.6E-2</v>
      </c>
      <c r="D65" s="536">
        <v>4.0000000000000001E-3</v>
      </c>
      <c r="E65" s="222">
        <f t="shared" si="1"/>
        <v>-1.2</v>
      </c>
      <c r="F65" s="219"/>
    </row>
    <row r="66" spans="1:6" ht="20.100000000000001" customHeight="1" x14ac:dyDescent="0.2">
      <c r="A66" s="482" t="s">
        <v>31</v>
      </c>
      <c r="B66" s="16" t="s">
        <v>299</v>
      </c>
      <c r="C66" s="536">
        <v>2.1999999999999999E-2</v>
      </c>
      <c r="D66" s="536">
        <v>2.1000000000000001E-2</v>
      </c>
      <c r="E66" s="222">
        <f t="shared" si="1"/>
        <v>-9.9999999999999742E-2</v>
      </c>
      <c r="F66" s="219"/>
    </row>
    <row r="67" spans="1:6" ht="20.100000000000001" customHeight="1" x14ac:dyDescent="0.2">
      <c r="A67" s="482" t="s">
        <v>32</v>
      </c>
      <c r="B67" s="16" t="s">
        <v>322</v>
      </c>
      <c r="C67" s="536">
        <v>0.128</v>
      </c>
      <c r="D67" s="536">
        <v>0.114</v>
      </c>
      <c r="E67" s="222">
        <f t="shared" si="1"/>
        <v>-1.4</v>
      </c>
      <c r="F67" s="219"/>
    </row>
    <row r="68" spans="1:6" ht="20.100000000000001" customHeight="1" x14ac:dyDescent="0.2">
      <c r="A68" s="482" t="s">
        <v>33</v>
      </c>
      <c r="B68" s="16" t="s">
        <v>175</v>
      </c>
      <c r="C68" s="536">
        <v>-3.7999999999999999E-2</v>
      </c>
      <c r="D68" s="536">
        <v>-5.0999999999999997E-2</v>
      </c>
      <c r="E68" s="222">
        <f t="shared" si="1"/>
        <v>-1.2999999999999998</v>
      </c>
      <c r="F68" s="219"/>
    </row>
    <row r="69" spans="1:6" ht="20.100000000000001" customHeight="1" x14ac:dyDescent="0.2">
      <c r="A69" s="482" t="s">
        <v>34</v>
      </c>
      <c r="B69" s="16" t="s">
        <v>190</v>
      </c>
      <c r="C69" s="536">
        <v>1.7999999999999999E-2</v>
      </c>
      <c r="D69" s="536">
        <v>8.9999999999999993E-3</v>
      </c>
      <c r="E69" s="222">
        <f t="shared" si="1"/>
        <v>-0.89999999999999991</v>
      </c>
      <c r="F69" s="219"/>
    </row>
    <row r="70" spans="1:6" ht="20.100000000000001" customHeight="1" x14ac:dyDescent="0.2">
      <c r="A70" s="482" t="s">
        <v>35</v>
      </c>
      <c r="B70" s="16" t="s">
        <v>191</v>
      </c>
      <c r="C70" s="536">
        <v>2.5000000000000001E-2</v>
      </c>
      <c r="D70" s="536">
        <v>1.4999999999999999E-2</v>
      </c>
      <c r="E70" s="222">
        <f t="shared" si="1"/>
        <v>-1.0000000000000002</v>
      </c>
      <c r="F70" s="219"/>
    </row>
    <row r="71" spans="1:6" ht="20.100000000000001" customHeight="1" x14ac:dyDescent="0.2">
      <c r="A71" s="482" t="s">
        <v>36</v>
      </c>
      <c r="B71" s="16" t="s">
        <v>176</v>
      </c>
      <c r="C71" s="536">
        <v>2.4E-2</v>
      </c>
      <c r="D71" s="536">
        <v>3.3000000000000002E-2</v>
      </c>
      <c r="E71" s="222">
        <f t="shared" si="1"/>
        <v>0.90000000000000013</v>
      </c>
      <c r="F71" s="219"/>
    </row>
    <row r="72" spans="1:6" ht="20.100000000000001" customHeight="1" x14ac:dyDescent="0.2">
      <c r="A72" s="482" t="s">
        <v>37</v>
      </c>
      <c r="B72" s="16" t="s">
        <v>177</v>
      </c>
      <c r="C72" s="536">
        <v>4.1000000000000002E-2</v>
      </c>
      <c r="D72" s="536">
        <v>3.9E-2</v>
      </c>
      <c r="E72" s="222">
        <f t="shared" si="1"/>
        <v>-0.20000000000000018</v>
      </c>
      <c r="F72" s="219"/>
    </row>
    <row r="73" spans="1:6" ht="20.100000000000001" customHeight="1" x14ac:dyDescent="0.2">
      <c r="A73" s="482" t="s">
        <v>38</v>
      </c>
      <c r="B73" s="16" t="s">
        <v>330</v>
      </c>
      <c r="C73" s="536">
        <v>2.5000000000000001E-2</v>
      </c>
      <c r="D73" s="536">
        <v>2.5999999999999999E-2</v>
      </c>
      <c r="E73" s="222">
        <f t="shared" si="1"/>
        <v>9.9999999999999742E-2</v>
      </c>
      <c r="F73" s="219"/>
    </row>
    <row r="74" spans="1:6" ht="20.100000000000001" customHeight="1" thickBot="1" x14ac:dyDescent="0.25">
      <c r="A74" s="482" t="s">
        <v>39</v>
      </c>
      <c r="B74" s="16" t="s">
        <v>178</v>
      </c>
      <c r="C74" s="536">
        <v>5.8000000000000003E-2</v>
      </c>
      <c r="D74" s="536">
        <v>6.4000000000000001E-2</v>
      </c>
      <c r="E74" s="222">
        <f t="shared" si="1"/>
        <v>0.59999999999999987</v>
      </c>
      <c r="F74" s="219"/>
    </row>
    <row r="75" spans="1:6" ht="20.100000000000001" customHeight="1" thickBot="1" x14ac:dyDescent="0.25">
      <c r="A75" s="165"/>
      <c r="B75" s="55" t="s">
        <v>2</v>
      </c>
      <c r="C75" s="535">
        <v>3.5999999999999997E-2</v>
      </c>
      <c r="D75" s="535">
        <v>3.6999999999999998E-2</v>
      </c>
      <c r="E75" s="230">
        <f t="shared" si="1"/>
        <v>0.10000000000000009</v>
      </c>
      <c r="F75" s="219"/>
    </row>
    <row r="76" spans="1:6" ht="20.100000000000001" customHeight="1" x14ac:dyDescent="0.2">
      <c r="C76" s="229"/>
      <c r="D76" s="229"/>
      <c r="E76" s="229"/>
    </row>
    <row r="77" spans="1:6" ht="20.100000000000001" customHeight="1" x14ac:dyDescent="0.2"/>
    <row r="78" spans="1:6" ht="20.100000000000001" customHeight="1" x14ac:dyDescent="0.2"/>
    <row r="79" spans="1:6" ht="20.100000000000001" customHeight="1" x14ac:dyDescent="0.2"/>
    <row r="80" spans="1:6" ht="20.100000000000001" customHeight="1" x14ac:dyDescent="0.2"/>
    <row r="81" s="18" customFormat="1" ht="20.100000000000001" customHeight="1" x14ac:dyDescent="0.2"/>
    <row r="82" s="18" customFormat="1" ht="20.100000000000001" customHeight="1" x14ac:dyDescent="0.2"/>
    <row r="83" s="18" customFormat="1" ht="20.100000000000001" customHeight="1" x14ac:dyDescent="0.2"/>
    <row r="84" s="18" customFormat="1" ht="20.100000000000001" customHeight="1" x14ac:dyDescent="0.2"/>
    <row r="85" s="18" customFormat="1" ht="20.100000000000001" customHeight="1" x14ac:dyDescent="0.2"/>
    <row r="86" s="18" customFormat="1" ht="20.100000000000001" customHeight="1" x14ac:dyDescent="0.2"/>
    <row r="87" s="18" customFormat="1" ht="20.100000000000001" customHeight="1" x14ac:dyDescent="0.2"/>
    <row r="88" s="18" customFormat="1" ht="20.100000000000001" customHeight="1" x14ac:dyDescent="0.2"/>
    <row r="89" s="18" customFormat="1" ht="20.100000000000001" customHeight="1" x14ac:dyDescent="0.2"/>
    <row r="90" s="18" customFormat="1" ht="20.100000000000001" customHeight="1" x14ac:dyDescent="0.2"/>
    <row r="91" s="18" customFormat="1" ht="20.100000000000001" customHeight="1" x14ac:dyDescent="0.2"/>
    <row r="92" s="18" customFormat="1" ht="20.100000000000001" customHeight="1" x14ac:dyDescent="0.2"/>
    <row r="93" s="18" customFormat="1" ht="20.100000000000001" customHeight="1" x14ac:dyDescent="0.2"/>
    <row r="94" s="18" customFormat="1" ht="20.100000000000001" customHeight="1" x14ac:dyDescent="0.2"/>
    <row r="95" s="18" customFormat="1" ht="20.100000000000001" customHeight="1" x14ac:dyDescent="0.2"/>
    <row r="96" s="18" customFormat="1" ht="20.100000000000001" customHeight="1" x14ac:dyDescent="0.2"/>
    <row r="97" s="18" customFormat="1" ht="20.100000000000001" customHeight="1" x14ac:dyDescent="0.2"/>
    <row r="98" s="18" customFormat="1" ht="20.100000000000001" customHeight="1" x14ac:dyDescent="0.2"/>
    <row r="99" s="18" customFormat="1" ht="20.100000000000001" customHeight="1" x14ac:dyDescent="0.2"/>
    <row r="100" s="18" customFormat="1" ht="20.100000000000001" customHeight="1" x14ac:dyDescent="0.2"/>
    <row r="101" s="18" customFormat="1" ht="20.100000000000001" customHeight="1" x14ac:dyDescent="0.2"/>
    <row r="102" s="18" customFormat="1" ht="20.100000000000001" customHeight="1" x14ac:dyDescent="0.2"/>
    <row r="103" s="18" customFormat="1" ht="20.100000000000001" customHeight="1" x14ac:dyDescent="0.2"/>
    <row r="104" s="18" customFormat="1" ht="20.100000000000001" customHeight="1" x14ac:dyDescent="0.2"/>
    <row r="105" s="18" customFormat="1" ht="20.100000000000001" customHeight="1" x14ac:dyDescent="0.2"/>
    <row r="106" s="18" customFormat="1" ht="20.100000000000001" customHeight="1" x14ac:dyDescent="0.2"/>
    <row r="107" s="18" customFormat="1" ht="20.100000000000001" customHeight="1" x14ac:dyDescent="0.2"/>
    <row r="108" s="18" customFormat="1" ht="20.100000000000001" customHeight="1" x14ac:dyDescent="0.2"/>
    <row r="109" s="18" customFormat="1" ht="20.100000000000001" customHeight="1" x14ac:dyDescent="0.2"/>
    <row r="110" s="18" customFormat="1" ht="20.100000000000001" customHeight="1" x14ac:dyDescent="0.2"/>
    <row r="111" s="18" customFormat="1" ht="20.100000000000001" customHeight="1" x14ac:dyDescent="0.2"/>
    <row r="112" s="18" customFormat="1" ht="20.100000000000001" customHeight="1" x14ac:dyDescent="0.2"/>
    <row r="113" s="18" customFormat="1" ht="20.100000000000001" customHeight="1" x14ac:dyDescent="0.2"/>
    <row r="114" s="18" customFormat="1" ht="20.100000000000001" customHeight="1" x14ac:dyDescent="0.2"/>
    <row r="115" s="18" customFormat="1" ht="20.100000000000001" customHeight="1" x14ac:dyDescent="0.2"/>
    <row r="116" s="18" customFormat="1" ht="20.100000000000001" customHeight="1" x14ac:dyDescent="0.2"/>
    <row r="117" s="18" customFormat="1" ht="20.100000000000001" customHeight="1" x14ac:dyDescent="0.2"/>
    <row r="118" s="18" customFormat="1" ht="20.100000000000001" customHeight="1" x14ac:dyDescent="0.2"/>
    <row r="119" s="18" customFormat="1" ht="20.100000000000001" customHeight="1" x14ac:dyDescent="0.2"/>
    <row r="120" s="18" customFormat="1" ht="20.100000000000001" customHeight="1" x14ac:dyDescent="0.2"/>
    <row r="121" s="18" customFormat="1" ht="20.100000000000001" customHeight="1" x14ac:dyDescent="0.2"/>
    <row r="122" s="18" customFormat="1" ht="20.100000000000001" customHeight="1" x14ac:dyDescent="0.2"/>
    <row r="123" s="18" customFormat="1" ht="20.100000000000001" customHeight="1" x14ac:dyDescent="0.2"/>
    <row r="124" s="18" customFormat="1" ht="20.100000000000001" customHeight="1" x14ac:dyDescent="0.2"/>
    <row r="125" s="18" customFormat="1" ht="20.100000000000001" customHeight="1" x14ac:dyDescent="0.2"/>
    <row r="126" s="18" customFormat="1" ht="20.100000000000001" customHeight="1" x14ac:dyDescent="0.2"/>
    <row r="127" s="18" customFormat="1" ht="20.100000000000001" customHeight="1" x14ac:dyDescent="0.2"/>
    <row r="128" s="18" customFormat="1" ht="20.100000000000001" customHeight="1" x14ac:dyDescent="0.2"/>
    <row r="129" s="18" customFormat="1" ht="20.100000000000001" customHeight="1" x14ac:dyDescent="0.2"/>
    <row r="130" s="18" customFormat="1" ht="20.100000000000001" customHeight="1" x14ac:dyDescent="0.2"/>
    <row r="131" s="18" customFormat="1" ht="20.100000000000001" customHeight="1" x14ac:dyDescent="0.2"/>
    <row r="132" s="18" customFormat="1" ht="20.100000000000001" customHeight="1" x14ac:dyDescent="0.2"/>
    <row r="133" s="18" customFormat="1" ht="20.100000000000001" customHeight="1" x14ac:dyDescent="0.2"/>
    <row r="134" s="18" customFormat="1" ht="20.100000000000001" customHeight="1" x14ac:dyDescent="0.2"/>
    <row r="135" s="18" customFormat="1" ht="20.100000000000001" customHeight="1" x14ac:dyDescent="0.2"/>
    <row r="136" s="18" customFormat="1" ht="20.100000000000001" customHeight="1" x14ac:dyDescent="0.2"/>
    <row r="137" s="18" customFormat="1" ht="20.100000000000001" customHeight="1" x14ac:dyDescent="0.2"/>
    <row r="138" s="18" customFormat="1" ht="20.100000000000001" customHeight="1" x14ac:dyDescent="0.2"/>
    <row r="139" s="18" customFormat="1" ht="20.100000000000001" customHeight="1" x14ac:dyDescent="0.2"/>
    <row r="140" s="18" customFormat="1" ht="20.100000000000001" customHeight="1" x14ac:dyDescent="0.2"/>
    <row r="141" s="18" customFormat="1" ht="20.100000000000001" customHeight="1" x14ac:dyDescent="0.2"/>
    <row r="142" s="18" customFormat="1" ht="20.100000000000001" customHeight="1" x14ac:dyDescent="0.2"/>
    <row r="143" s="18" customFormat="1" ht="20.100000000000001" customHeight="1" x14ac:dyDescent="0.2"/>
    <row r="144" s="18" customFormat="1" ht="20.100000000000001" customHeight="1" x14ac:dyDescent="0.2"/>
    <row r="145" s="18" customFormat="1" ht="20.100000000000001" customHeight="1" x14ac:dyDescent="0.2"/>
    <row r="146" s="18" customFormat="1" ht="20.100000000000001" customHeight="1" x14ac:dyDescent="0.2"/>
    <row r="147" s="18" customFormat="1" ht="20.100000000000001" customHeight="1" x14ac:dyDescent="0.2"/>
    <row r="148" s="18" customFormat="1" ht="20.100000000000001" customHeight="1" x14ac:dyDescent="0.2"/>
    <row r="149" s="18" customFormat="1" ht="20.100000000000001" customHeight="1" x14ac:dyDescent="0.2"/>
    <row r="150" s="18" customFormat="1" ht="20.100000000000001" customHeight="1" x14ac:dyDescent="0.2"/>
    <row r="151" s="18" customFormat="1" ht="20.100000000000001" customHeight="1" x14ac:dyDescent="0.2"/>
    <row r="152" s="18" customFormat="1" ht="20.100000000000001" customHeight="1" x14ac:dyDescent="0.2"/>
    <row r="153" s="18" customFormat="1" ht="20.100000000000001" customHeight="1" x14ac:dyDescent="0.2"/>
    <row r="154" s="18" customFormat="1" ht="20.100000000000001" customHeight="1" x14ac:dyDescent="0.2"/>
    <row r="155" s="18" customFormat="1" ht="20.100000000000001" customHeight="1" x14ac:dyDescent="0.2"/>
    <row r="156" s="18" customFormat="1" ht="20.100000000000001" customHeight="1" x14ac:dyDescent="0.2"/>
    <row r="157" s="18" customFormat="1" ht="20.100000000000001" customHeight="1" x14ac:dyDescent="0.2"/>
    <row r="158" s="18" customFormat="1" ht="20.100000000000001" customHeight="1" x14ac:dyDescent="0.2"/>
    <row r="159" s="18" customFormat="1" ht="20.100000000000001" customHeight="1" x14ac:dyDescent="0.2"/>
    <row r="160" s="18" customFormat="1" ht="20.100000000000001" customHeight="1" x14ac:dyDescent="0.2"/>
    <row r="161" s="18" customFormat="1" ht="20.100000000000001" customHeight="1" x14ac:dyDescent="0.2"/>
    <row r="162" s="18" customFormat="1" ht="20.100000000000001" customHeight="1" x14ac:dyDescent="0.2"/>
    <row r="163" s="18" customFormat="1" ht="20.100000000000001" customHeight="1" x14ac:dyDescent="0.2"/>
    <row r="164" s="18" customFormat="1" ht="20.100000000000001" customHeight="1" x14ac:dyDescent="0.2"/>
    <row r="165" s="18" customFormat="1" ht="20.100000000000001" customHeight="1" x14ac:dyDescent="0.2"/>
    <row r="166" s="18" customFormat="1" ht="20.100000000000001" customHeight="1" x14ac:dyDescent="0.2"/>
    <row r="167" s="18" customFormat="1" ht="20.100000000000001" customHeight="1" x14ac:dyDescent="0.2"/>
    <row r="168" s="18" customFormat="1" ht="20.100000000000001" customHeight="1" x14ac:dyDescent="0.2"/>
    <row r="169" s="18" customFormat="1" ht="20.100000000000001" customHeight="1" x14ac:dyDescent="0.2"/>
    <row r="170" s="18" customFormat="1" ht="20.100000000000001" customHeight="1" x14ac:dyDescent="0.2"/>
    <row r="171" s="18" customFormat="1" ht="20.100000000000001" customHeight="1" x14ac:dyDescent="0.2"/>
    <row r="172" s="18" customFormat="1" ht="20.100000000000001" customHeight="1" x14ac:dyDescent="0.2"/>
    <row r="173" s="18" customFormat="1" ht="20.100000000000001" customHeight="1" x14ac:dyDescent="0.2"/>
    <row r="174" s="18" customFormat="1" ht="20.100000000000001" customHeight="1" x14ac:dyDescent="0.2"/>
    <row r="175" s="18" customFormat="1" ht="20.100000000000001" customHeight="1" x14ac:dyDescent="0.2"/>
    <row r="176" s="18" customFormat="1" ht="20.100000000000001" customHeight="1" x14ac:dyDescent="0.2"/>
    <row r="177" s="18" customFormat="1" ht="20.100000000000001" customHeight="1" x14ac:dyDescent="0.2"/>
    <row r="178" s="18" customFormat="1" ht="20.100000000000001" customHeight="1" x14ac:dyDescent="0.2"/>
    <row r="179" s="18" customFormat="1" ht="20.100000000000001" customHeight="1" x14ac:dyDescent="0.2"/>
    <row r="180" s="18" customFormat="1" ht="20.100000000000001" customHeight="1" x14ac:dyDescent="0.2"/>
    <row r="181" s="18" customFormat="1" ht="20.100000000000001" customHeight="1" x14ac:dyDescent="0.2"/>
    <row r="182" s="18" customFormat="1" ht="20.100000000000001" customHeight="1" x14ac:dyDescent="0.2"/>
    <row r="183" s="18" customFormat="1" ht="20.100000000000001" customHeight="1" x14ac:dyDescent="0.2"/>
    <row r="184" s="18" customFormat="1" ht="20.100000000000001" customHeight="1" x14ac:dyDescent="0.2"/>
    <row r="185" s="18" customFormat="1" ht="20.100000000000001" customHeight="1" x14ac:dyDescent="0.2"/>
    <row r="186" s="18" customFormat="1" ht="20.100000000000001" customHeight="1" x14ac:dyDescent="0.2"/>
    <row r="187" s="18" customFormat="1" ht="20.100000000000001" customHeight="1" x14ac:dyDescent="0.2"/>
    <row r="188" s="18" customFormat="1" ht="20.100000000000001" customHeight="1" x14ac:dyDescent="0.2"/>
    <row r="189" s="18" customFormat="1" ht="20.100000000000001" customHeight="1" x14ac:dyDescent="0.2"/>
    <row r="190" s="18" customFormat="1" ht="20.100000000000001" customHeight="1" x14ac:dyDescent="0.2"/>
    <row r="191" s="18" customFormat="1" ht="20.100000000000001" customHeight="1" x14ac:dyDescent="0.2"/>
    <row r="192" s="18" customFormat="1" ht="20.100000000000001" customHeight="1" x14ac:dyDescent="0.2"/>
    <row r="193" s="18" customFormat="1" ht="20.100000000000001" customHeight="1" x14ac:dyDescent="0.2"/>
    <row r="194" s="18" customFormat="1" ht="20.100000000000001" customHeight="1" x14ac:dyDescent="0.2"/>
    <row r="195" s="18" customFormat="1" ht="20.100000000000001" customHeight="1" x14ac:dyDescent="0.2"/>
    <row r="196" s="18" customFormat="1" ht="20.100000000000001" customHeight="1" x14ac:dyDescent="0.2"/>
    <row r="197" s="18" customFormat="1" ht="20.100000000000001" customHeight="1" x14ac:dyDescent="0.2"/>
    <row r="198" s="18" customFormat="1" ht="20.100000000000001" customHeight="1" x14ac:dyDescent="0.2"/>
    <row r="199" s="18" customFormat="1" ht="20.100000000000001" customHeight="1" x14ac:dyDescent="0.2"/>
    <row r="200" s="18" customFormat="1" ht="20.100000000000001" customHeight="1" x14ac:dyDescent="0.2"/>
    <row r="201" s="18" customFormat="1" ht="20.100000000000001" customHeight="1" x14ac:dyDescent="0.2"/>
    <row r="202" s="18" customFormat="1" ht="20.100000000000001" customHeight="1" x14ac:dyDescent="0.2"/>
    <row r="203" s="18" customFormat="1" ht="20.100000000000001" customHeight="1" x14ac:dyDescent="0.2"/>
    <row r="204" s="18" customFormat="1" ht="20.100000000000001" customHeight="1" x14ac:dyDescent="0.2"/>
    <row r="205" s="18" customFormat="1" ht="20.100000000000001" customHeight="1" x14ac:dyDescent="0.2"/>
    <row r="206" s="18" customFormat="1" ht="20.100000000000001" customHeight="1" x14ac:dyDescent="0.2"/>
    <row r="207" s="18" customFormat="1" ht="20.100000000000001" customHeight="1" x14ac:dyDescent="0.2"/>
    <row r="208" s="18" customFormat="1" ht="20.100000000000001" customHeight="1" x14ac:dyDescent="0.2"/>
    <row r="209" s="18" customFormat="1" ht="20.100000000000001" customHeight="1" x14ac:dyDescent="0.2"/>
    <row r="210" s="18" customFormat="1" ht="20.100000000000001" customHeight="1" x14ac:dyDescent="0.2"/>
    <row r="211" s="18" customFormat="1" ht="20.100000000000001" customHeight="1" x14ac:dyDescent="0.2"/>
    <row r="212" s="18" customFormat="1" ht="20.100000000000001" customHeight="1" x14ac:dyDescent="0.2"/>
    <row r="213" s="18" customFormat="1" ht="20.100000000000001" customHeight="1" x14ac:dyDescent="0.2"/>
    <row r="214" s="18" customFormat="1" ht="20.100000000000001" customHeight="1" x14ac:dyDescent="0.2"/>
    <row r="215" s="18" customFormat="1" ht="20.100000000000001" customHeight="1" x14ac:dyDescent="0.2"/>
    <row r="216" s="18" customFormat="1" ht="20.100000000000001" customHeight="1" x14ac:dyDescent="0.2"/>
    <row r="217" s="18" customFormat="1" ht="20.100000000000001" customHeight="1" x14ac:dyDescent="0.2"/>
    <row r="218" s="18" customFormat="1" ht="20.100000000000001" customHeight="1" x14ac:dyDescent="0.2"/>
    <row r="219" s="18" customFormat="1" ht="20.100000000000001" customHeight="1" x14ac:dyDescent="0.2"/>
    <row r="220" s="18" customFormat="1" ht="20.100000000000001" customHeight="1" x14ac:dyDescent="0.2"/>
    <row r="221" s="18" customFormat="1" ht="20.100000000000001" customHeight="1" x14ac:dyDescent="0.2"/>
    <row r="222" s="18" customFormat="1" ht="20.100000000000001" customHeight="1" x14ac:dyDescent="0.2"/>
    <row r="223" s="18" customFormat="1" ht="20.100000000000001" customHeight="1" x14ac:dyDescent="0.2"/>
    <row r="224" s="18" customFormat="1" ht="20.100000000000001" customHeight="1" x14ac:dyDescent="0.2"/>
    <row r="225" s="18" customFormat="1" ht="20.100000000000001" customHeight="1" x14ac:dyDescent="0.2"/>
    <row r="226" s="18" customFormat="1" ht="20.100000000000001" customHeight="1" x14ac:dyDescent="0.2"/>
    <row r="227" s="18" customFormat="1" ht="20.100000000000001" customHeight="1" x14ac:dyDescent="0.2"/>
    <row r="228" s="18" customFormat="1" ht="20.100000000000001" customHeight="1" x14ac:dyDescent="0.2"/>
    <row r="229" s="18" customFormat="1" ht="20.100000000000001" customHeight="1" x14ac:dyDescent="0.2"/>
    <row r="230" s="18" customFormat="1" ht="20.100000000000001" customHeight="1" x14ac:dyDescent="0.2"/>
    <row r="231" s="18" customFormat="1" ht="20.100000000000001" customHeight="1" x14ac:dyDescent="0.2"/>
    <row r="232" s="18" customFormat="1" ht="20.100000000000001" customHeight="1" x14ac:dyDescent="0.2"/>
    <row r="233" s="18" customFormat="1" ht="20.100000000000001" customHeight="1" x14ac:dyDescent="0.2"/>
    <row r="234" s="18" customFormat="1" ht="20.100000000000001" customHeight="1" x14ac:dyDescent="0.2"/>
    <row r="235" s="18" customFormat="1" ht="20.100000000000001" customHeight="1" x14ac:dyDescent="0.2"/>
    <row r="236" s="18" customFormat="1" ht="20.100000000000001" customHeight="1" x14ac:dyDescent="0.2"/>
    <row r="237" s="18" customFormat="1" ht="20.100000000000001" customHeight="1" x14ac:dyDescent="0.2"/>
    <row r="238" s="18" customFormat="1" ht="20.100000000000001" customHeight="1" x14ac:dyDescent="0.2"/>
    <row r="239" s="18" customFormat="1" ht="20.100000000000001" customHeight="1" x14ac:dyDescent="0.2"/>
    <row r="240" s="18" customFormat="1" ht="20.100000000000001" customHeight="1" x14ac:dyDescent="0.2"/>
    <row r="241" s="18" customFormat="1" ht="20.100000000000001" customHeight="1" x14ac:dyDescent="0.2"/>
    <row r="242" s="18" customFormat="1" ht="20.100000000000001" customHeight="1" x14ac:dyDescent="0.2"/>
    <row r="243" s="18" customFormat="1" ht="20.100000000000001" customHeight="1" x14ac:dyDescent="0.2"/>
    <row r="244" s="18" customFormat="1" ht="20.100000000000001" customHeight="1" x14ac:dyDescent="0.2"/>
    <row r="245" s="18" customFormat="1" ht="20.100000000000001" customHeight="1" x14ac:dyDescent="0.2"/>
    <row r="246" s="18" customFormat="1" ht="20.100000000000001" customHeight="1" x14ac:dyDescent="0.2"/>
    <row r="247" s="18" customFormat="1" ht="20.100000000000001" customHeight="1" x14ac:dyDescent="0.2"/>
    <row r="248" s="18" customFormat="1" ht="20.100000000000001" customHeight="1" x14ac:dyDescent="0.2"/>
    <row r="249" s="18" customFormat="1" ht="20.100000000000001" customHeight="1" x14ac:dyDescent="0.2"/>
    <row r="250" s="18" customFormat="1" ht="20.100000000000001" customHeight="1" x14ac:dyDescent="0.2"/>
    <row r="251" s="18" customFormat="1" ht="20.100000000000001" customHeight="1" x14ac:dyDescent="0.2"/>
    <row r="252" s="18" customFormat="1" ht="20.100000000000001" customHeight="1" x14ac:dyDescent="0.2"/>
    <row r="253" s="18" customFormat="1" ht="20.100000000000001" customHeight="1" x14ac:dyDescent="0.2"/>
    <row r="254" s="18" customFormat="1" ht="20.100000000000001" customHeight="1" x14ac:dyDescent="0.2"/>
    <row r="255" s="18" customFormat="1" ht="20.100000000000001" customHeight="1" x14ac:dyDescent="0.2"/>
    <row r="256" s="18" customFormat="1" ht="20.100000000000001" customHeight="1" x14ac:dyDescent="0.2"/>
    <row r="257" s="18" customFormat="1" ht="20.100000000000001" customHeight="1" x14ac:dyDescent="0.2"/>
    <row r="258" s="18" customFormat="1" ht="20.100000000000001" customHeight="1" x14ac:dyDescent="0.2"/>
    <row r="259" s="18" customFormat="1" ht="20.100000000000001" customHeight="1" x14ac:dyDescent="0.2"/>
    <row r="260" s="18" customFormat="1" ht="20.100000000000001" customHeight="1" x14ac:dyDescent="0.2"/>
    <row r="261" s="18" customFormat="1" ht="20.100000000000001" customHeight="1" x14ac:dyDescent="0.2"/>
    <row r="262" s="18" customFormat="1" ht="20.100000000000001" customHeight="1" x14ac:dyDescent="0.2"/>
    <row r="263" s="18" customFormat="1" ht="20.100000000000001" customHeight="1" x14ac:dyDescent="0.2"/>
    <row r="264" s="18" customFormat="1" ht="20.100000000000001" customHeight="1" x14ac:dyDescent="0.2"/>
    <row r="265" s="18" customFormat="1" ht="20.100000000000001" customHeight="1" x14ac:dyDescent="0.2"/>
    <row r="266" s="18" customFormat="1" ht="20.100000000000001" customHeight="1" x14ac:dyDescent="0.2"/>
    <row r="267" s="18" customFormat="1" ht="20.100000000000001" customHeight="1" x14ac:dyDescent="0.2"/>
    <row r="268" s="18" customFormat="1" ht="20.100000000000001" customHeight="1" x14ac:dyDescent="0.2"/>
    <row r="269" s="18" customFormat="1" ht="20.100000000000001" customHeight="1" x14ac:dyDescent="0.2"/>
    <row r="270" s="18" customFormat="1" ht="20.100000000000001" customHeight="1" x14ac:dyDescent="0.2"/>
    <row r="271" s="18" customFormat="1" ht="20.100000000000001" customHeight="1" x14ac:dyDescent="0.2"/>
    <row r="272" s="18" customFormat="1" ht="20.100000000000001" customHeight="1" x14ac:dyDescent="0.2"/>
    <row r="273" s="18" customFormat="1" ht="20.100000000000001" customHeight="1" x14ac:dyDescent="0.2"/>
    <row r="274" s="18" customFormat="1" ht="20.100000000000001" customHeight="1" x14ac:dyDescent="0.2"/>
    <row r="275" s="18" customFormat="1" ht="20.100000000000001" customHeight="1" x14ac:dyDescent="0.2"/>
    <row r="276" s="18" customFormat="1" ht="20.100000000000001" customHeight="1" x14ac:dyDescent="0.2"/>
    <row r="277" s="18" customFormat="1" ht="20.100000000000001" customHeight="1" x14ac:dyDescent="0.2"/>
    <row r="278" s="18" customFormat="1" ht="20.100000000000001" customHeight="1" x14ac:dyDescent="0.2"/>
    <row r="279" s="18" customFormat="1" ht="20.100000000000001" customHeight="1" x14ac:dyDescent="0.2"/>
    <row r="280" s="18" customFormat="1" ht="20.100000000000001" customHeight="1" x14ac:dyDescent="0.2"/>
    <row r="281" s="18" customFormat="1" ht="20.100000000000001" customHeight="1" x14ac:dyDescent="0.2"/>
  </sheetData>
  <mergeCells count="6">
    <mergeCell ref="C43:E43"/>
    <mergeCell ref="A1:E1"/>
    <mergeCell ref="C4:E4"/>
    <mergeCell ref="A10:E10"/>
    <mergeCell ref="C12:E12"/>
    <mergeCell ref="A41:E41"/>
  </mergeCells>
  <pageMargins left="0.74803149606299213" right="0.74803149606299213" top="0.98425196850393704" bottom="0.98425196850393704" header="0.51181102362204722" footer="0.51181102362204722"/>
  <pageSetup paperSize="9" scale="79" fitToHeight="4" orientation="portrait" horizontalDpi="300" verticalDpi="300" r:id="rId1"/>
  <headerFooter alignWithMargins="0"/>
  <rowBreaks count="1" manualBreakCount="1"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149D5-69B4-436B-805E-4C4D36E51BB3}">
  <dimension ref="A1:F76"/>
  <sheetViews>
    <sheetView zoomScale="80" zoomScaleNormal="80" zoomScaleSheetLayoutView="85" workbookViewId="0">
      <selection activeCell="A10" sqref="A10:E10"/>
    </sheetView>
  </sheetViews>
  <sheetFormatPr defaultColWidth="9.140625" defaultRowHeight="12.75" x14ac:dyDescent="0.2"/>
  <cols>
    <col min="1" max="1" width="4.42578125" style="18" customWidth="1"/>
    <col min="2" max="2" width="35.85546875" style="18" customWidth="1"/>
    <col min="3" max="3" width="15.42578125" style="18" customWidth="1"/>
    <col min="4" max="5" width="14.7109375" style="18" customWidth="1"/>
    <col min="6" max="16384" width="9.140625" style="18"/>
  </cols>
  <sheetData>
    <row r="1" spans="1:6" ht="20.100000000000001" customHeight="1" x14ac:dyDescent="0.2">
      <c r="A1" s="586" t="s">
        <v>71</v>
      </c>
      <c r="B1" s="586"/>
      <c r="C1" s="586"/>
      <c r="D1" s="586"/>
      <c r="E1" s="586"/>
    </row>
    <row r="2" spans="1:6" ht="20.100000000000001" customHeight="1" x14ac:dyDescent="0.2">
      <c r="A2" s="484"/>
      <c r="B2" s="484"/>
      <c r="C2" s="484"/>
      <c r="D2" s="484"/>
      <c r="E2" s="484"/>
    </row>
    <row r="3" spans="1:6" ht="20.100000000000001" customHeight="1" thickBot="1" x14ac:dyDescent="0.25">
      <c r="A3" s="113"/>
      <c r="B3" s="113"/>
      <c r="C3" s="113"/>
      <c r="D3" s="113"/>
      <c r="E3" s="113"/>
    </row>
    <row r="4" spans="1:6" ht="20.100000000000001" customHeight="1" thickBot="1" x14ac:dyDescent="0.25">
      <c r="A4" s="114" t="s">
        <v>3</v>
      </c>
      <c r="B4" s="485" t="s">
        <v>4</v>
      </c>
      <c r="C4" s="619" t="s">
        <v>71</v>
      </c>
      <c r="D4" s="620"/>
      <c r="E4" s="621"/>
    </row>
    <row r="5" spans="1:6" ht="20.100000000000001" customHeight="1" thickBot="1" x14ac:dyDescent="0.25">
      <c r="A5" s="119"/>
      <c r="B5" s="216"/>
      <c r="C5" s="362">
        <v>2020</v>
      </c>
      <c r="D5" s="362">
        <v>2021</v>
      </c>
      <c r="E5" s="15" t="s">
        <v>183</v>
      </c>
    </row>
    <row r="6" spans="1:6" ht="20.100000000000001" customHeight="1" x14ac:dyDescent="0.2">
      <c r="A6" s="198" t="s">
        <v>7</v>
      </c>
      <c r="B6" s="120" t="s">
        <v>0</v>
      </c>
      <c r="C6" s="218">
        <v>1.095</v>
      </c>
      <c r="D6" s="218">
        <v>1.103</v>
      </c>
      <c r="E6" s="222">
        <f>+(D6-C6)*100</f>
        <v>0.80000000000000071</v>
      </c>
      <c r="F6" s="219"/>
    </row>
    <row r="7" spans="1:6" ht="20.100000000000001" customHeight="1" thickBot="1" x14ac:dyDescent="0.25">
      <c r="A7" s="200" t="s">
        <v>8</v>
      </c>
      <c r="B7" s="123" t="s">
        <v>1</v>
      </c>
      <c r="C7" s="220">
        <v>0.92800000000000005</v>
      </c>
      <c r="D7" s="220">
        <v>0.89200000000000002</v>
      </c>
      <c r="E7" s="222">
        <f>+(D7-C7)*100</f>
        <v>-3.6000000000000032</v>
      </c>
      <c r="F7" s="219"/>
    </row>
    <row r="8" spans="1:6" ht="20.100000000000001" customHeight="1" thickBot="1" x14ac:dyDescent="0.25">
      <c r="A8" s="132" t="s">
        <v>9</v>
      </c>
      <c r="B8" s="217" t="s">
        <v>41</v>
      </c>
      <c r="C8" s="396">
        <v>0.98299999999999998</v>
      </c>
      <c r="D8" s="396">
        <v>0.96199999999999997</v>
      </c>
      <c r="E8" s="230">
        <f>+(D8-C8)*100</f>
        <v>-2.1000000000000019</v>
      </c>
      <c r="F8" s="219"/>
    </row>
    <row r="9" spans="1:6" ht="20.100000000000001" customHeight="1" x14ac:dyDescent="0.2">
      <c r="A9" s="125"/>
      <c r="B9" s="118"/>
    </row>
    <row r="10" spans="1:6" ht="20.100000000000001" customHeight="1" x14ac:dyDescent="0.2">
      <c r="A10" s="586" t="s">
        <v>100</v>
      </c>
      <c r="B10" s="586"/>
      <c r="C10" s="586"/>
      <c r="D10" s="586"/>
      <c r="E10" s="586"/>
    </row>
    <row r="11" spans="1:6" ht="20.100000000000001" customHeight="1" thickBot="1" x14ac:dyDescent="0.25">
      <c r="A11" s="113"/>
      <c r="B11" s="113"/>
      <c r="C11" s="113"/>
      <c r="D11" s="113"/>
      <c r="E11" s="113"/>
    </row>
    <row r="12" spans="1:6" ht="20.100000000000001" customHeight="1" thickBot="1" x14ac:dyDescent="0.25">
      <c r="A12" s="114" t="s">
        <v>3</v>
      </c>
      <c r="B12" s="485" t="s">
        <v>10</v>
      </c>
      <c r="C12" s="619" t="s">
        <v>71</v>
      </c>
      <c r="D12" s="620"/>
      <c r="E12" s="621"/>
    </row>
    <row r="13" spans="1:6" ht="20.100000000000001" customHeight="1" thickBot="1" x14ac:dyDescent="0.25">
      <c r="A13" s="119"/>
      <c r="B13" s="216"/>
      <c r="C13" s="362">
        <f>+C5</f>
        <v>2020</v>
      </c>
      <c r="D13" s="362">
        <f>+D5</f>
        <v>2021</v>
      </c>
      <c r="E13" s="15" t="s">
        <v>183</v>
      </c>
    </row>
    <row r="14" spans="1:6" ht="20.100000000000001" customHeight="1" x14ac:dyDescent="0.2">
      <c r="A14" s="481" t="s">
        <v>7</v>
      </c>
      <c r="B14" s="417" t="s">
        <v>152</v>
      </c>
      <c r="C14" s="232">
        <v>1.5249999999999999</v>
      </c>
      <c r="D14" s="232">
        <v>1.456</v>
      </c>
      <c r="E14" s="222">
        <f t="shared" ref="E14:E39" si="0">+(D14-C14)*100</f>
        <v>-6.899999999999995</v>
      </c>
      <c r="F14" s="219"/>
    </row>
    <row r="15" spans="1:6" ht="20.100000000000001" customHeight="1" x14ac:dyDescent="0.2">
      <c r="A15" s="482" t="s">
        <v>8</v>
      </c>
      <c r="B15" s="417" t="s">
        <v>203</v>
      </c>
      <c r="C15" s="232">
        <v>0.97199999999999998</v>
      </c>
      <c r="D15" s="232">
        <v>1.1819999999999999</v>
      </c>
      <c r="E15" s="222">
        <f t="shared" si="0"/>
        <v>20.999999999999996</v>
      </c>
      <c r="F15" s="219"/>
    </row>
    <row r="16" spans="1:6" ht="20.100000000000001" customHeight="1" x14ac:dyDescent="0.2">
      <c r="A16" s="482" t="s">
        <v>9</v>
      </c>
      <c r="B16" s="417" t="s">
        <v>240</v>
      </c>
      <c r="C16" s="232">
        <v>0.89400000000000002</v>
      </c>
      <c r="D16" s="232">
        <v>0.88900000000000001</v>
      </c>
      <c r="E16" s="222">
        <f t="shared" si="0"/>
        <v>-0.50000000000000044</v>
      </c>
      <c r="F16" s="219"/>
    </row>
    <row r="17" spans="1:6" ht="20.100000000000001" customHeight="1" x14ac:dyDescent="0.2">
      <c r="A17" s="482" t="s">
        <v>11</v>
      </c>
      <c r="B17" s="417" t="s">
        <v>337</v>
      </c>
      <c r="C17" s="232">
        <v>1.1220000000000001</v>
      </c>
      <c r="D17" s="232">
        <v>1.0820000000000001</v>
      </c>
      <c r="E17" s="222">
        <f t="shared" si="0"/>
        <v>-4.0000000000000036</v>
      </c>
      <c r="F17" s="219"/>
    </row>
    <row r="18" spans="1:6" ht="20.100000000000001" customHeight="1" x14ac:dyDescent="0.2">
      <c r="A18" s="482" t="s">
        <v>12</v>
      </c>
      <c r="B18" s="417" t="s">
        <v>153</v>
      </c>
      <c r="C18" s="232">
        <v>0.99199999999999999</v>
      </c>
      <c r="D18" s="232">
        <v>0.98099999999999998</v>
      </c>
      <c r="E18" s="222">
        <f t="shared" si="0"/>
        <v>-1.100000000000001</v>
      </c>
      <c r="F18" s="219"/>
    </row>
    <row r="19" spans="1:6" ht="20.100000000000001" customHeight="1" x14ac:dyDescent="0.2">
      <c r="A19" s="482" t="s">
        <v>13</v>
      </c>
      <c r="B19" s="417" t="s">
        <v>154</v>
      </c>
      <c r="C19" s="232">
        <v>0.91400000000000003</v>
      </c>
      <c r="D19" s="232">
        <v>0.97</v>
      </c>
      <c r="E19" s="222">
        <f t="shared" si="0"/>
        <v>5.5999999999999943</v>
      </c>
      <c r="F19" s="219"/>
    </row>
    <row r="20" spans="1:6" ht="20.100000000000001" customHeight="1" x14ac:dyDescent="0.2">
      <c r="A20" s="482" t="s">
        <v>14</v>
      </c>
      <c r="B20" s="417" t="s">
        <v>182</v>
      </c>
      <c r="C20" s="232">
        <v>0.91900000000000004</v>
      </c>
      <c r="D20" s="232">
        <v>0.878</v>
      </c>
      <c r="E20" s="222">
        <f t="shared" si="0"/>
        <v>-4.1000000000000032</v>
      </c>
      <c r="F20" s="219"/>
    </row>
    <row r="21" spans="1:6" ht="20.100000000000001" customHeight="1" x14ac:dyDescent="0.2">
      <c r="A21" s="482" t="s">
        <v>15</v>
      </c>
      <c r="B21" s="417" t="s">
        <v>155</v>
      </c>
      <c r="C21" s="232">
        <v>1.351</v>
      </c>
      <c r="D21" s="232">
        <v>1.8260000000000001</v>
      </c>
      <c r="E21" s="222">
        <f t="shared" si="0"/>
        <v>47.500000000000007</v>
      </c>
      <c r="F21" s="219"/>
    </row>
    <row r="22" spans="1:6" ht="20.100000000000001" customHeight="1" x14ac:dyDescent="0.2">
      <c r="A22" s="482" t="s">
        <v>16</v>
      </c>
      <c r="B22" s="417" t="s">
        <v>156</v>
      </c>
      <c r="C22" s="232">
        <v>1.5069999999999999</v>
      </c>
      <c r="D22" s="232">
        <v>1.1719999999999999</v>
      </c>
      <c r="E22" s="222">
        <f t="shared" si="0"/>
        <v>-33.5</v>
      </c>
      <c r="F22" s="219"/>
    </row>
    <row r="23" spans="1:6" ht="20.100000000000001" customHeight="1" x14ac:dyDescent="0.2">
      <c r="A23" s="482" t="s">
        <v>17</v>
      </c>
      <c r="B23" s="417" t="s">
        <v>157</v>
      </c>
      <c r="C23" s="232">
        <v>1</v>
      </c>
      <c r="D23" s="232">
        <v>1.0980000000000001</v>
      </c>
      <c r="E23" s="222">
        <f t="shared" si="0"/>
        <v>9.8000000000000078</v>
      </c>
      <c r="F23" s="219"/>
    </row>
    <row r="24" spans="1:6" ht="20.100000000000001" customHeight="1" x14ac:dyDescent="0.2">
      <c r="A24" s="482" t="s">
        <v>18</v>
      </c>
      <c r="B24" s="417" t="s">
        <v>158</v>
      </c>
      <c r="C24" s="232">
        <v>1.377</v>
      </c>
      <c r="D24" s="232">
        <v>1.5349999999999999</v>
      </c>
      <c r="E24" s="222">
        <f t="shared" si="0"/>
        <v>15.799999999999992</v>
      </c>
      <c r="F24" s="219"/>
    </row>
    <row r="25" spans="1:6" ht="20.100000000000001" customHeight="1" x14ac:dyDescent="0.2">
      <c r="A25" s="482" t="s">
        <v>19</v>
      </c>
      <c r="B25" s="417" t="s">
        <v>159</v>
      </c>
      <c r="C25" s="232">
        <v>0.92100000000000004</v>
      </c>
      <c r="D25" s="232">
        <v>1.002</v>
      </c>
      <c r="E25" s="222">
        <f t="shared" si="0"/>
        <v>8.0999999999999961</v>
      </c>
      <c r="F25" s="219"/>
    </row>
    <row r="26" spans="1:6" ht="20.100000000000001" customHeight="1" x14ac:dyDescent="0.2">
      <c r="A26" s="482" t="s">
        <v>20</v>
      </c>
      <c r="B26" s="417" t="s">
        <v>160</v>
      </c>
      <c r="C26" s="232">
        <v>3.452</v>
      </c>
      <c r="D26" s="232">
        <v>3.7930000000000001</v>
      </c>
      <c r="E26" s="222">
        <f t="shared" si="0"/>
        <v>34.100000000000023</v>
      </c>
      <c r="F26" s="219"/>
    </row>
    <row r="27" spans="1:6" ht="20.100000000000001" customHeight="1" x14ac:dyDescent="0.2">
      <c r="A27" s="482" t="s">
        <v>21</v>
      </c>
      <c r="B27" s="417" t="s">
        <v>241</v>
      </c>
      <c r="C27" s="232">
        <v>1.498</v>
      </c>
      <c r="D27" s="232">
        <v>1.7110000000000001</v>
      </c>
      <c r="E27" s="222">
        <f t="shared" si="0"/>
        <v>21.300000000000008</v>
      </c>
      <c r="F27" s="219"/>
    </row>
    <row r="28" spans="1:6" ht="20.100000000000001" customHeight="1" x14ac:dyDescent="0.2">
      <c r="A28" s="482" t="s">
        <v>22</v>
      </c>
      <c r="B28" s="417" t="s">
        <v>242</v>
      </c>
      <c r="C28" s="232">
        <v>0.92900000000000005</v>
      </c>
      <c r="D28" s="232">
        <v>1.0009999999999999</v>
      </c>
      <c r="E28" s="222">
        <f t="shared" si="0"/>
        <v>7.1999999999999842</v>
      </c>
      <c r="F28" s="219"/>
    </row>
    <row r="29" spans="1:6" ht="20.100000000000001" customHeight="1" x14ac:dyDescent="0.2">
      <c r="A29" s="482" t="s">
        <v>23</v>
      </c>
      <c r="B29" s="417" t="s">
        <v>338</v>
      </c>
      <c r="C29" s="232">
        <v>9.8680000000000003</v>
      </c>
      <c r="D29" s="232">
        <v>0.88600000000000001</v>
      </c>
      <c r="E29" s="222">
        <f t="shared" si="0"/>
        <v>-898.20000000000016</v>
      </c>
      <c r="F29" s="219"/>
    </row>
    <row r="30" spans="1:6" ht="20.100000000000001" customHeight="1" x14ac:dyDescent="0.2">
      <c r="A30" s="482" t="s">
        <v>24</v>
      </c>
      <c r="B30" s="417" t="s">
        <v>204</v>
      </c>
      <c r="C30" s="232">
        <v>0.91800000000000004</v>
      </c>
      <c r="D30" s="232">
        <v>0.95199999999999996</v>
      </c>
      <c r="E30" s="222">
        <f t="shared" si="0"/>
        <v>3.3999999999999919</v>
      </c>
      <c r="F30" s="219"/>
    </row>
    <row r="31" spans="1:6" ht="20.100000000000001" customHeight="1" x14ac:dyDescent="0.2">
      <c r="A31" s="482" t="s">
        <v>25</v>
      </c>
      <c r="B31" s="417" t="s">
        <v>188</v>
      </c>
      <c r="C31" s="232">
        <v>0.67900000000000005</v>
      </c>
      <c r="D31" s="232">
        <v>0.73199999999999998</v>
      </c>
      <c r="E31" s="222">
        <f t="shared" si="0"/>
        <v>5.2999999999999936</v>
      </c>
      <c r="F31" s="219"/>
    </row>
    <row r="32" spans="1:6" ht="20.100000000000001" customHeight="1" x14ac:dyDescent="0.2">
      <c r="A32" s="482" t="s">
        <v>26</v>
      </c>
      <c r="B32" s="417" t="s">
        <v>298</v>
      </c>
      <c r="C32" s="232">
        <v>1.073</v>
      </c>
      <c r="D32" s="232">
        <v>0.98599999999999999</v>
      </c>
      <c r="E32" s="222">
        <f t="shared" si="0"/>
        <v>-8.6999999999999957</v>
      </c>
      <c r="F32" s="219"/>
    </row>
    <row r="33" spans="1:6" ht="20.100000000000001" customHeight="1" x14ac:dyDescent="0.2">
      <c r="A33" s="482" t="s">
        <v>27</v>
      </c>
      <c r="B33" s="417" t="s">
        <v>320</v>
      </c>
      <c r="C33" s="232">
        <v>0.72799999999999998</v>
      </c>
      <c r="D33" s="232">
        <v>0.67</v>
      </c>
      <c r="E33" s="222">
        <f t="shared" si="0"/>
        <v>-5.7999999999999936</v>
      </c>
      <c r="F33" s="219"/>
    </row>
    <row r="34" spans="1:6" ht="20.100000000000001" customHeight="1" x14ac:dyDescent="0.2">
      <c r="A34" s="482" t="s">
        <v>28</v>
      </c>
      <c r="B34" s="417" t="s">
        <v>205</v>
      </c>
      <c r="C34" s="232">
        <v>1.022</v>
      </c>
      <c r="D34" s="232">
        <v>1.141</v>
      </c>
      <c r="E34" s="222">
        <f t="shared" si="0"/>
        <v>11.899999999999999</v>
      </c>
      <c r="F34" s="219"/>
    </row>
    <row r="35" spans="1:6" ht="20.100000000000001" customHeight="1" x14ac:dyDescent="0.2">
      <c r="A35" s="482" t="s">
        <v>31</v>
      </c>
      <c r="B35" s="417" t="s">
        <v>161</v>
      </c>
      <c r="C35" s="232">
        <v>1.766</v>
      </c>
      <c r="D35" s="232">
        <v>1.744</v>
      </c>
      <c r="E35" s="222">
        <f t="shared" si="0"/>
        <v>-2.200000000000002</v>
      </c>
      <c r="F35" s="219"/>
    </row>
    <row r="36" spans="1:6" ht="20.100000000000001" customHeight="1" x14ac:dyDescent="0.2">
      <c r="A36" s="482" t="s">
        <v>32</v>
      </c>
      <c r="B36" s="417" t="s">
        <v>321</v>
      </c>
      <c r="C36" s="232">
        <v>0.77500000000000002</v>
      </c>
      <c r="D36" s="232">
        <v>0.82</v>
      </c>
      <c r="E36" s="222">
        <f t="shared" si="0"/>
        <v>4.4999999999999929</v>
      </c>
      <c r="F36" s="219"/>
    </row>
    <row r="37" spans="1:6" ht="20.100000000000001" customHeight="1" x14ac:dyDescent="0.2">
      <c r="A37" s="482" t="s">
        <v>33</v>
      </c>
      <c r="B37" s="417" t="s">
        <v>243</v>
      </c>
      <c r="C37" s="232">
        <v>1.5880000000000001</v>
      </c>
      <c r="D37" s="232">
        <v>1.252</v>
      </c>
      <c r="E37" s="222">
        <f t="shared" si="0"/>
        <v>-33.600000000000009</v>
      </c>
      <c r="F37" s="219"/>
    </row>
    <row r="38" spans="1:6" ht="20.100000000000001" customHeight="1" thickBot="1" x14ac:dyDescent="0.25">
      <c r="A38" s="482" t="s">
        <v>34</v>
      </c>
      <c r="B38" s="417" t="s">
        <v>206</v>
      </c>
      <c r="C38" s="232">
        <v>1.1240000000000001</v>
      </c>
      <c r="D38" s="232">
        <v>1.008</v>
      </c>
      <c r="E38" s="222">
        <f t="shared" si="0"/>
        <v>-11.60000000000001</v>
      </c>
      <c r="F38" s="219"/>
    </row>
    <row r="39" spans="1:6" ht="20.100000000000001" customHeight="1" thickBot="1" x14ac:dyDescent="0.25">
      <c r="A39" s="153"/>
      <c r="B39" s="154" t="s">
        <v>2</v>
      </c>
      <c r="C39" s="129">
        <v>1.095</v>
      </c>
      <c r="D39" s="129">
        <v>1.103</v>
      </c>
      <c r="E39" s="230">
        <f t="shared" si="0"/>
        <v>0.80000000000000071</v>
      </c>
      <c r="F39" s="219"/>
    </row>
    <row r="40" spans="1:6" ht="20.100000000000001" customHeight="1" x14ac:dyDescent="0.2">
      <c r="C40" s="234"/>
      <c r="D40" s="234"/>
    </row>
    <row r="41" spans="1:6" ht="20.100000000000001" customHeight="1" x14ac:dyDescent="0.2">
      <c r="A41" s="586" t="s">
        <v>101</v>
      </c>
      <c r="B41" s="586"/>
      <c r="C41" s="586"/>
      <c r="D41" s="586"/>
      <c r="E41" s="586"/>
    </row>
    <row r="42" spans="1:6" ht="20.100000000000001" customHeight="1" thickBot="1" x14ac:dyDescent="0.25">
      <c r="A42" s="113"/>
      <c r="B42" s="113"/>
      <c r="C42" s="113"/>
      <c r="D42" s="113"/>
      <c r="E42" s="113"/>
    </row>
    <row r="43" spans="1:6" ht="20.100000000000001" customHeight="1" thickBot="1" x14ac:dyDescent="0.25">
      <c r="A43" s="114" t="s">
        <v>3</v>
      </c>
      <c r="B43" s="485" t="s">
        <v>10</v>
      </c>
      <c r="C43" s="619" t="s">
        <v>71</v>
      </c>
      <c r="D43" s="620"/>
      <c r="E43" s="621"/>
    </row>
    <row r="44" spans="1:6" ht="20.100000000000001" customHeight="1" thickBot="1" x14ac:dyDescent="0.25">
      <c r="A44" s="119"/>
      <c r="B44" s="216"/>
      <c r="C44" s="362">
        <f>+C5</f>
        <v>2020</v>
      </c>
      <c r="D44" s="362">
        <f>+D5</f>
        <v>2021</v>
      </c>
      <c r="E44" s="15" t="s">
        <v>183</v>
      </c>
    </row>
    <row r="45" spans="1:6" ht="20.100000000000001" customHeight="1" x14ac:dyDescent="0.2">
      <c r="A45" s="481" t="s">
        <v>7</v>
      </c>
      <c r="B45" s="16" t="s">
        <v>162</v>
      </c>
      <c r="C45" s="228">
        <v>0.873</v>
      </c>
      <c r="D45" s="228">
        <v>0.88600000000000001</v>
      </c>
      <c r="E45" s="222">
        <f t="shared" ref="E45:E75" si="1">+(D45-C45)*100</f>
        <v>1.3000000000000012</v>
      </c>
      <c r="F45" s="219"/>
    </row>
    <row r="46" spans="1:6" ht="20.100000000000001" customHeight="1" x14ac:dyDescent="0.2">
      <c r="A46" s="482" t="s">
        <v>8</v>
      </c>
      <c r="B46" s="16" t="s">
        <v>163</v>
      </c>
      <c r="C46" s="228">
        <v>0.90200000000000002</v>
      </c>
      <c r="D46" s="228">
        <v>0.89300000000000002</v>
      </c>
      <c r="E46" s="222">
        <f t="shared" si="1"/>
        <v>-0.9000000000000008</v>
      </c>
      <c r="F46" s="219"/>
    </row>
    <row r="47" spans="1:6" ht="20.100000000000001" customHeight="1" x14ac:dyDescent="0.2">
      <c r="A47" s="482" t="s">
        <v>9</v>
      </c>
      <c r="B47" s="16" t="s">
        <v>164</v>
      </c>
      <c r="C47" s="228">
        <v>0.92500000000000004</v>
      </c>
      <c r="D47" s="228">
        <v>0.94899999999999995</v>
      </c>
      <c r="E47" s="222">
        <f t="shared" si="1"/>
        <v>2.399999999999991</v>
      </c>
      <c r="F47" s="219"/>
    </row>
    <row r="48" spans="1:6" ht="20.100000000000001" customHeight="1" x14ac:dyDescent="0.2">
      <c r="A48" s="482" t="s">
        <v>11</v>
      </c>
      <c r="B48" s="16" t="s">
        <v>165</v>
      </c>
      <c r="C48" s="228">
        <v>0.92900000000000005</v>
      </c>
      <c r="D48" s="228">
        <v>1.0449999999999999</v>
      </c>
      <c r="E48" s="222">
        <f t="shared" si="1"/>
        <v>11.599999999999987</v>
      </c>
      <c r="F48" s="219"/>
    </row>
    <row r="49" spans="1:6" ht="20.100000000000001" customHeight="1" x14ac:dyDescent="0.2">
      <c r="A49" s="482" t="s">
        <v>12</v>
      </c>
      <c r="B49" s="16" t="s">
        <v>189</v>
      </c>
      <c r="C49" s="228">
        <v>0.441</v>
      </c>
      <c r="D49" s="228">
        <v>0.35899999999999999</v>
      </c>
      <c r="E49" s="222">
        <f t="shared" si="1"/>
        <v>-8.2000000000000011</v>
      </c>
      <c r="F49" s="219"/>
    </row>
    <row r="50" spans="1:6" ht="20.100000000000001" customHeight="1" x14ac:dyDescent="0.2">
      <c r="A50" s="482" t="s">
        <v>13</v>
      </c>
      <c r="B50" s="16" t="s">
        <v>208</v>
      </c>
      <c r="C50" s="228">
        <v>0.95199999999999996</v>
      </c>
      <c r="D50" s="228">
        <v>0.91500000000000004</v>
      </c>
      <c r="E50" s="222">
        <f t="shared" si="1"/>
        <v>-3.6999999999999922</v>
      </c>
      <c r="F50" s="219"/>
    </row>
    <row r="51" spans="1:6" ht="20.100000000000001" customHeight="1" x14ac:dyDescent="0.2">
      <c r="A51" s="482" t="s">
        <v>14</v>
      </c>
      <c r="B51" s="16" t="s">
        <v>167</v>
      </c>
      <c r="C51" s="228">
        <v>0.79800000000000004</v>
      </c>
      <c r="D51" s="228">
        <v>0.59699999999999998</v>
      </c>
      <c r="E51" s="222">
        <f t="shared" si="1"/>
        <v>-20.100000000000009</v>
      </c>
      <c r="F51" s="219"/>
    </row>
    <row r="52" spans="1:6" ht="20.100000000000001" customHeight="1" x14ac:dyDescent="0.2">
      <c r="A52" s="482" t="s">
        <v>15</v>
      </c>
      <c r="B52" s="16" t="s">
        <v>168</v>
      </c>
      <c r="C52" s="228">
        <v>0.95</v>
      </c>
      <c r="D52" s="228">
        <v>0.88800000000000001</v>
      </c>
      <c r="E52" s="222">
        <f t="shared" si="1"/>
        <v>-6.199999999999994</v>
      </c>
      <c r="F52" s="219"/>
    </row>
    <row r="53" spans="1:6" ht="20.100000000000001" customHeight="1" x14ac:dyDescent="0.2">
      <c r="A53" s="482" t="s">
        <v>16</v>
      </c>
      <c r="B53" s="16" t="s">
        <v>209</v>
      </c>
      <c r="C53" s="228">
        <v>0.93100000000000005</v>
      </c>
      <c r="D53" s="228">
        <v>0.84299999999999997</v>
      </c>
      <c r="E53" s="222">
        <f t="shared" si="1"/>
        <v>-8.8000000000000078</v>
      </c>
      <c r="F53" s="219"/>
    </row>
    <row r="54" spans="1:6" ht="20.100000000000001" customHeight="1" x14ac:dyDescent="0.2">
      <c r="A54" s="482" t="s">
        <v>17</v>
      </c>
      <c r="B54" s="16" t="s">
        <v>210</v>
      </c>
      <c r="C54" s="228">
        <v>1.002</v>
      </c>
      <c r="D54" s="228">
        <v>0.995</v>
      </c>
      <c r="E54" s="222">
        <f t="shared" si="1"/>
        <v>-0.70000000000000062</v>
      </c>
      <c r="F54" s="219"/>
    </row>
    <row r="55" spans="1:6" ht="20.100000000000001" customHeight="1" x14ac:dyDescent="0.2">
      <c r="A55" s="482" t="s">
        <v>18</v>
      </c>
      <c r="B55" s="16" t="s">
        <v>169</v>
      </c>
      <c r="C55" s="228">
        <v>0.93799999999999994</v>
      </c>
      <c r="D55" s="228">
        <v>0.91500000000000004</v>
      </c>
      <c r="E55" s="222">
        <f t="shared" si="1"/>
        <v>-2.2999999999999909</v>
      </c>
      <c r="F55" s="219"/>
    </row>
    <row r="56" spans="1:6" ht="20.100000000000001" customHeight="1" x14ac:dyDescent="0.2">
      <c r="A56" s="482" t="s">
        <v>19</v>
      </c>
      <c r="B56" s="16" t="s">
        <v>170</v>
      </c>
      <c r="C56" s="228">
        <v>0.74199999999999999</v>
      </c>
      <c r="D56" s="228">
        <v>0.628</v>
      </c>
      <c r="E56" s="222">
        <f t="shared" si="1"/>
        <v>-11.399999999999999</v>
      </c>
      <c r="F56" s="219"/>
    </row>
    <row r="57" spans="1:6" ht="20.100000000000001" customHeight="1" x14ac:dyDescent="0.2">
      <c r="A57" s="482" t="s">
        <v>20</v>
      </c>
      <c r="B57" s="16" t="s">
        <v>171</v>
      </c>
      <c r="C57" s="228">
        <v>0.98399999999999999</v>
      </c>
      <c r="D57" s="228">
        <v>1.006</v>
      </c>
      <c r="E57" s="222">
        <f t="shared" si="1"/>
        <v>2.200000000000002</v>
      </c>
      <c r="F57" s="219"/>
    </row>
    <row r="58" spans="1:6" ht="20.100000000000001" customHeight="1" x14ac:dyDescent="0.2">
      <c r="A58" s="482" t="s">
        <v>21</v>
      </c>
      <c r="B58" s="16" t="s">
        <v>297</v>
      </c>
      <c r="C58" s="228">
        <v>1.4730000000000001</v>
      </c>
      <c r="D58" s="228">
        <v>1.141</v>
      </c>
      <c r="E58" s="222">
        <f t="shared" si="1"/>
        <v>-33.20000000000001</v>
      </c>
      <c r="F58" s="219"/>
    </row>
    <row r="59" spans="1:6" ht="20.100000000000001" customHeight="1" x14ac:dyDescent="0.2">
      <c r="A59" s="482" t="s">
        <v>22</v>
      </c>
      <c r="B59" s="16" t="s">
        <v>172</v>
      </c>
      <c r="C59" s="228">
        <v>0.91700000000000004</v>
      </c>
      <c r="D59" s="228">
        <v>0.82499999999999996</v>
      </c>
      <c r="E59" s="222">
        <f t="shared" si="1"/>
        <v>-9.2000000000000082</v>
      </c>
      <c r="F59" s="219"/>
    </row>
    <row r="60" spans="1:6" ht="20.100000000000001" customHeight="1" x14ac:dyDescent="0.2">
      <c r="A60" s="482" t="s">
        <v>23</v>
      </c>
      <c r="B60" s="16" t="s">
        <v>244</v>
      </c>
      <c r="C60" s="228">
        <v>0.82</v>
      </c>
      <c r="D60" s="228">
        <v>0.81</v>
      </c>
      <c r="E60" s="222">
        <f t="shared" si="1"/>
        <v>-0.99999999999998979</v>
      </c>
      <c r="F60" s="219"/>
    </row>
    <row r="61" spans="1:6" ht="20.100000000000001" customHeight="1" x14ac:dyDescent="0.2">
      <c r="A61" s="482" t="s">
        <v>24</v>
      </c>
      <c r="B61" s="16" t="s">
        <v>211</v>
      </c>
      <c r="C61" s="228">
        <v>0.84899999999999998</v>
      </c>
      <c r="D61" s="228">
        <v>0.81100000000000005</v>
      </c>
      <c r="E61" s="222">
        <f t="shared" si="1"/>
        <v>-3.7999999999999923</v>
      </c>
      <c r="F61" s="219"/>
    </row>
    <row r="62" spans="1:6" ht="20.100000000000001" customHeight="1" x14ac:dyDescent="0.2">
      <c r="A62" s="482" t="s">
        <v>25</v>
      </c>
      <c r="B62" s="16" t="s">
        <v>249</v>
      </c>
      <c r="C62" s="228">
        <v>0.76800000000000002</v>
      </c>
      <c r="D62" s="228">
        <v>0.129</v>
      </c>
      <c r="E62" s="222">
        <f t="shared" si="1"/>
        <v>-63.9</v>
      </c>
      <c r="F62" s="219"/>
    </row>
    <row r="63" spans="1:6" ht="20.100000000000001" customHeight="1" x14ac:dyDescent="0.2">
      <c r="A63" s="482" t="s">
        <v>26</v>
      </c>
      <c r="B63" s="16" t="s">
        <v>173</v>
      </c>
      <c r="C63" s="228">
        <v>0.96599999999999997</v>
      </c>
      <c r="D63" s="228">
        <v>0.94499999999999995</v>
      </c>
      <c r="E63" s="222">
        <f t="shared" si="1"/>
        <v>-2.1000000000000019</v>
      </c>
      <c r="F63" s="219"/>
    </row>
    <row r="64" spans="1:6" ht="20.100000000000001" customHeight="1" x14ac:dyDescent="0.2">
      <c r="A64" s="482" t="s">
        <v>27</v>
      </c>
      <c r="B64" s="16" t="s">
        <v>174</v>
      </c>
      <c r="C64" s="228">
        <v>0.90100000000000002</v>
      </c>
      <c r="D64" s="228">
        <v>0.89</v>
      </c>
      <c r="E64" s="222">
        <f t="shared" si="1"/>
        <v>-1.100000000000001</v>
      </c>
      <c r="F64" s="219"/>
    </row>
    <row r="65" spans="1:6" ht="20.100000000000001" customHeight="1" x14ac:dyDescent="0.2">
      <c r="A65" s="482" t="s">
        <v>28</v>
      </c>
      <c r="B65" s="16" t="s">
        <v>245</v>
      </c>
      <c r="C65" s="228">
        <v>0.69299999999999995</v>
      </c>
      <c r="D65" s="228">
        <v>0.49399999999999999</v>
      </c>
      <c r="E65" s="222">
        <f t="shared" si="1"/>
        <v>-19.899999999999995</v>
      </c>
      <c r="F65" s="219"/>
    </row>
    <row r="66" spans="1:6" ht="20.100000000000001" customHeight="1" x14ac:dyDescent="0.2">
      <c r="A66" s="482" t="s">
        <v>31</v>
      </c>
      <c r="B66" s="16" t="s">
        <v>299</v>
      </c>
      <c r="C66" s="228">
        <v>0.94099999999999995</v>
      </c>
      <c r="D66" s="228">
        <v>0.94399999999999995</v>
      </c>
      <c r="E66" s="222">
        <f t="shared" si="1"/>
        <v>0.30000000000000027</v>
      </c>
      <c r="F66" s="219"/>
    </row>
    <row r="67" spans="1:6" ht="20.100000000000001" customHeight="1" x14ac:dyDescent="0.2">
      <c r="A67" s="482" t="s">
        <v>32</v>
      </c>
      <c r="B67" s="16" t="s">
        <v>322</v>
      </c>
      <c r="C67" s="228">
        <v>0.55300000000000005</v>
      </c>
      <c r="D67" s="228">
        <v>0.55600000000000005</v>
      </c>
      <c r="E67" s="222">
        <f t="shared" si="1"/>
        <v>0.30000000000000027</v>
      </c>
      <c r="F67" s="219"/>
    </row>
    <row r="68" spans="1:6" ht="20.100000000000001" customHeight="1" x14ac:dyDescent="0.2">
      <c r="A68" s="482" t="s">
        <v>33</v>
      </c>
      <c r="B68" s="16" t="s">
        <v>175</v>
      </c>
      <c r="C68" s="228">
        <v>1.111</v>
      </c>
      <c r="D68" s="228">
        <v>1.099</v>
      </c>
      <c r="E68" s="222">
        <f t="shared" si="1"/>
        <v>-1.2000000000000011</v>
      </c>
      <c r="F68" s="219"/>
    </row>
    <row r="69" spans="1:6" ht="20.100000000000001" customHeight="1" x14ac:dyDescent="0.2">
      <c r="A69" s="482" t="s">
        <v>34</v>
      </c>
      <c r="B69" s="16" t="s">
        <v>190</v>
      </c>
      <c r="C69" s="228">
        <v>0.93500000000000005</v>
      </c>
      <c r="D69" s="228">
        <v>0.96399999999999997</v>
      </c>
      <c r="E69" s="222">
        <f t="shared" si="1"/>
        <v>2.8999999999999915</v>
      </c>
      <c r="F69" s="219"/>
    </row>
    <row r="70" spans="1:6" ht="20.100000000000001" customHeight="1" x14ac:dyDescent="0.2">
      <c r="A70" s="482" t="s">
        <v>35</v>
      </c>
      <c r="B70" s="16" t="s">
        <v>191</v>
      </c>
      <c r="C70" s="228">
        <v>1.143</v>
      </c>
      <c r="D70" s="228">
        <v>1.044</v>
      </c>
      <c r="E70" s="222">
        <f t="shared" si="1"/>
        <v>-9.8999999999999986</v>
      </c>
      <c r="F70" s="219"/>
    </row>
    <row r="71" spans="1:6" ht="20.100000000000001" customHeight="1" x14ac:dyDescent="0.2">
      <c r="A71" s="482" t="s">
        <v>36</v>
      </c>
      <c r="B71" s="16" t="s">
        <v>176</v>
      </c>
      <c r="C71" s="228">
        <v>1.0349999999999999</v>
      </c>
      <c r="D71" s="228">
        <v>0.89500000000000002</v>
      </c>
      <c r="E71" s="222">
        <f t="shared" si="1"/>
        <v>-13.999999999999989</v>
      </c>
      <c r="F71" s="219"/>
    </row>
    <row r="72" spans="1:6" ht="20.100000000000001" customHeight="1" x14ac:dyDescent="0.2">
      <c r="A72" s="482" t="s">
        <v>37</v>
      </c>
      <c r="B72" s="16" t="s">
        <v>177</v>
      </c>
      <c r="C72" s="228">
        <v>0.95</v>
      </c>
      <c r="D72" s="228">
        <v>0.92400000000000004</v>
      </c>
      <c r="E72" s="222">
        <f t="shared" si="1"/>
        <v>-2.5999999999999912</v>
      </c>
      <c r="F72" s="219"/>
    </row>
    <row r="73" spans="1:6" ht="20.100000000000001" customHeight="1" x14ac:dyDescent="0.2">
      <c r="A73" s="482" t="s">
        <v>38</v>
      </c>
      <c r="B73" s="16" t="s">
        <v>330</v>
      </c>
      <c r="C73" s="228">
        <v>0.998</v>
      </c>
      <c r="D73" s="228">
        <v>0.93300000000000005</v>
      </c>
      <c r="E73" s="222">
        <f t="shared" si="1"/>
        <v>-6.4999999999999947</v>
      </c>
      <c r="F73" s="219"/>
    </row>
    <row r="74" spans="1:6" ht="20.100000000000001" customHeight="1" thickBot="1" x14ac:dyDescent="0.25">
      <c r="A74" s="482" t="s">
        <v>39</v>
      </c>
      <c r="B74" s="16" t="s">
        <v>178</v>
      </c>
      <c r="C74" s="228">
        <v>0.92300000000000004</v>
      </c>
      <c r="D74" s="228">
        <v>0.91200000000000003</v>
      </c>
      <c r="E74" s="390">
        <f t="shared" si="1"/>
        <v>-1.100000000000001</v>
      </c>
      <c r="F74" s="219"/>
    </row>
    <row r="75" spans="1:6" ht="20.100000000000001" customHeight="1" thickBot="1" x14ac:dyDescent="0.25">
      <c r="A75" s="165"/>
      <c r="B75" s="55" t="s">
        <v>2</v>
      </c>
      <c r="C75" s="380">
        <v>0.92800000000000005</v>
      </c>
      <c r="D75" s="380">
        <v>0.89200000000000002</v>
      </c>
      <c r="E75" s="230">
        <f t="shared" si="1"/>
        <v>-3.6000000000000032</v>
      </c>
      <c r="F75" s="219"/>
    </row>
    <row r="76" spans="1:6" ht="20.100000000000001" customHeight="1" x14ac:dyDescent="0.2">
      <c r="C76" s="234"/>
      <c r="D76" s="234"/>
    </row>
  </sheetData>
  <mergeCells count="6">
    <mergeCell ref="C43:E43"/>
    <mergeCell ref="A1:E1"/>
    <mergeCell ref="C4:E4"/>
    <mergeCell ref="A10:E10"/>
    <mergeCell ref="C12:E12"/>
    <mergeCell ref="A41:E41"/>
  </mergeCells>
  <pageMargins left="0.74803149606299213" right="0.74803149606299213" top="0.98425196850393704" bottom="0.98425196850393704" header="0.51181102362204722" footer="0.51181102362204722"/>
  <pageSetup paperSize="9" scale="82" fitToHeight="3" orientation="portrait" r:id="rId1"/>
  <headerFooter alignWithMargins="0"/>
  <rowBreaks count="1" manualBreakCount="1">
    <brk id="4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6C1BF-47E1-444A-B27D-712EDBC7E221}">
  <dimension ref="A1:I70"/>
  <sheetViews>
    <sheetView zoomScale="80" zoomScaleNormal="80" zoomScaleSheetLayoutView="85" workbookViewId="0">
      <selection activeCell="G7" sqref="G1:G1048576"/>
    </sheetView>
  </sheetViews>
  <sheetFormatPr defaultColWidth="9.140625" defaultRowHeight="12.75" x14ac:dyDescent="0.2"/>
  <cols>
    <col min="1" max="1" width="3.7109375" style="18" customWidth="1"/>
    <col min="2" max="2" width="38.140625" style="16" customWidth="1"/>
    <col min="3" max="4" width="18" style="18" bestFit="1" customWidth="1"/>
    <col min="5" max="5" width="14" style="16" customWidth="1"/>
    <col min="6" max="6" width="14" style="18" bestFit="1" customWidth="1"/>
    <col min="7" max="16384" width="9.140625" style="18"/>
  </cols>
  <sheetData>
    <row r="1" spans="1:6" ht="20.100000000000001" customHeight="1" x14ac:dyDescent="0.2"/>
    <row r="2" spans="1:6" ht="20.100000000000001" customHeight="1" x14ac:dyDescent="0.2">
      <c r="A2" s="586" t="s">
        <v>96</v>
      </c>
      <c r="B2" s="586"/>
      <c r="C2" s="586"/>
      <c r="D2" s="586"/>
      <c r="E2" s="586"/>
    </row>
    <row r="3" spans="1:6" ht="20.100000000000001" customHeight="1" thickBot="1" x14ac:dyDescent="0.25">
      <c r="A3" s="113"/>
      <c r="B3" s="113"/>
      <c r="C3" s="113"/>
      <c r="D3" s="113"/>
      <c r="E3" s="113"/>
    </row>
    <row r="4" spans="1:6" ht="20.100000000000001" customHeight="1" thickBot="1" x14ac:dyDescent="0.25">
      <c r="A4" s="114" t="s">
        <v>3</v>
      </c>
      <c r="B4" s="114" t="s">
        <v>81</v>
      </c>
      <c r="C4" s="195" t="s">
        <v>5</v>
      </c>
      <c r="D4" s="196"/>
      <c r="E4" s="114" t="s">
        <v>6</v>
      </c>
    </row>
    <row r="5" spans="1:6" ht="20.100000000000001" customHeight="1" thickBot="1" x14ac:dyDescent="0.25">
      <c r="A5" s="539"/>
      <c r="B5" s="119"/>
      <c r="C5" s="165">
        <f>+'4.2.6 Wskaźnik Zespolony'!C5</f>
        <v>2020</v>
      </c>
      <c r="D5" s="165">
        <f>+'4.2.6 Wskaźnik Zespolony'!D5</f>
        <v>2021</v>
      </c>
      <c r="E5" s="165" t="str">
        <f>+'4.1.7 Wynik Finansowy'!H5</f>
        <v>21/20</v>
      </c>
    </row>
    <row r="6" spans="1:6" s="16" customFormat="1" ht="20.100000000000001" customHeight="1" x14ac:dyDescent="0.2">
      <c r="A6" s="477" t="s">
        <v>7</v>
      </c>
      <c r="B6" s="468" t="s">
        <v>42</v>
      </c>
      <c r="C6" s="145">
        <f>+'4.1.1 Składka'!C83</f>
        <v>7963583.6991899991</v>
      </c>
      <c r="D6" s="145">
        <f>+'4.1.1 Składka'!D83</f>
        <v>9066915.7203099988</v>
      </c>
      <c r="E6" s="21">
        <f>+IF(C6=0,"X",D6/C6)</f>
        <v>1.1385471745882727</v>
      </c>
      <c r="F6" s="546"/>
    </row>
    <row r="7" spans="1:6" s="16" customFormat="1" ht="20.100000000000001" customHeight="1" x14ac:dyDescent="0.2">
      <c r="A7" s="477" t="s">
        <v>8</v>
      </c>
      <c r="B7" s="468" t="s">
        <v>83</v>
      </c>
      <c r="C7" s="145">
        <f>+'4.1.1 Składka'!C85</f>
        <v>5884507.2857600003</v>
      </c>
      <c r="D7" s="145">
        <f>+'4.1.1 Składka'!D85</f>
        <v>5700455.1612900002</v>
      </c>
      <c r="E7" s="21">
        <f>+IF(C7=0,"X",D7/C7)</f>
        <v>0.96872259383289572</v>
      </c>
      <c r="F7" s="546"/>
    </row>
    <row r="8" spans="1:6" s="16" customFormat="1" ht="20.100000000000001" customHeight="1" x14ac:dyDescent="0.2">
      <c r="A8" s="477" t="s">
        <v>9</v>
      </c>
      <c r="B8" s="468" t="s">
        <v>43</v>
      </c>
      <c r="C8" s="145">
        <f>+'4.1.1 Składka'!C87</f>
        <v>6636812.6815400003</v>
      </c>
      <c r="D8" s="145">
        <f>+'4.1.1 Składka'!D87</f>
        <v>7092419.0550500005</v>
      </c>
      <c r="E8" s="21">
        <f>+IF(C8=0,"X",D8/C8)</f>
        <v>1.0686483701396681</v>
      </c>
      <c r="F8" s="546"/>
    </row>
    <row r="9" spans="1:6" s="16" customFormat="1" ht="20.100000000000001" customHeight="1" thickBot="1" x14ac:dyDescent="0.25">
      <c r="A9" s="477" t="s">
        <v>11</v>
      </c>
      <c r="B9" s="468" t="s">
        <v>44</v>
      </c>
      <c r="C9" s="145">
        <f>+'4.1.1 Składka'!C88+'4.1.1 Składka'!C86+'4.1.1 Składka'!C84</f>
        <v>268588.92374</v>
      </c>
      <c r="D9" s="145">
        <f>+'4.1.1 Składka'!D88+'4.1.1 Składka'!D86+'4.1.1 Składka'!D84</f>
        <v>267700.17580999999</v>
      </c>
      <c r="E9" s="21">
        <f>+IF(C9=0,"X",D9/C9)</f>
        <v>0.99669104772592809</v>
      </c>
      <c r="F9" s="546"/>
    </row>
    <row r="10" spans="1:6" ht="20.100000000000001" customHeight="1" thickBot="1" x14ac:dyDescent="0.25">
      <c r="A10" s="132"/>
      <c r="B10" s="133">
        <f>SUM(B6:B9)</f>
        <v>0</v>
      </c>
      <c r="C10" s="133">
        <f>+'4.1.1 Składka'!C91</f>
        <v>20753492.590229999</v>
      </c>
      <c r="D10" s="133">
        <f>SUM(D6:D9)</f>
        <v>22127490.112460002</v>
      </c>
      <c r="E10" s="167">
        <f>+IF(C10=0,"X",D10/C10)</f>
        <v>1.0662056044907271</v>
      </c>
      <c r="F10" s="445"/>
    </row>
    <row r="11" spans="1:6" ht="20.100000000000001" customHeight="1" x14ac:dyDescent="0.2">
      <c r="A11" s="16"/>
      <c r="C11" s="547">
        <f>+C10-'4.1.1 Składka'!C6</f>
        <v>0</v>
      </c>
      <c r="D11" s="547">
        <f>+D10-'4.1.1 Składka'!D6</f>
        <v>0</v>
      </c>
      <c r="E11" s="427"/>
    </row>
    <row r="12" spans="1:6" ht="20.100000000000001" customHeight="1" x14ac:dyDescent="0.2">
      <c r="A12" s="622" t="s">
        <v>212</v>
      </c>
      <c r="B12" s="622"/>
      <c r="C12" s="622"/>
      <c r="D12" s="622"/>
      <c r="E12" s="622"/>
      <c r="F12" s="9"/>
    </row>
    <row r="13" spans="1:6" ht="20.100000000000001" customHeight="1" thickBot="1" x14ac:dyDescent="0.25">
      <c r="A13" s="236"/>
      <c r="B13" s="236"/>
      <c r="C13" s="236"/>
      <c r="D13" s="236"/>
      <c r="E13" s="118"/>
    </row>
    <row r="14" spans="1:6" ht="20.100000000000001" customHeight="1" thickBot="1" x14ac:dyDescent="0.25">
      <c r="A14" s="170" t="s">
        <v>3</v>
      </c>
      <c r="B14" s="114" t="s">
        <v>81</v>
      </c>
      <c r="C14" s="336" t="s">
        <v>5</v>
      </c>
      <c r="D14" s="340"/>
      <c r="E14" s="114" t="s">
        <v>6</v>
      </c>
    </row>
    <row r="15" spans="1:6" ht="20.100000000000001" customHeight="1" thickBot="1" x14ac:dyDescent="0.25">
      <c r="A15" s="539"/>
      <c r="B15" s="428"/>
      <c r="C15" s="537">
        <f>+C5</f>
        <v>2020</v>
      </c>
      <c r="D15" s="537">
        <f>+D5</f>
        <v>2021</v>
      </c>
      <c r="E15" s="165" t="str">
        <f>+E5</f>
        <v>21/20</v>
      </c>
    </row>
    <row r="16" spans="1:6" s="16" customFormat="1" ht="20.100000000000001" customHeight="1" x14ac:dyDescent="0.2">
      <c r="A16" s="309" t="s">
        <v>7</v>
      </c>
      <c r="B16" s="469" t="s">
        <v>65</v>
      </c>
      <c r="C16" s="140">
        <f>+'4.1.1 Składka'!C102+'4.1.1 Składka'!C109</f>
        <v>23428415.807120003</v>
      </c>
      <c r="D16" s="140">
        <f>+'4.1.1 Składka'!D102+'4.1.1 Składka'!D109</f>
        <v>24624621.041999999</v>
      </c>
      <c r="E16" s="54">
        <f t="shared" ref="E16:E23" si="0">+IF(C16=0,"X",D16/C16)</f>
        <v>1.0510578796589594</v>
      </c>
      <c r="F16" s="546"/>
    </row>
    <row r="17" spans="1:9" s="16" customFormat="1" ht="20.100000000000001" customHeight="1" x14ac:dyDescent="0.2">
      <c r="A17" s="429" t="s">
        <v>8</v>
      </c>
      <c r="B17" s="470" t="s">
        <v>88</v>
      </c>
      <c r="C17" s="144">
        <f>+'4.1.1 Składka'!C107+'4.1.1 Składka'!C108</f>
        <v>7598348.7930900007</v>
      </c>
      <c r="D17" s="144">
        <f>+'4.1.1 Składka'!D107+'4.1.1 Składka'!D108</f>
        <v>8886854.2219099998</v>
      </c>
      <c r="E17" s="54">
        <f t="shared" si="0"/>
        <v>1.1695770309980738</v>
      </c>
      <c r="F17" s="546"/>
    </row>
    <row r="18" spans="1:9" s="16" customFormat="1" ht="20.100000000000001" customHeight="1" x14ac:dyDescent="0.2">
      <c r="A18" s="429" t="s">
        <v>9</v>
      </c>
      <c r="B18" s="471" t="s">
        <v>66</v>
      </c>
      <c r="C18" s="144">
        <f>+'4.1.1 Składka'!C100+'4.1.1 Składka'!C101</f>
        <v>2517791.3968199999</v>
      </c>
      <c r="D18" s="144">
        <f>+'4.1.1 Składka'!D100+'4.1.1 Składka'!D101</f>
        <v>3025075.1756600002</v>
      </c>
      <c r="E18" s="54">
        <f t="shared" si="0"/>
        <v>1.2014796696345478</v>
      </c>
      <c r="F18" s="546"/>
    </row>
    <row r="19" spans="1:9" s="16" customFormat="1" ht="20.100000000000001" customHeight="1" x14ac:dyDescent="0.2">
      <c r="A19" s="429" t="s">
        <v>11</v>
      </c>
      <c r="B19" s="470" t="s">
        <v>69</v>
      </c>
      <c r="C19" s="144">
        <f>+'4.1.1 Składka'!C113+'4.1.1 Składka'!C114+'4.1.1 Składka'!C115+'4.1.1 Składka'!C116</f>
        <v>1843646.07048</v>
      </c>
      <c r="D19" s="144">
        <f>+'4.1.1 Składka'!D113+'4.1.1 Składka'!D114+'4.1.1 Składka'!D115+'4.1.1 Składka'!D116</f>
        <v>2340415.3554199999</v>
      </c>
      <c r="E19" s="54">
        <f t="shared" si="0"/>
        <v>1.2694493769135766</v>
      </c>
      <c r="F19" s="546"/>
    </row>
    <row r="20" spans="1:9" s="16" customFormat="1" ht="20.100000000000001" customHeight="1" x14ac:dyDescent="0.2">
      <c r="A20" s="429" t="s">
        <v>12</v>
      </c>
      <c r="B20" s="472" t="s">
        <v>67</v>
      </c>
      <c r="C20" s="144">
        <f>+'4.1.1 Składka'!C112</f>
        <v>2551192.2126199999</v>
      </c>
      <c r="D20" s="144">
        <f>+'4.1.1 Składka'!D112</f>
        <v>2809700.3365000002</v>
      </c>
      <c r="E20" s="54">
        <f t="shared" si="0"/>
        <v>1.1013283603647097</v>
      </c>
      <c r="F20" s="546"/>
    </row>
    <row r="21" spans="1:9" s="16" customFormat="1" ht="20.100000000000001" customHeight="1" x14ac:dyDescent="0.2">
      <c r="A21" s="429" t="s">
        <v>13</v>
      </c>
      <c r="B21" s="472" t="s">
        <v>68</v>
      </c>
      <c r="C21" s="144">
        <f>+'4.1.1 Składka'!C106+'4.1.1 Składka'!C110+'4.1.1 Składka'!C111+'4.1.1 Składka'!C103+'4.1.1 Składka'!C104+'4.1.1 Składka'!C105</f>
        <v>442480.12482000003</v>
      </c>
      <c r="D21" s="144">
        <f>+'4.1.1 Składka'!D106+'4.1.1 Składka'!D110+'4.1.1 Składka'!D111+'4.1.1 Składka'!D103+'4.1.1 Składka'!D104+'4.1.1 Składka'!D105</f>
        <v>484973.18215000001</v>
      </c>
      <c r="E21" s="54">
        <f t="shared" si="0"/>
        <v>1.0960338215129686</v>
      </c>
      <c r="F21" s="546"/>
    </row>
    <row r="22" spans="1:9" s="16" customFormat="1" ht="20.100000000000001" customHeight="1" thickBot="1" x14ac:dyDescent="0.25">
      <c r="A22" s="539" t="s">
        <v>14</v>
      </c>
      <c r="B22" s="473" t="s">
        <v>53</v>
      </c>
      <c r="C22" s="149">
        <f>+'4.1.1 Składka'!C118+'4.1.1 Składka'!C117</f>
        <v>4286879.3481799997</v>
      </c>
      <c r="D22" s="149">
        <f>+'4.1.1 Składka'!D118+'4.1.1 Składka'!D117</f>
        <v>4923235.3334199991</v>
      </c>
      <c r="E22" s="54">
        <f t="shared" si="0"/>
        <v>1.148442709382564</v>
      </c>
      <c r="F22" s="546"/>
    </row>
    <row r="23" spans="1:9" ht="20.100000000000001" customHeight="1" thickBot="1" x14ac:dyDescent="0.25">
      <c r="A23" s="215"/>
      <c r="B23" s="430" t="s">
        <v>2</v>
      </c>
      <c r="C23" s="57">
        <f>SUM(C16:C22)</f>
        <v>42668753.753130004</v>
      </c>
      <c r="D23" s="56">
        <f>SUM(D16:D22)</f>
        <v>47094874.647060007</v>
      </c>
      <c r="E23" s="167">
        <f t="shared" si="0"/>
        <v>1.1037321342811734</v>
      </c>
      <c r="F23" s="445"/>
    </row>
    <row r="24" spans="1:9" ht="20.100000000000001" customHeight="1" x14ac:dyDescent="0.2">
      <c r="C24" s="545">
        <f>+C23-'4.1.1 Składka'!C7</f>
        <v>0</v>
      </c>
      <c r="D24" s="545">
        <f>+D23-'4.1.1 Składka'!D7</f>
        <v>3.8000196218490601E-4</v>
      </c>
      <c r="E24" s="427"/>
    </row>
    <row r="25" spans="1:9" ht="20.100000000000001" customHeight="1" x14ac:dyDescent="0.2">
      <c r="A25" s="623" t="s">
        <v>80</v>
      </c>
      <c r="B25" s="623"/>
      <c r="C25" s="623"/>
      <c r="D25" s="623"/>
    </row>
    <row r="26" spans="1:9" ht="20.100000000000001" customHeight="1" thickBot="1" x14ac:dyDescent="0.25"/>
    <row r="27" spans="1:9" ht="20.100000000000001" customHeight="1" thickBot="1" x14ac:dyDescent="0.25">
      <c r="A27" s="426" t="s">
        <v>3</v>
      </c>
      <c r="B27" s="215" t="s">
        <v>82</v>
      </c>
      <c r="C27" s="165">
        <f>+C5</f>
        <v>2020</v>
      </c>
      <c r="D27" s="165">
        <f>+D5</f>
        <v>2021</v>
      </c>
      <c r="E27" s="15" t="s">
        <v>183</v>
      </c>
      <c r="F27" s="238"/>
    </row>
    <row r="28" spans="1:9" ht="20.100000000000001" customHeight="1" x14ac:dyDescent="0.25">
      <c r="A28" s="538" t="s">
        <v>7</v>
      </c>
      <c r="B28" s="478" t="s">
        <v>174</v>
      </c>
      <c r="C28" s="541">
        <v>0.19800000000000001</v>
      </c>
      <c r="D28" s="541">
        <v>0.193</v>
      </c>
      <c r="E28" s="431">
        <f t="shared" ref="E28:E38" si="1">+(D28-C28)*100</f>
        <v>-0.50000000000000044</v>
      </c>
      <c r="F28" s="219"/>
      <c r="I28" s="544"/>
    </row>
    <row r="29" spans="1:9" ht="20.100000000000001" customHeight="1" x14ac:dyDescent="0.25">
      <c r="A29" s="477" t="s">
        <v>8</v>
      </c>
      <c r="B29" s="478" t="s">
        <v>204</v>
      </c>
      <c r="C29" s="541">
        <v>0.13800000000000001</v>
      </c>
      <c r="D29" s="541">
        <v>0.127</v>
      </c>
      <c r="E29" s="222">
        <f t="shared" si="1"/>
        <v>-1.100000000000001</v>
      </c>
      <c r="F29" s="219"/>
      <c r="I29" s="544"/>
    </row>
    <row r="30" spans="1:9" ht="20.100000000000001" customHeight="1" x14ac:dyDescent="0.25">
      <c r="A30" s="477" t="s">
        <v>9</v>
      </c>
      <c r="B30" s="478" t="s">
        <v>208</v>
      </c>
      <c r="C30" s="541">
        <v>0.10299999999999999</v>
      </c>
      <c r="D30" s="541">
        <v>0.107</v>
      </c>
      <c r="E30" s="222">
        <f t="shared" si="1"/>
        <v>0.40000000000000036</v>
      </c>
      <c r="F30" s="219"/>
      <c r="I30" s="544"/>
    </row>
    <row r="31" spans="1:9" ht="20.100000000000001" customHeight="1" x14ac:dyDescent="0.25">
      <c r="A31" s="477" t="s">
        <v>11</v>
      </c>
      <c r="B31" s="478" t="s">
        <v>177</v>
      </c>
      <c r="C31" s="541">
        <v>9.8000000000000004E-2</v>
      </c>
      <c r="D31" s="541">
        <v>0.10199999999999999</v>
      </c>
      <c r="E31" s="222">
        <f t="shared" si="1"/>
        <v>0.39999999999999897</v>
      </c>
      <c r="F31" s="219"/>
      <c r="I31" s="544"/>
    </row>
    <row r="32" spans="1:9" ht="20.100000000000001" customHeight="1" x14ac:dyDescent="0.25">
      <c r="A32" s="477" t="s">
        <v>12</v>
      </c>
      <c r="B32" s="478" t="s">
        <v>176</v>
      </c>
      <c r="C32" s="541">
        <v>0.05</v>
      </c>
      <c r="D32" s="541">
        <v>4.7E-2</v>
      </c>
      <c r="E32" s="222">
        <f t="shared" si="1"/>
        <v>-0.30000000000000027</v>
      </c>
      <c r="F32" s="219"/>
      <c r="I32" s="544"/>
    </row>
    <row r="33" spans="1:9" ht="20.100000000000001" customHeight="1" x14ac:dyDescent="0.25">
      <c r="A33" s="477" t="s">
        <v>13</v>
      </c>
      <c r="B33" s="478" t="s">
        <v>209</v>
      </c>
      <c r="C33" s="541">
        <v>3.5000000000000003E-2</v>
      </c>
      <c r="D33" s="541">
        <v>3.5999999999999997E-2</v>
      </c>
      <c r="E33" s="222">
        <f t="shared" si="1"/>
        <v>9.9999999999999395E-2</v>
      </c>
      <c r="F33" s="219"/>
      <c r="I33" s="544"/>
    </row>
    <row r="34" spans="1:9" ht="20.100000000000001" customHeight="1" x14ac:dyDescent="0.25">
      <c r="A34" s="477" t="s">
        <v>14</v>
      </c>
      <c r="B34" s="478" t="s">
        <v>240</v>
      </c>
      <c r="C34" s="541">
        <v>3.1E-2</v>
      </c>
      <c r="D34" s="541">
        <v>0.03</v>
      </c>
      <c r="E34" s="222">
        <f t="shared" si="1"/>
        <v>-0.10000000000000009</v>
      </c>
      <c r="F34" s="219"/>
      <c r="I34" s="544"/>
    </row>
    <row r="35" spans="1:9" ht="20.100000000000001" customHeight="1" x14ac:dyDescent="0.25">
      <c r="A35" s="477" t="s">
        <v>15</v>
      </c>
      <c r="B35" s="478" t="s">
        <v>164</v>
      </c>
      <c r="C35" s="541">
        <v>0.03</v>
      </c>
      <c r="D35" s="541">
        <v>0.03</v>
      </c>
      <c r="E35" s="222">
        <f t="shared" si="1"/>
        <v>0</v>
      </c>
      <c r="F35" s="219"/>
      <c r="I35" s="544"/>
    </row>
    <row r="36" spans="1:9" ht="20.100000000000001" customHeight="1" x14ac:dyDescent="0.25">
      <c r="A36" s="477" t="s">
        <v>16</v>
      </c>
      <c r="B36" s="478" t="s">
        <v>162</v>
      </c>
      <c r="C36" s="541">
        <v>2.8000000000000001E-2</v>
      </c>
      <c r="D36" s="541">
        <v>2.7E-2</v>
      </c>
      <c r="E36" s="222">
        <f t="shared" si="1"/>
        <v>-0.10000000000000009</v>
      </c>
      <c r="F36" s="219"/>
      <c r="I36" s="544"/>
    </row>
    <row r="37" spans="1:9" ht="20.100000000000001" customHeight="1" thickBot="1" x14ac:dyDescent="0.3">
      <c r="A37" s="477" t="s">
        <v>17</v>
      </c>
      <c r="B37" s="478" t="s">
        <v>342</v>
      </c>
      <c r="C37" s="541">
        <v>2.5999999999999999E-2</v>
      </c>
      <c r="D37" s="541">
        <v>2.4E-2</v>
      </c>
      <c r="E37" s="222">
        <f t="shared" si="1"/>
        <v>-0.19999999999999984</v>
      </c>
      <c r="F37" s="219"/>
      <c r="I37" s="544"/>
    </row>
    <row r="38" spans="1:9" ht="20.100000000000001" customHeight="1" thickBot="1" x14ac:dyDescent="0.25">
      <c r="A38" s="215" t="s">
        <v>18</v>
      </c>
      <c r="B38" s="479" t="s">
        <v>53</v>
      </c>
      <c r="C38" s="540">
        <v>0.26200000000000001</v>
      </c>
      <c r="D38" s="540">
        <v>0.27600000000000002</v>
      </c>
      <c r="E38" s="419">
        <f t="shared" si="1"/>
        <v>1.4000000000000012</v>
      </c>
      <c r="F38" s="219"/>
    </row>
    <row r="39" spans="1:9" ht="20.100000000000001" customHeight="1" x14ac:dyDescent="0.2">
      <c r="A39" s="16"/>
      <c r="C39" s="156"/>
      <c r="D39" s="156"/>
      <c r="F39" s="238"/>
    </row>
    <row r="40" spans="1:9" ht="20.100000000000001" customHeight="1" x14ac:dyDescent="0.2">
      <c r="A40" s="562" t="s">
        <v>125</v>
      </c>
      <c r="B40" s="562"/>
      <c r="C40" s="562"/>
      <c r="D40" s="562"/>
      <c r="F40" s="238"/>
    </row>
    <row r="41" spans="1:9" ht="20.100000000000001" customHeight="1" thickBot="1" x14ac:dyDescent="0.25">
      <c r="A41" s="16"/>
      <c r="C41" s="16"/>
      <c r="D41" s="16"/>
      <c r="F41" s="238"/>
    </row>
    <row r="42" spans="1:9" ht="20.100000000000001" customHeight="1" thickBot="1" x14ac:dyDescent="0.25">
      <c r="A42" s="426" t="s">
        <v>3</v>
      </c>
      <c r="B42" s="543" t="s">
        <v>82</v>
      </c>
      <c r="C42" s="542">
        <f>+C27</f>
        <v>2020</v>
      </c>
      <c r="D42" s="542">
        <f>+D27</f>
        <v>2021</v>
      </c>
      <c r="E42" s="15" t="s">
        <v>183</v>
      </c>
      <c r="F42" s="238"/>
    </row>
    <row r="43" spans="1:9" ht="20.100000000000001" customHeight="1" x14ac:dyDescent="0.2">
      <c r="A43" s="538" t="s">
        <v>7</v>
      </c>
      <c r="B43" s="541" t="s">
        <v>204</v>
      </c>
      <c r="C43" s="541">
        <v>0.42199999999999999</v>
      </c>
      <c r="D43" s="541">
        <v>0.39800000000000002</v>
      </c>
      <c r="E43" s="431">
        <f t="shared" ref="E43:E53" si="2">+(D43-C43)*100</f>
        <v>-2.3999999999999968</v>
      </c>
      <c r="F43" s="219"/>
    </row>
    <row r="44" spans="1:9" ht="20.100000000000001" customHeight="1" x14ac:dyDescent="0.2">
      <c r="A44" s="477" t="s">
        <v>8</v>
      </c>
      <c r="B44" s="541" t="s">
        <v>240</v>
      </c>
      <c r="C44" s="541">
        <v>9.5000000000000001E-2</v>
      </c>
      <c r="D44" s="541">
        <v>9.5000000000000001E-2</v>
      </c>
      <c r="E44" s="222">
        <f t="shared" si="2"/>
        <v>0</v>
      </c>
      <c r="F44" s="219"/>
    </row>
    <row r="45" spans="1:9" ht="20.100000000000001" customHeight="1" x14ac:dyDescent="0.2">
      <c r="A45" s="477" t="s">
        <v>9</v>
      </c>
      <c r="B45" s="541" t="s">
        <v>159</v>
      </c>
      <c r="C45" s="541">
        <v>0.08</v>
      </c>
      <c r="D45" s="541">
        <v>7.5999999999999998E-2</v>
      </c>
      <c r="E45" s="222">
        <f t="shared" si="2"/>
        <v>-0.40000000000000036</v>
      </c>
      <c r="F45" s="219"/>
    </row>
    <row r="46" spans="1:9" ht="20.100000000000001" customHeight="1" x14ac:dyDescent="0.2">
      <c r="A46" s="477" t="s">
        <v>11</v>
      </c>
      <c r="B46" s="541" t="s">
        <v>206</v>
      </c>
      <c r="C46" s="541">
        <v>4.7E-2</v>
      </c>
      <c r="D46" s="541">
        <v>5.2999999999999999E-2</v>
      </c>
      <c r="E46" s="222">
        <f t="shared" si="2"/>
        <v>0.59999999999999987</v>
      </c>
      <c r="F46" s="219"/>
    </row>
    <row r="47" spans="1:9" ht="20.100000000000001" customHeight="1" x14ac:dyDescent="0.2">
      <c r="A47" s="477" t="s">
        <v>12</v>
      </c>
      <c r="B47" s="541" t="s">
        <v>154</v>
      </c>
      <c r="C47" s="541">
        <v>4.7E-2</v>
      </c>
      <c r="D47" s="541">
        <v>4.9000000000000002E-2</v>
      </c>
      <c r="E47" s="222">
        <f t="shared" si="2"/>
        <v>0.20000000000000018</v>
      </c>
      <c r="F47" s="219"/>
    </row>
    <row r="48" spans="1:9" ht="20.100000000000001" customHeight="1" x14ac:dyDescent="0.2">
      <c r="A48" s="477" t="s">
        <v>13</v>
      </c>
      <c r="B48" s="541" t="s">
        <v>156</v>
      </c>
      <c r="C48" s="541">
        <v>4.4999999999999998E-2</v>
      </c>
      <c r="D48" s="541">
        <v>4.8000000000000001E-2</v>
      </c>
      <c r="E48" s="222">
        <f t="shared" si="2"/>
        <v>0.30000000000000027</v>
      </c>
      <c r="F48" s="219"/>
    </row>
    <row r="49" spans="1:6" ht="20.100000000000001" customHeight="1" x14ac:dyDescent="0.2">
      <c r="A49" s="477" t="s">
        <v>14</v>
      </c>
      <c r="B49" s="541" t="s">
        <v>161</v>
      </c>
      <c r="C49" s="541">
        <v>3.7999999999999999E-2</v>
      </c>
      <c r="D49" s="541">
        <v>3.6999999999999998E-2</v>
      </c>
      <c r="E49" s="222">
        <f t="shared" si="2"/>
        <v>-0.10000000000000009</v>
      </c>
      <c r="F49" s="219"/>
    </row>
    <row r="50" spans="1:6" ht="20.100000000000001" customHeight="1" x14ac:dyDescent="0.2">
      <c r="A50" s="477" t="s">
        <v>15</v>
      </c>
      <c r="B50" s="541" t="s">
        <v>158</v>
      </c>
      <c r="C50" s="541">
        <v>3.6999999999999998E-2</v>
      </c>
      <c r="D50" s="541">
        <v>3.3000000000000002E-2</v>
      </c>
      <c r="E50" s="222">
        <f t="shared" si="2"/>
        <v>-0.39999999999999969</v>
      </c>
      <c r="F50" s="219"/>
    </row>
    <row r="51" spans="1:6" ht="20.100000000000001" customHeight="1" x14ac:dyDescent="0.2">
      <c r="A51" s="477" t="s">
        <v>16</v>
      </c>
      <c r="B51" s="541" t="s">
        <v>203</v>
      </c>
      <c r="C51" s="541">
        <v>2.9000000000000001E-2</v>
      </c>
      <c r="D51" s="541">
        <v>2.5999999999999999E-2</v>
      </c>
      <c r="E51" s="222">
        <f t="shared" si="2"/>
        <v>-0.30000000000000027</v>
      </c>
      <c r="F51" s="219"/>
    </row>
    <row r="52" spans="1:6" ht="20.100000000000001" customHeight="1" thickBot="1" x14ac:dyDescent="0.25">
      <c r="A52" s="477" t="s">
        <v>17</v>
      </c>
      <c r="B52" s="541" t="s">
        <v>241</v>
      </c>
      <c r="C52" s="541">
        <v>1.4999999999999999E-2</v>
      </c>
      <c r="D52" s="541">
        <v>2.3E-2</v>
      </c>
      <c r="E52" s="222">
        <f t="shared" si="2"/>
        <v>0.8</v>
      </c>
      <c r="F52" s="219"/>
    </row>
    <row r="53" spans="1:6" ht="20.100000000000001" customHeight="1" thickBot="1" x14ac:dyDescent="0.25">
      <c r="A53" s="215" t="s">
        <v>18</v>
      </c>
      <c r="B53" s="540" t="s">
        <v>79</v>
      </c>
      <c r="C53" s="540">
        <v>0.14299999999999999</v>
      </c>
      <c r="D53" s="540">
        <v>0.16200000000000001</v>
      </c>
      <c r="E53" s="419">
        <f t="shared" si="2"/>
        <v>1.9000000000000017</v>
      </c>
      <c r="F53" s="219"/>
    </row>
    <row r="54" spans="1:6" ht="20.100000000000001" customHeight="1" x14ac:dyDescent="0.2">
      <c r="A54" s="16"/>
      <c r="C54" s="16"/>
      <c r="D54" s="16"/>
      <c r="F54" s="238"/>
    </row>
    <row r="55" spans="1:6" ht="20.100000000000001" customHeight="1" x14ac:dyDescent="0.2">
      <c r="A55" s="562" t="s">
        <v>126</v>
      </c>
      <c r="B55" s="562"/>
      <c r="C55" s="562"/>
      <c r="D55" s="562"/>
      <c r="F55" s="238"/>
    </row>
    <row r="56" spans="1:6" ht="20.100000000000001" customHeight="1" thickBot="1" x14ac:dyDescent="0.25">
      <c r="A56" s="16"/>
      <c r="C56" s="16"/>
      <c r="D56" s="16"/>
      <c r="F56" s="238"/>
    </row>
    <row r="57" spans="1:6" ht="20.100000000000001" customHeight="1" thickBot="1" x14ac:dyDescent="0.25">
      <c r="A57" s="426" t="s">
        <v>3</v>
      </c>
      <c r="B57" s="215" t="s">
        <v>82</v>
      </c>
      <c r="C57" s="165">
        <v>2020</v>
      </c>
      <c r="D57" s="165">
        <v>2021</v>
      </c>
      <c r="E57" s="15" t="s">
        <v>183</v>
      </c>
      <c r="F57" s="238"/>
    </row>
    <row r="58" spans="1:6" ht="20.100000000000001" customHeight="1" x14ac:dyDescent="0.2">
      <c r="A58" s="538" t="s">
        <v>7</v>
      </c>
      <c r="B58" s="541" t="s">
        <v>174</v>
      </c>
      <c r="C58" s="541">
        <v>0.29399999999999998</v>
      </c>
      <c r="D58" s="541">
        <v>0.28399999999999997</v>
      </c>
      <c r="E58" s="431">
        <f t="shared" ref="E58:E68" si="3">+(D58-C58)*100</f>
        <v>-1.0000000000000009</v>
      </c>
      <c r="F58" s="219"/>
    </row>
    <row r="59" spans="1:6" ht="20.100000000000001" customHeight="1" x14ac:dyDescent="0.2">
      <c r="A59" s="477" t="s">
        <v>8</v>
      </c>
      <c r="B59" s="541" t="s">
        <v>208</v>
      </c>
      <c r="C59" s="541">
        <v>0.153</v>
      </c>
      <c r="D59" s="541">
        <v>0.158</v>
      </c>
      <c r="E59" s="222">
        <f t="shared" si="3"/>
        <v>0.50000000000000044</v>
      </c>
      <c r="F59" s="219"/>
    </row>
    <row r="60" spans="1:6" ht="20.100000000000001" customHeight="1" x14ac:dyDescent="0.2">
      <c r="A60" s="477" t="s">
        <v>9</v>
      </c>
      <c r="B60" s="541" t="s">
        <v>177</v>
      </c>
      <c r="C60" s="541">
        <v>0.14599999999999999</v>
      </c>
      <c r="D60" s="541">
        <v>0.14899999999999999</v>
      </c>
      <c r="E60" s="222">
        <f t="shared" si="3"/>
        <v>0.30000000000000027</v>
      </c>
      <c r="F60" s="219"/>
    </row>
    <row r="61" spans="1:6" ht="20.100000000000001" customHeight="1" x14ac:dyDescent="0.2">
      <c r="A61" s="477" t="s">
        <v>11</v>
      </c>
      <c r="B61" s="541" t="s">
        <v>176</v>
      </c>
      <c r="C61" s="541">
        <v>7.4999999999999997E-2</v>
      </c>
      <c r="D61" s="541">
        <v>6.9000000000000006E-2</v>
      </c>
      <c r="E61" s="222">
        <f t="shared" si="3"/>
        <v>-0.5999999999999992</v>
      </c>
      <c r="F61" s="219"/>
    </row>
    <row r="62" spans="1:6" ht="20.100000000000001" customHeight="1" x14ac:dyDescent="0.2">
      <c r="A62" s="477" t="s">
        <v>12</v>
      </c>
      <c r="B62" s="541" t="s">
        <v>209</v>
      </c>
      <c r="C62" s="541">
        <v>5.2999999999999999E-2</v>
      </c>
      <c r="D62" s="541">
        <v>5.2999999999999999E-2</v>
      </c>
      <c r="E62" s="222">
        <f t="shared" si="3"/>
        <v>0</v>
      </c>
      <c r="F62" s="219"/>
    </row>
    <row r="63" spans="1:6" ht="20.100000000000001" customHeight="1" x14ac:dyDescent="0.2">
      <c r="A63" s="477" t="s">
        <v>13</v>
      </c>
      <c r="B63" s="541" t="s">
        <v>164</v>
      </c>
      <c r="C63" s="541">
        <v>4.4999999999999998E-2</v>
      </c>
      <c r="D63" s="541">
        <v>4.3999999999999997E-2</v>
      </c>
      <c r="E63" s="222">
        <f t="shared" si="3"/>
        <v>-0.10000000000000009</v>
      </c>
      <c r="F63" s="219"/>
    </row>
    <row r="64" spans="1:6" ht="20.100000000000001" customHeight="1" x14ac:dyDescent="0.2">
      <c r="A64" s="477" t="s">
        <v>14</v>
      </c>
      <c r="B64" s="541" t="s">
        <v>162</v>
      </c>
      <c r="C64" s="541">
        <v>4.1000000000000002E-2</v>
      </c>
      <c r="D64" s="541">
        <v>3.9E-2</v>
      </c>
      <c r="E64" s="222">
        <f t="shared" si="3"/>
        <v>-0.20000000000000018</v>
      </c>
      <c r="F64" s="219"/>
    </row>
    <row r="65" spans="1:6" ht="20.100000000000001" customHeight="1" x14ac:dyDescent="0.2">
      <c r="A65" s="477" t="s">
        <v>15</v>
      </c>
      <c r="B65" s="541" t="s">
        <v>169</v>
      </c>
      <c r="C65" s="541">
        <v>3.1E-2</v>
      </c>
      <c r="D65" s="541">
        <v>3.1E-2</v>
      </c>
      <c r="E65" s="222">
        <f t="shared" si="3"/>
        <v>0</v>
      </c>
      <c r="F65" s="219"/>
    </row>
    <row r="66" spans="1:6" ht="20.100000000000001" customHeight="1" x14ac:dyDescent="0.2">
      <c r="A66" s="477" t="s">
        <v>16</v>
      </c>
      <c r="B66" s="541" t="s">
        <v>171</v>
      </c>
      <c r="C66" s="541">
        <v>2.5000000000000001E-2</v>
      </c>
      <c r="D66" s="541">
        <v>2.4E-2</v>
      </c>
      <c r="E66" s="222">
        <f t="shared" si="3"/>
        <v>-0.10000000000000009</v>
      </c>
      <c r="F66" s="219"/>
    </row>
    <row r="67" spans="1:6" ht="20.100000000000001" customHeight="1" thickBot="1" x14ac:dyDescent="0.25">
      <c r="A67" s="477" t="s">
        <v>17</v>
      </c>
      <c r="B67" s="541" t="s">
        <v>330</v>
      </c>
      <c r="C67" s="541">
        <v>0.02</v>
      </c>
      <c r="D67" s="541">
        <v>0.02</v>
      </c>
      <c r="E67" s="222">
        <f t="shared" si="3"/>
        <v>0</v>
      </c>
      <c r="F67" s="219"/>
    </row>
    <row r="68" spans="1:6" ht="20.100000000000001" customHeight="1" thickBot="1" x14ac:dyDescent="0.25">
      <c r="A68" s="215" t="s">
        <v>18</v>
      </c>
      <c r="B68" s="540" t="s">
        <v>79</v>
      </c>
      <c r="C68" s="540">
        <v>0.11600000000000001</v>
      </c>
      <c r="D68" s="540">
        <v>0.128</v>
      </c>
      <c r="E68" s="419">
        <f t="shared" si="3"/>
        <v>1.1999999999999997</v>
      </c>
      <c r="F68" s="219"/>
    </row>
    <row r="69" spans="1:6" x14ac:dyDescent="0.2">
      <c r="C69" s="16"/>
      <c r="D69" s="16"/>
    </row>
    <row r="70" spans="1:6" x14ac:dyDescent="0.2">
      <c r="B70" s="297"/>
      <c r="C70" s="139"/>
      <c r="D70" s="139"/>
    </row>
  </sheetData>
  <mergeCells count="5">
    <mergeCell ref="A2:E2"/>
    <mergeCell ref="A12:E12"/>
    <mergeCell ref="A25:D25"/>
    <mergeCell ref="A40:D40"/>
    <mergeCell ref="A55:D55"/>
  </mergeCells>
  <conditionalFormatting sqref="F12">
    <cfRule type="cellIs" dxfId="0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fitToHeight="3" orientation="portrait" horizontalDpi="300" verticalDpi="300" r:id="rId1"/>
  <headerFooter alignWithMargins="0"/>
  <rowBreaks count="1" manualBreakCount="1">
    <brk id="39" min="1" max="4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7">
    <pageSetUpPr fitToPage="1"/>
  </sheetPr>
  <dimension ref="A1:L55"/>
  <sheetViews>
    <sheetView zoomScale="80" zoomScaleNormal="80" zoomScaleSheetLayoutView="115" workbookViewId="0">
      <selection activeCell="T38" sqref="T38"/>
    </sheetView>
  </sheetViews>
  <sheetFormatPr defaultColWidth="9.140625" defaultRowHeight="12.75" x14ac:dyDescent="0.2"/>
  <cols>
    <col min="1" max="1" width="9.7109375" style="240" customWidth="1"/>
    <col min="2" max="2" width="34.42578125" style="240" customWidth="1"/>
    <col min="3" max="12" width="12" style="240" bestFit="1" customWidth="1"/>
    <col min="13" max="16384" width="9.140625" style="240"/>
  </cols>
  <sheetData>
    <row r="1" spans="1:12" ht="16.5" customHeight="1" x14ac:dyDescent="0.3">
      <c r="A1" s="625" t="s">
        <v>344</v>
      </c>
      <c r="B1" s="625"/>
      <c r="C1" s="625"/>
      <c r="D1" s="625"/>
      <c r="E1" s="625"/>
      <c r="F1" s="625"/>
      <c r="G1" s="625"/>
    </row>
    <row r="2" spans="1:12" x14ac:dyDescent="0.2">
      <c r="B2" s="241"/>
    </row>
    <row r="3" spans="1:12" x14ac:dyDescent="0.2">
      <c r="A3" s="242"/>
      <c r="B3" s="242"/>
    </row>
    <row r="4" spans="1:12" x14ac:dyDescent="0.2">
      <c r="A4" s="344"/>
      <c r="B4" s="344" t="s">
        <v>72</v>
      </c>
      <c r="C4" s="345">
        <v>2012</v>
      </c>
      <c r="D4" s="345">
        <v>2013</v>
      </c>
      <c r="E4" s="345">
        <v>2014</v>
      </c>
      <c r="F4" s="345">
        <v>2015</v>
      </c>
      <c r="G4" s="345">
        <v>2016</v>
      </c>
      <c r="H4" s="345">
        <v>2017</v>
      </c>
      <c r="I4" s="345">
        <v>2018</v>
      </c>
      <c r="J4" s="345">
        <v>2019</v>
      </c>
      <c r="K4" s="345">
        <v>2020</v>
      </c>
      <c r="L4" s="345">
        <v>2021</v>
      </c>
    </row>
    <row r="5" spans="1:12" x14ac:dyDescent="0.2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1:12" x14ac:dyDescent="0.2">
      <c r="A6" s="344"/>
      <c r="B6" s="346" t="s">
        <v>73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</row>
    <row r="7" spans="1:12" x14ac:dyDescent="0.2">
      <c r="A7" s="344"/>
      <c r="B7" s="347" t="s">
        <v>0</v>
      </c>
      <c r="C7" s="344">
        <v>28</v>
      </c>
      <c r="D7" s="344">
        <v>27</v>
      </c>
      <c r="E7" s="344">
        <v>26</v>
      </c>
      <c r="F7" s="344">
        <v>27</v>
      </c>
      <c r="G7" s="344">
        <v>27</v>
      </c>
      <c r="H7" s="344">
        <f>+G7</f>
        <v>27</v>
      </c>
      <c r="I7" s="344">
        <v>26</v>
      </c>
      <c r="J7" s="344">
        <v>25</v>
      </c>
      <c r="K7" s="344">
        <v>26</v>
      </c>
      <c r="L7" s="344">
        <v>25</v>
      </c>
    </row>
    <row r="8" spans="1:12" x14ac:dyDescent="0.2">
      <c r="A8" s="344"/>
      <c r="B8" s="347" t="s">
        <v>1</v>
      </c>
      <c r="C8" s="344">
        <v>31</v>
      </c>
      <c r="D8" s="344">
        <v>31</v>
      </c>
      <c r="E8" s="344">
        <v>30</v>
      </c>
      <c r="F8" s="344">
        <v>30</v>
      </c>
      <c r="G8" s="344">
        <v>34</v>
      </c>
      <c r="H8" s="344">
        <f>+G8</f>
        <v>34</v>
      </c>
      <c r="I8" s="344">
        <v>34</v>
      </c>
      <c r="J8" s="344">
        <v>34</v>
      </c>
      <c r="K8" s="344">
        <v>33</v>
      </c>
      <c r="L8" s="344">
        <v>30</v>
      </c>
    </row>
    <row r="9" spans="1:12" x14ac:dyDescent="0.2">
      <c r="A9" s="348"/>
      <c r="B9" s="348" t="s">
        <v>2</v>
      </c>
      <c r="C9" s="408">
        <v>59</v>
      </c>
      <c r="D9" s="408">
        <v>58</v>
      </c>
      <c r="E9" s="408">
        <v>56</v>
      </c>
      <c r="F9" s="408">
        <f t="shared" ref="F9:L9" si="0">SUM(F7:F8)</f>
        <v>57</v>
      </c>
      <c r="G9" s="408">
        <f t="shared" si="0"/>
        <v>61</v>
      </c>
      <c r="H9" s="408">
        <f t="shared" si="0"/>
        <v>61</v>
      </c>
      <c r="I9" s="408">
        <f t="shared" si="0"/>
        <v>60</v>
      </c>
      <c r="J9" s="408">
        <f t="shared" si="0"/>
        <v>59</v>
      </c>
      <c r="K9" s="408">
        <f t="shared" si="0"/>
        <v>59</v>
      </c>
      <c r="L9" s="408">
        <f t="shared" si="0"/>
        <v>55</v>
      </c>
    </row>
    <row r="10" spans="1:12" x14ac:dyDescent="0.2">
      <c r="A10" s="344"/>
      <c r="B10" s="344"/>
      <c r="C10" s="349"/>
      <c r="D10" s="349"/>
      <c r="E10" s="349"/>
      <c r="F10" s="349"/>
      <c r="G10" s="349"/>
      <c r="H10" s="349"/>
      <c r="I10" s="349"/>
      <c r="J10" s="349"/>
      <c r="K10" s="349"/>
      <c r="L10" s="349"/>
    </row>
    <row r="11" spans="1:12" x14ac:dyDescent="0.2">
      <c r="A11" s="344"/>
      <c r="B11" s="346" t="s">
        <v>326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</row>
    <row r="12" spans="1:12" x14ac:dyDescent="0.2">
      <c r="A12" s="344"/>
      <c r="B12" s="347" t="s">
        <v>0</v>
      </c>
      <c r="C12" s="350">
        <v>3351</v>
      </c>
      <c r="D12" s="350">
        <v>3325</v>
      </c>
      <c r="E12" s="350">
        <v>3392</v>
      </c>
      <c r="F12" s="351">
        <v>3336</v>
      </c>
      <c r="G12" s="351">
        <v>3359</v>
      </c>
      <c r="H12" s="351">
        <v>3296</v>
      </c>
      <c r="I12" s="351">
        <v>3218</v>
      </c>
      <c r="J12" s="351">
        <v>3109</v>
      </c>
      <c r="K12" s="351">
        <v>3157</v>
      </c>
      <c r="L12" s="351">
        <v>3014</v>
      </c>
    </row>
    <row r="13" spans="1:12" x14ac:dyDescent="0.2">
      <c r="A13" s="344"/>
      <c r="B13" s="347" t="s">
        <v>1</v>
      </c>
      <c r="C13" s="350">
        <v>2971</v>
      </c>
      <c r="D13" s="350">
        <v>2885</v>
      </c>
      <c r="E13" s="350">
        <v>2938</v>
      </c>
      <c r="F13" s="350">
        <v>3142</v>
      </c>
      <c r="G13" s="350">
        <v>3686</v>
      </c>
      <c r="H13" s="350">
        <v>3737</v>
      </c>
      <c r="I13" s="350">
        <v>3687</v>
      </c>
      <c r="J13" s="350">
        <v>3618</v>
      </c>
      <c r="K13" s="350">
        <v>3496</v>
      </c>
      <c r="L13" s="350">
        <v>3140</v>
      </c>
    </row>
    <row r="14" spans="1:12" x14ac:dyDescent="0.2">
      <c r="A14" s="348"/>
      <c r="B14" s="348" t="s">
        <v>2</v>
      </c>
      <c r="C14" s="352">
        <f t="shared" ref="C14:I14" si="1">SUM(C12:C13)</f>
        <v>6322</v>
      </c>
      <c r="D14" s="352">
        <f t="shared" si="1"/>
        <v>6210</v>
      </c>
      <c r="E14" s="352">
        <f t="shared" si="1"/>
        <v>6330</v>
      </c>
      <c r="F14" s="352">
        <f t="shared" si="1"/>
        <v>6478</v>
      </c>
      <c r="G14" s="352">
        <f t="shared" si="1"/>
        <v>7045</v>
      </c>
      <c r="H14" s="352">
        <f t="shared" si="1"/>
        <v>7033</v>
      </c>
      <c r="I14" s="352">
        <f t="shared" si="1"/>
        <v>6905</v>
      </c>
      <c r="J14" s="352">
        <f>SUM(J12:J13)</f>
        <v>6727</v>
      </c>
      <c r="K14" s="352">
        <f>SUM(K12:K13)</f>
        <v>6653</v>
      </c>
      <c r="L14" s="352">
        <f>SUM(L12:L13)</f>
        <v>6154</v>
      </c>
    </row>
    <row r="15" spans="1:12" x14ac:dyDescent="0.2">
      <c r="A15" s="344"/>
      <c r="B15" s="344"/>
      <c r="C15" s="349"/>
      <c r="D15" s="349"/>
      <c r="E15" s="349"/>
      <c r="F15" s="349"/>
      <c r="G15" s="349"/>
      <c r="H15" s="349"/>
      <c r="I15" s="349"/>
      <c r="J15" s="349"/>
      <c r="K15" s="349"/>
      <c r="L15" s="349"/>
    </row>
    <row r="16" spans="1:12" x14ac:dyDescent="0.2">
      <c r="A16" s="344"/>
      <c r="B16" s="346" t="s">
        <v>74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</row>
    <row r="17" spans="1:12" x14ac:dyDescent="0.2">
      <c r="A17" s="348"/>
      <c r="B17" s="353"/>
      <c r="C17" s="354">
        <v>0.77700000000000002</v>
      </c>
      <c r="D17" s="354">
        <v>0.78500000000000003</v>
      </c>
      <c r="E17" s="354">
        <v>0.69599999999999995</v>
      </c>
      <c r="F17" s="354">
        <v>0.69499999999999995</v>
      </c>
      <c r="G17" s="354">
        <v>0.65500000000000003</v>
      </c>
      <c r="H17" s="354">
        <v>0.64400000000000002</v>
      </c>
      <c r="I17" s="354">
        <v>0.64300000000000002</v>
      </c>
      <c r="J17" s="354">
        <v>0.64</v>
      </c>
      <c r="K17" s="354">
        <v>0.64500000000000002</v>
      </c>
      <c r="L17" s="354">
        <v>0.63100000000000001</v>
      </c>
    </row>
    <row r="18" spans="1:12" x14ac:dyDescent="0.2">
      <c r="A18" s="344"/>
      <c r="B18" s="355"/>
      <c r="C18" s="344"/>
      <c r="D18" s="344"/>
      <c r="E18" s="344"/>
      <c r="F18" s="344"/>
      <c r="G18" s="344"/>
      <c r="H18" s="344"/>
      <c r="I18" s="344"/>
      <c r="J18" s="344"/>
      <c r="K18" s="344"/>
      <c r="L18" s="344"/>
    </row>
    <row r="19" spans="1:12" x14ac:dyDescent="0.2">
      <c r="A19" s="344"/>
      <c r="B19" s="346" t="s">
        <v>327</v>
      </c>
      <c r="C19" s="344"/>
      <c r="D19" s="344"/>
      <c r="E19" s="344"/>
      <c r="F19" s="344"/>
      <c r="G19" s="344"/>
      <c r="H19" s="344"/>
      <c r="I19" s="344"/>
      <c r="J19" s="344"/>
      <c r="K19" s="344"/>
      <c r="L19" s="344"/>
    </row>
    <row r="20" spans="1:12" x14ac:dyDescent="0.2">
      <c r="A20" s="344"/>
      <c r="B20" s="347" t="s">
        <v>0</v>
      </c>
      <c r="C20" s="350">
        <v>41654.400000000001</v>
      </c>
      <c r="D20" s="350">
        <v>35481</v>
      </c>
      <c r="E20" s="350">
        <v>32534</v>
      </c>
      <c r="F20" s="350">
        <v>31521</v>
      </c>
      <c r="G20" s="350">
        <v>27473</v>
      </c>
      <c r="H20" s="350">
        <v>27742</v>
      </c>
      <c r="I20" s="350">
        <v>24127</v>
      </c>
      <c r="J20" s="350">
        <v>23109</v>
      </c>
      <c r="K20" s="350">
        <v>21812</v>
      </c>
      <c r="L20" s="350">
        <v>22127.490112460004</v>
      </c>
    </row>
    <row r="21" spans="1:12" x14ac:dyDescent="0.2">
      <c r="A21" s="344"/>
      <c r="B21" s="347" t="s">
        <v>1</v>
      </c>
      <c r="C21" s="350">
        <v>30059.4</v>
      </c>
      <c r="D21" s="350">
        <v>30191</v>
      </c>
      <c r="E21" s="350">
        <v>29802</v>
      </c>
      <c r="F21" s="350">
        <v>31581</v>
      </c>
      <c r="G21" s="350">
        <v>36907</v>
      </c>
      <c r="H21" s="350">
        <v>42670</v>
      </c>
      <c r="I21" s="350">
        <v>44979</v>
      </c>
      <c r="J21" s="350">
        <v>46247</v>
      </c>
      <c r="K21" s="350">
        <v>44845</v>
      </c>
      <c r="L21" s="350">
        <v>47094.874646680008</v>
      </c>
    </row>
    <row r="22" spans="1:12" x14ac:dyDescent="0.2">
      <c r="A22" s="348"/>
      <c r="B22" s="348" t="s">
        <v>2</v>
      </c>
      <c r="C22" s="352">
        <f t="shared" ref="C22:I22" si="2">SUM(C20:C21)</f>
        <v>71713.8</v>
      </c>
      <c r="D22" s="352">
        <f t="shared" si="2"/>
        <v>65672</v>
      </c>
      <c r="E22" s="352">
        <f t="shared" si="2"/>
        <v>62336</v>
      </c>
      <c r="F22" s="352">
        <f t="shared" si="2"/>
        <v>63102</v>
      </c>
      <c r="G22" s="352">
        <f t="shared" si="2"/>
        <v>64380</v>
      </c>
      <c r="H22" s="352">
        <f t="shared" si="2"/>
        <v>70412</v>
      </c>
      <c r="I22" s="352">
        <f t="shared" si="2"/>
        <v>69106</v>
      </c>
      <c r="J22" s="352">
        <f>SUM(J20:J21)</f>
        <v>69356</v>
      </c>
      <c r="K22" s="352">
        <f>SUM(K20:K21)</f>
        <v>66657</v>
      </c>
      <c r="L22" s="352">
        <f>SUM(L20:L21)</f>
        <v>69222.364759140008</v>
      </c>
    </row>
    <row r="23" spans="1:12" x14ac:dyDescent="0.2">
      <c r="A23" s="344"/>
      <c r="B23" s="344"/>
      <c r="C23" s="349"/>
      <c r="D23" s="349"/>
      <c r="E23" s="349"/>
      <c r="F23" s="349"/>
      <c r="G23" s="349"/>
      <c r="H23" s="349"/>
      <c r="I23" s="349"/>
      <c r="J23" s="349"/>
      <c r="K23" s="349"/>
      <c r="L23" s="349"/>
    </row>
    <row r="24" spans="1:12" x14ac:dyDescent="0.2">
      <c r="A24" s="344"/>
      <c r="B24" s="346" t="s">
        <v>328</v>
      </c>
      <c r="C24" s="344"/>
      <c r="D24" s="344"/>
      <c r="E24" s="344"/>
      <c r="F24" s="344"/>
      <c r="G24" s="344"/>
      <c r="H24" s="344"/>
      <c r="I24" s="344"/>
      <c r="J24" s="344"/>
      <c r="K24" s="344"/>
      <c r="L24" s="344"/>
    </row>
    <row r="25" spans="1:12" x14ac:dyDescent="0.2">
      <c r="A25" s="344"/>
      <c r="B25" s="347" t="s">
        <v>0</v>
      </c>
      <c r="C25" s="350">
        <v>29676</v>
      </c>
      <c r="D25" s="350">
        <v>26204</v>
      </c>
      <c r="E25" s="350">
        <v>23105</v>
      </c>
      <c r="F25" s="350">
        <v>22176</v>
      </c>
      <c r="G25" s="350">
        <v>21066</v>
      </c>
      <c r="H25" s="350">
        <v>22991</v>
      </c>
      <c r="I25" s="350">
        <v>23888</v>
      </c>
      <c r="J25" s="350">
        <v>20168</v>
      </c>
      <c r="K25" s="350">
        <v>18304</v>
      </c>
      <c r="L25" s="350">
        <v>18450</v>
      </c>
    </row>
    <row r="26" spans="1:12" x14ac:dyDescent="0.2">
      <c r="A26" s="344"/>
      <c r="B26" s="347" t="s">
        <v>1</v>
      </c>
      <c r="C26" s="350">
        <v>16084</v>
      </c>
      <c r="D26" s="350">
        <v>15564</v>
      </c>
      <c r="E26" s="350">
        <v>15674</v>
      </c>
      <c r="F26" s="350">
        <v>17955</v>
      </c>
      <c r="G26" s="350">
        <v>21188</v>
      </c>
      <c r="H26" s="350">
        <v>22009</v>
      </c>
      <c r="I26" s="350">
        <v>22449</v>
      </c>
      <c r="J26" s="350">
        <v>24464</v>
      </c>
      <c r="K26" s="350">
        <v>23362</v>
      </c>
      <c r="L26" s="350">
        <f>'4.1.2 Odszkodowania'!D7/10^3</f>
        <v>22853.042737649997</v>
      </c>
    </row>
    <row r="27" spans="1:12" x14ac:dyDescent="0.2">
      <c r="A27" s="348"/>
      <c r="B27" s="348" t="s">
        <v>2</v>
      </c>
      <c r="C27" s="352">
        <f t="shared" ref="C27" si="3">SUM(C25:C26)</f>
        <v>45760</v>
      </c>
      <c r="D27" s="352">
        <f t="shared" ref="D27" si="4">SUM(D25:D26)</f>
        <v>41768</v>
      </c>
      <c r="E27" s="352">
        <f t="shared" ref="E27" si="5">SUM(E25:E26)</f>
        <v>38779</v>
      </c>
      <c r="F27" s="352">
        <f t="shared" ref="F27" si="6">SUM(F25:F26)</f>
        <v>40131</v>
      </c>
      <c r="G27" s="352">
        <f t="shared" ref="G27" si="7">SUM(G25:G26)</f>
        <v>42254</v>
      </c>
      <c r="H27" s="352">
        <f t="shared" ref="H27" si="8">SUM(H25:H26)</f>
        <v>45000</v>
      </c>
      <c r="I27" s="352">
        <f>SUM(I25:I26)</f>
        <v>46337</v>
      </c>
      <c r="J27" s="352">
        <f>SUM(J25:J26)</f>
        <v>44632</v>
      </c>
      <c r="K27" s="352">
        <f>SUM(K25:K26)</f>
        <v>41666</v>
      </c>
      <c r="L27" s="352">
        <f>SUM(L25:L26)</f>
        <v>41303.042737650001</v>
      </c>
    </row>
    <row r="28" spans="1:12" x14ac:dyDescent="0.2">
      <c r="A28" s="344"/>
      <c r="B28" s="344"/>
      <c r="C28" s="349"/>
      <c r="D28" s="349"/>
      <c r="E28" s="349"/>
      <c r="F28" s="349"/>
      <c r="G28" s="349"/>
      <c r="H28" s="349"/>
      <c r="I28" s="349"/>
      <c r="J28" s="349"/>
      <c r="K28" s="349"/>
      <c r="L28" s="349"/>
    </row>
    <row r="29" spans="1:12" x14ac:dyDescent="0.2">
      <c r="A29" s="344"/>
      <c r="B29" s="346" t="s">
        <v>187</v>
      </c>
      <c r="C29" s="344"/>
      <c r="D29" s="344"/>
      <c r="E29" s="344"/>
      <c r="F29" s="344"/>
      <c r="G29" s="344"/>
      <c r="H29" s="344"/>
      <c r="I29" s="344"/>
      <c r="J29" s="344"/>
      <c r="K29" s="344"/>
      <c r="L29" s="344"/>
    </row>
    <row r="30" spans="1:12" x14ac:dyDescent="0.2">
      <c r="A30" s="344"/>
      <c r="B30" s="347" t="s">
        <v>0</v>
      </c>
      <c r="C30" s="350">
        <v>1081</v>
      </c>
      <c r="D30" s="350">
        <v>922</v>
      </c>
      <c r="E30" s="350">
        <v>845</v>
      </c>
      <c r="F30" s="350">
        <v>820</v>
      </c>
      <c r="G30" s="350">
        <v>715</v>
      </c>
      <c r="H30" s="350">
        <v>722</v>
      </c>
      <c r="I30" s="350">
        <v>628</v>
      </c>
      <c r="J30" s="350">
        <v>602</v>
      </c>
      <c r="K30" s="350">
        <v>569</v>
      </c>
      <c r="L30" s="350">
        <f>+(L20/$B$55)*1000</f>
        <v>579.57228089944749</v>
      </c>
    </row>
    <row r="31" spans="1:12" x14ac:dyDescent="0.2">
      <c r="A31" s="344"/>
      <c r="B31" s="347" t="s">
        <v>1</v>
      </c>
      <c r="C31" s="350">
        <v>780</v>
      </c>
      <c r="D31" s="350">
        <v>784</v>
      </c>
      <c r="E31" s="350">
        <v>775</v>
      </c>
      <c r="F31" s="350">
        <v>822</v>
      </c>
      <c r="G31" s="350">
        <v>960</v>
      </c>
      <c r="H31" s="350">
        <v>1110</v>
      </c>
      <c r="I31" s="350">
        <v>1171</v>
      </c>
      <c r="J31" s="350">
        <v>1205</v>
      </c>
      <c r="K31" s="350">
        <v>1169</v>
      </c>
      <c r="L31" s="350">
        <f t="shared" ref="L31" si="9">+(L21/$B$55)*1000</f>
        <v>1233.5282392592787</v>
      </c>
    </row>
    <row r="32" spans="1:12" x14ac:dyDescent="0.2">
      <c r="A32" s="348"/>
      <c r="B32" s="348" t="s">
        <v>2</v>
      </c>
      <c r="C32" s="350">
        <f t="shared" ref="C32:G32" si="10">SUM(C30:C31)</f>
        <v>1861</v>
      </c>
      <c r="D32" s="350">
        <f t="shared" si="10"/>
        <v>1706</v>
      </c>
      <c r="E32" s="350">
        <f t="shared" si="10"/>
        <v>1620</v>
      </c>
      <c r="F32" s="350">
        <f t="shared" si="10"/>
        <v>1642</v>
      </c>
      <c r="G32" s="350">
        <f t="shared" si="10"/>
        <v>1675</v>
      </c>
      <c r="H32" s="350">
        <f>SUM(H30:H31)</f>
        <v>1832</v>
      </c>
      <c r="I32" s="350">
        <f>SUM(I30:I31)</f>
        <v>1799</v>
      </c>
      <c r="J32" s="350">
        <f>+J31+J30</f>
        <v>1807</v>
      </c>
      <c r="K32" s="350">
        <f>SUM(K30:K31)</f>
        <v>1738</v>
      </c>
      <c r="L32" s="350">
        <f>SUM(L30:L31)</f>
        <v>1813.1005201587263</v>
      </c>
    </row>
    <row r="33" spans="1:12" x14ac:dyDescent="0.2">
      <c r="A33" s="344"/>
      <c r="B33" s="344"/>
      <c r="C33" s="356"/>
      <c r="D33" s="356"/>
      <c r="E33" s="356"/>
      <c r="F33" s="356"/>
      <c r="G33" s="356"/>
      <c r="H33" s="356"/>
      <c r="I33" s="356"/>
      <c r="J33" s="356"/>
      <c r="K33" s="356"/>
      <c r="L33" s="356"/>
    </row>
    <row r="34" spans="1:12" x14ac:dyDescent="0.2">
      <c r="A34" s="344"/>
      <c r="B34" s="346" t="s">
        <v>329</v>
      </c>
      <c r="C34" s="344"/>
      <c r="D34" s="344"/>
      <c r="E34" s="344"/>
      <c r="F34" s="344"/>
      <c r="G34" s="344"/>
      <c r="H34" s="344"/>
      <c r="I34" s="344"/>
      <c r="J34" s="344"/>
      <c r="K34" s="344"/>
      <c r="L34" s="344"/>
    </row>
    <row r="35" spans="1:12" x14ac:dyDescent="0.2">
      <c r="A35" s="344"/>
      <c r="B35" s="347" t="s">
        <v>75</v>
      </c>
      <c r="C35" s="350">
        <f t="shared" ref="C35:L35" si="11">+C37+C36</f>
        <v>108084</v>
      </c>
      <c r="D35" s="350">
        <f t="shared" si="11"/>
        <v>108147</v>
      </c>
      <c r="E35" s="350">
        <f t="shared" si="11"/>
        <v>112544</v>
      </c>
      <c r="F35" s="350">
        <f t="shared" si="11"/>
        <v>111358</v>
      </c>
      <c r="G35" s="350">
        <f t="shared" si="11"/>
        <v>112706</v>
      </c>
      <c r="H35" s="350">
        <f t="shared" si="11"/>
        <v>112723</v>
      </c>
      <c r="I35" s="350">
        <f t="shared" si="11"/>
        <v>100544</v>
      </c>
      <c r="J35" s="350">
        <f t="shared" si="11"/>
        <v>97139</v>
      </c>
      <c r="K35" s="350">
        <f t="shared" si="11"/>
        <v>94393</v>
      </c>
      <c r="L35" s="350">
        <f t="shared" si="11"/>
        <v>86543</v>
      </c>
    </row>
    <row r="36" spans="1:12" x14ac:dyDescent="0.2">
      <c r="A36" s="344"/>
      <c r="B36" s="347" t="s">
        <v>76</v>
      </c>
      <c r="C36" s="474">
        <v>56434</v>
      </c>
      <c r="D36" s="474">
        <v>51597</v>
      </c>
      <c r="E36" s="474">
        <v>51272</v>
      </c>
      <c r="F36" s="474">
        <v>47865</v>
      </c>
      <c r="G36" s="474">
        <v>47047</v>
      </c>
      <c r="H36" s="474">
        <v>45934</v>
      </c>
      <c r="I36" s="474">
        <v>43968</v>
      </c>
      <c r="J36" s="474">
        <v>43831</v>
      </c>
      <c r="K36" s="350">
        <v>43344</v>
      </c>
      <c r="L36" s="350">
        <v>39664</v>
      </c>
    </row>
    <row r="37" spans="1:12" ht="27" customHeight="1" x14ac:dyDescent="0.2">
      <c r="A37" s="344"/>
      <c r="B37" s="357" t="s">
        <v>77</v>
      </c>
      <c r="C37" s="474">
        <v>51650</v>
      </c>
      <c r="D37" s="474">
        <v>56550</v>
      </c>
      <c r="E37" s="474">
        <v>61272</v>
      </c>
      <c r="F37" s="474">
        <v>63493</v>
      </c>
      <c r="G37" s="474">
        <v>65659</v>
      </c>
      <c r="H37" s="474">
        <v>66789</v>
      </c>
      <c r="I37" s="474">
        <v>56576</v>
      </c>
      <c r="J37" s="474">
        <v>53308</v>
      </c>
      <c r="K37" s="350">
        <v>51049</v>
      </c>
      <c r="L37" s="350">
        <v>46879</v>
      </c>
    </row>
    <row r="38" spans="1:12" x14ac:dyDescent="0.2">
      <c r="A38" s="344"/>
      <c r="B38" s="347" t="s">
        <v>1</v>
      </c>
      <c r="C38" s="474">
        <v>59600</v>
      </c>
      <c r="D38" s="474">
        <v>60530</v>
      </c>
      <c r="E38" s="474">
        <v>67090</v>
      </c>
      <c r="F38" s="474">
        <v>71601</v>
      </c>
      <c r="G38" s="474">
        <v>72722</v>
      </c>
      <c r="H38" s="474">
        <v>81476</v>
      </c>
      <c r="I38" s="474">
        <v>85760</v>
      </c>
      <c r="J38" s="474">
        <v>86371</v>
      </c>
      <c r="K38" s="350">
        <v>93436</v>
      </c>
      <c r="L38" s="350">
        <v>87155</v>
      </c>
    </row>
    <row r="39" spans="1:12" x14ac:dyDescent="0.2">
      <c r="A39" s="348"/>
      <c r="B39" s="408" t="s">
        <v>2</v>
      </c>
      <c r="C39" s="389">
        <f t="shared" ref="C39:L39" si="12">+C35+C38</f>
        <v>167684</v>
      </c>
      <c r="D39" s="389">
        <f t="shared" si="12"/>
        <v>168677</v>
      </c>
      <c r="E39" s="389">
        <f t="shared" si="12"/>
        <v>179634</v>
      </c>
      <c r="F39" s="389">
        <f t="shared" si="12"/>
        <v>182959</v>
      </c>
      <c r="G39" s="389">
        <f t="shared" si="12"/>
        <v>185428</v>
      </c>
      <c r="H39" s="389">
        <f t="shared" si="12"/>
        <v>194199</v>
      </c>
      <c r="I39" s="389">
        <f t="shared" si="12"/>
        <v>186304</v>
      </c>
      <c r="J39" s="389">
        <f t="shared" si="12"/>
        <v>183510</v>
      </c>
      <c r="K39" s="389">
        <f t="shared" si="12"/>
        <v>187829</v>
      </c>
      <c r="L39" s="389">
        <f t="shared" si="12"/>
        <v>173698</v>
      </c>
    </row>
    <row r="40" spans="1:12" x14ac:dyDescent="0.2">
      <c r="A40" s="344"/>
      <c r="B40" s="344"/>
      <c r="C40" s="356"/>
      <c r="D40" s="356"/>
      <c r="E40" s="356"/>
      <c r="F40" s="356"/>
      <c r="G40" s="356"/>
      <c r="H40" s="356"/>
      <c r="I40" s="356"/>
      <c r="J40" s="356"/>
      <c r="K40" s="356"/>
      <c r="L40" s="356"/>
    </row>
    <row r="41" spans="1:12" ht="24" customHeight="1" x14ac:dyDescent="0.2">
      <c r="A41" s="344"/>
      <c r="B41" s="624" t="s">
        <v>341</v>
      </c>
      <c r="C41" s="624"/>
      <c r="D41" s="344"/>
      <c r="E41" s="344"/>
      <c r="F41" s="344"/>
      <c r="G41" s="344"/>
      <c r="H41" s="344"/>
      <c r="I41" s="344"/>
      <c r="J41" s="344"/>
      <c r="K41" s="344"/>
      <c r="L41" s="344"/>
    </row>
    <row r="42" spans="1:12" x14ac:dyDescent="0.2">
      <c r="A42" s="344"/>
      <c r="B42" s="344" t="s">
        <v>343</v>
      </c>
      <c r="C42" s="344"/>
      <c r="D42" s="344"/>
      <c r="E42" s="344"/>
      <c r="F42" s="350"/>
      <c r="G42" s="344"/>
      <c r="H42" s="344"/>
      <c r="I42" s="344"/>
      <c r="J42" s="344"/>
      <c r="K42" s="344"/>
      <c r="L42" s="344"/>
    </row>
    <row r="43" spans="1:12" x14ac:dyDescent="0.2">
      <c r="A43" s="344"/>
      <c r="B43" s="344" t="s">
        <v>345</v>
      </c>
      <c r="C43" s="346"/>
      <c r="D43" s="346"/>
      <c r="E43" s="346"/>
      <c r="F43" s="346"/>
      <c r="G43" s="346"/>
      <c r="H43" s="346"/>
      <c r="I43" s="346"/>
      <c r="J43" s="346"/>
      <c r="K43" s="346"/>
      <c r="L43" s="346"/>
    </row>
    <row r="44" spans="1:12" x14ac:dyDescent="0.2">
      <c r="A44" s="358" t="s">
        <v>94</v>
      </c>
      <c r="B44" s="358" t="s">
        <v>95</v>
      </c>
      <c r="C44" s="424"/>
      <c r="D44" s="424"/>
      <c r="E44" s="424"/>
      <c r="F44" s="424"/>
      <c r="G44" s="424"/>
      <c r="H44" s="424"/>
      <c r="I44" s="424"/>
      <c r="J44" s="424"/>
      <c r="K44" s="424"/>
      <c r="L44" s="424"/>
    </row>
    <row r="45" spans="1:12" x14ac:dyDescent="0.2">
      <c r="A45" s="358">
        <v>2011</v>
      </c>
      <c r="B45" s="358">
        <v>38538</v>
      </c>
      <c r="C45" s="344"/>
      <c r="D45" s="344"/>
      <c r="E45" s="344"/>
      <c r="F45" s="344"/>
      <c r="G45" s="344"/>
      <c r="H45" s="344"/>
      <c r="I45" s="344"/>
      <c r="J45" s="344"/>
      <c r="K45" s="344"/>
      <c r="L45" s="344"/>
    </row>
    <row r="46" spans="1:12" x14ac:dyDescent="0.2">
      <c r="A46" s="358">
        <v>2012</v>
      </c>
      <c r="B46" s="358">
        <v>38533</v>
      </c>
      <c r="C46" s="344"/>
      <c r="D46" s="344"/>
      <c r="E46" s="344"/>
      <c r="F46" s="344"/>
      <c r="G46" s="344"/>
      <c r="H46" s="344"/>
      <c r="I46" s="344"/>
      <c r="J46" s="344"/>
      <c r="K46" s="344"/>
      <c r="L46" s="344"/>
    </row>
    <row r="47" spans="1:12" x14ac:dyDescent="0.2">
      <c r="A47" s="358">
        <v>2013</v>
      </c>
      <c r="B47" s="358">
        <v>38496</v>
      </c>
      <c r="C47" s="344"/>
      <c r="D47" s="344"/>
      <c r="E47" s="344"/>
      <c r="F47" s="344"/>
      <c r="G47" s="344"/>
      <c r="H47" s="344"/>
      <c r="I47" s="344"/>
      <c r="J47" s="344"/>
      <c r="K47" s="344"/>
      <c r="L47" s="344"/>
    </row>
    <row r="48" spans="1:12" x14ac:dyDescent="0.2">
      <c r="A48" s="358">
        <v>2014</v>
      </c>
      <c r="B48" s="358">
        <v>38479</v>
      </c>
      <c r="C48" s="344"/>
      <c r="D48" s="344"/>
      <c r="E48" s="344"/>
      <c r="F48" s="344"/>
      <c r="G48" s="344"/>
      <c r="H48" s="344"/>
      <c r="I48" s="344"/>
      <c r="J48" s="344"/>
      <c r="K48" s="344"/>
      <c r="L48" s="344"/>
    </row>
    <row r="49" spans="1:12" x14ac:dyDescent="0.2">
      <c r="A49" s="358">
        <v>2015</v>
      </c>
      <c r="B49" s="358">
        <v>38437</v>
      </c>
      <c r="C49" s="344"/>
      <c r="D49" s="344"/>
      <c r="E49" s="344"/>
      <c r="F49" s="344"/>
      <c r="G49" s="344"/>
      <c r="H49" s="344"/>
      <c r="I49" s="344"/>
      <c r="J49" s="344"/>
      <c r="K49" s="344"/>
      <c r="L49" s="344"/>
    </row>
    <row r="50" spans="1:12" x14ac:dyDescent="0.2">
      <c r="A50" s="358">
        <v>2016</v>
      </c>
      <c r="B50" s="358">
        <v>38433</v>
      </c>
      <c r="C50" s="344"/>
      <c r="D50" s="344"/>
      <c r="E50" s="344"/>
      <c r="F50" s="344"/>
      <c r="G50" s="344"/>
      <c r="H50" s="344"/>
      <c r="I50" s="344"/>
      <c r="J50" s="344"/>
      <c r="K50" s="344"/>
      <c r="L50" s="344"/>
    </row>
    <row r="51" spans="1:12" x14ac:dyDescent="0.2">
      <c r="A51" s="358">
        <v>2017</v>
      </c>
      <c r="B51" s="358">
        <v>38434</v>
      </c>
      <c r="C51" s="344"/>
      <c r="D51" s="344"/>
      <c r="E51" s="344"/>
      <c r="F51" s="344"/>
      <c r="G51" s="344"/>
      <c r="H51" s="344"/>
      <c r="I51" s="344"/>
      <c r="J51" s="344"/>
      <c r="K51" s="344"/>
      <c r="L51" s="344"/>
    </row>
    <row r="52" spans="1:12" x14ac:dyDescent="0.2">
      <c r="A52" s="358">
        <v>2018</v>
      </c>
      <c r="B52" s="358">
        <v>38411</v>
      </c>
      <c r="C52" s="344"/>
      <c r="D52" s="344"/>
      <c r="E52" s="344"/>
      <c r="F52" s="344"/>
      <c r="G52" s="344"/>
      <c r="H52" s="344"/>
      <c r="I52" s="344"/>
      <c r="J52" s="344"/>
      <c r="K52" s="344"/>
      <c r="L52" s="344"/>
    </row>
    <row r="53" spans="1:12" x14ac:dyDescent="0.2">
      <c r="A53" s="358">
        <v>2019</v>
      </c>
      <c r="B53" s="358">
        <v>38383</v>
      </c>
      <c r="C53" s="344"/>
      <c r="D53" s="344"/>
      <c r="E53" s="344"/>
      <c r="F53" s="344"/>
      <c r="G53" s="344"/>
      <c r="H53" s="344"/>
      <c r="I53" s="344"/>
      <c r="J53" s="344"/>
      <c r="K53" s="344"/>
      <c r="L53" s="344"/>
    </row>
    <row r="54" spans="1:12" x14ac:dyDescent="0.2">
      <c r="A54" s="358">
        <v>2020</v>
      </c>
      <c r="B54" s="358">
        <v>38265</v>
      </c>
    </row>
    <row r="55" spans="1:12" x14ac:dyDescent="0.2">
      <c r="A55" s="358">
        <v>2021</v>
      </c>
      <c r="B55" s="358">
        <v>38179</v>
      </c>
    </row>
  </sheetData>
  <mergeCells count="2">
    <mergeCell ref="B41:C41"/>
    <mergeCell ref="A1:G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59723-BE40-4537-8B0A-D9FA37568BF4}">
  <dimension ref="A1:P99"/>
  <sheetViews>
    <sheetView topLeftCell="B1" zoomScale="80" zoomScaleNormal="80" zoomScaleSheetLayoutView="80" workbookViewId="0">
      <selection activeCell="I67" sqref="I67"/>
    </sheetView>
  </sheetViews>
  <sheetFormatPr defaultColWidth="9.140625" defaultRowHeight="12.75" x14ac:dyDescent="0.2"/>
  <cols>
    <col min="1" max="1" width="4.7109375" style="18" customWidth="1"/>
    <col min="2" max="2" width="33.85546875" style="18" customWidth="1"/>
    <col min="3" max="4" width="8.28515625" style="18" hidden="1" customWidth="1"/>
    <col min="5" max="7" width="8.28515625" style="18" customWidth="1"/>
    <col min="8" max="14" width="8.140625" style="18" customWidth="1"/>
    <col min="15" max="16384" width="9.140625" style="18"/>
  </cols>
  <sheetData>
    <row r="1" spans="1:16" ht="31.5" customHeight="1" x14ac:dyDescent="0.2">
      <c r="B1" s="626" t="s">
        <v>339</v>
      </c>
      <c r="C1" s="626"/>
      <c r="D1" s="626"/>
      <c r="E1" s="626"/>
      <c r="F1" s="626"/>
      <c r="G1" s="626"/>
      <c r="H1" s="626"/>
      <c r="I1" s="626"/>
      <c r="J1" s="392"/>
      <c r="K1" s="392"/>
      <c r="N1" s="392"/>
    </row>
    <row r="2" spans="1:16" ht="24" customHeight="1" thickBot="1" x14ac:dyDescent="0.25"/>
    <row r="3" spans="1:16" x14ac:dyDescent="0.2">
      <c r="A3" s="243"/>
      <c r="B3" s="224" t="s">
        <v>72</v>
      </c>
      <c r="C3" s="244">
        <v>2005</v>
      </c>
      <c r="D3" s="245">
        <v>2006</v>
      </c>
      <c r="E3" s="245">
        <v>2012</v>
      </c>
      <c r="F3" s="245">
        <v>2013</v>
      </c>
      <c r="G3" s="245">
        <v>2014</v>
      </c>
      <c r="H3" s="245">
        <v>2015</v>
      </c>
      <c r="I3" s="245">
        <v>2016</v>
      </c>
      <c r="J3" s="245">
        <v>2017</v>
      </c>
      <c r="K3" s="245">
        <v>2018</v>
      </c>
      <c r="L3" s="245">
        <v>2019</v>
      </c>
      <c r="M3" s="245">
        <v>2020</v>
      </c>
      <c r="N3" s="245">
        <v>2021</v>
      </c>
    </row>
    <row r="4" spans="1:16" x14ac:dyDescent="0.2">
      <c r="A4" s="243"/>
      <c r="B4" s="246"/>
      <c r="C4" s="247"/>
      <c r="D4" s="247"/>
    </row>
    <row r="5" spans="1:16" x14ac:dyDescent="0.2">
      <c r="A5" s="243"/>
      <c r="B5" s="248" t="s">
        <v>98</v>
      </c>
      <c r="O5" s="247"/>
    </row>
    <row r="6" spans="1:16" x14ac:dyDescent="0.2">
      <c r="A6" s="243"/>
      <c r="B6" s="246" t="s">
        <v>192</v>
      </c>
      <c r="C6" s="249">
        <v>45</v>
      </c>
      <c r="D6" s="250">
        <v>38.4</v>
      </c>
      <c r="E6" s="250">
        <v>53.3</v>
      </c>
      <c r="F6" s="251">
        <v>53.307751378934867</v>
      </c>
      <c r="G6" s="252">
        <v>37.056960478653608</v>
      </c>
      <c r="H6" s="252">
        <v>32.144924806003651</v>
      </c>
      <c r="I6" s="252">
        <v>32.700000000000003</v>
      </c>
      <c r="J6" s="252">
        <v>30.1</v>
      </c>
      <c r="K6" s="252">
        <v>36.876793527782723</v>
      </c>
      <c r="L6" s="252">
        <v>36.876793527782723</v>
      </c>
      <c r="M6" s="252">
        <v>38.372257896191257</v>
      </c>
      <c r="N6" s="252">
        <v>40.97579831344909</v>
      </c>
      <c r="O6" s="247"/>
    </row>
    <row r="7" spans="1:16" x14ac:dyDescent="0.2">
      <c r="A7" s="243"/>
      <c r="B7" s="246" t="s">
        <v>193</v>
      </c>
      <c r="C7" s="249">
        <v>1</v>
      </c>
      <c r="D7" s="250">
        <v>0.7</v>
      </c>
      <c r="E7" s="250">
        <v>0.3</v>
      </c>
      <c r="F7" s="251">
        <v>0.32094106742308148</v>
      </c>
      <c r="G7" s="252">
        <v>0.39979595576965121</v>
      </c>
      <c r="H7" s="252">
        <v>0.4260087453477896</v>
      </c>
      <c r="I7" s="252">
        <v>0.5</v>
      </c>
      <c r="J7" s="252">
        <v>0.5</v>
      </c>
      <c r="K7" s="252">
        <v>0.51638227854646868</v>
      </c>
      <c r="L7" s="252">
        <v>0.51638227854646868</v>
      </c>
      <c r="M7" s="252">
        <v>0.52920861730860513</v>
      </c>
      <c r="N7" s="252">
        <v>0.48217119541235937</v>
      </c>
      <c r="O7" s="247"/>
    </row>
    <row r="8" spans="1:16" x14ac:dyDescent="0.2">
      <c r="A8" s="243"/>
      <c r="B8" s="246" t="s">
        <v>194</v>
      </c>
      <c r="C8" s="250">
        <v>36.6</v>
      </c>
      <c r="D8" s="249">
        <v>46</v>
      </c>
      <c r="E8" s="250">
        <v>33.1</v>
      </c>
      <c r="F8" s="251">
        <v>33.117978649865606</v>
      </c>
      <c r="G8" s="252">
        <v>43.951871707120318</v>
      </c>
      <c r="H8" s="252">
        <v>47.216727967925372</v>
      </c>
      <c r="I8" s="252">
        <v>43.3</v>
      </c>
      <c r="J8" s="252">
        <v>46.3</v>
      </c>
      <c r="K8" s="252">
        <v>32.198369513978356</v>
      </c>
      <c r="L8" s="252">
        <v>32.198369513978356</v>
      </c>
      <c r="M8" s="252">
        <v>28.354298729121936</v>
      </c>
      <c r="N8" s="252">
        <v>25.761869657689157</v>
      </c>
      <c r="O8" s="247"/>
    </row>
    <row r="9" spans="1:16" x14ac:dyDescent="0.2">
      <c r="A9" s="243"/>
      <c r="B9" s="246" t="s">
        <v>195</v>
      </c>
      <c r="C9" s="250">
        <v>0.2</v>
      </c>
      <c r="D9" s="250">
        <v>0.2</v>
      </c>
      <c r="E9" s="250">
        <v>0.3</v>
      </c>
      <c r="F9" s="251">
        <v>0.27340472086652912</v>
      </c>
      <c r="G9" s="252">
        <v>0.3966433966361923</v>
      </c>
      <c r="H9" s="252">
        <v>0.47647457369191254</v>
      </c>
      <c r="I9" s="252">
        <v>0.6</v>
      </c>
      <c r="J9" s="252">
        <v>0.6</v>
      </c>
      <c r="K9" s="252">
        <v>0.68186974219808572</v>
      </c>
      <c r="L9" s="252">
        <v>0.68186974219808572</v>
      </c>
      <c r="M9" s="252">
        <v>0.76493958045757859</v>
      </c>
      <c r="N9" s="252">
        <v>0.72761518885207477</v>
      </c>
      <c r="O9" s="247"/>
    </row>
    <row r="10" spans="1:16" x14ac:dyDescent="0.2">
      <c r="A10" s="243"/>
      <c r="B10" s="246" t="s">
        <v>196</v>
      </c>
      <c r="C10" s="250">
        <v>16.399999999999999</v>
      </c>
      <c r="D10" s="250">
        <v>14.4</v>
      </c>
      <c r="E10" s="249">
        <v>12.9</v>
      </c>
      <c r="F10" s="251">
        <v>12.901453295870407</v>
      </c>
      <c r="G10" s="252">
        <v>18.123541136785075</v>
      </c>
      <c r="H10" s="252">
        <v>19.662362620884537</v>
      </c>
      <c r="I10" s="252">
        <v>22.8</v>
      </c>
      <c r="J10" s="252">
        <v>22.4</v>
      </c>
      <c r="K10" s="252">
        <v>29.726568418342218</v>
      </c>
      <c r="L10" s="252">
        <v>29.726568418342218</v>
      </c>
      <c r="M10" s="252">
        <v>31.979256757315028</v>
      </c>
      <c r="N10" s="252">
        <v>32.052523892243237</v>
      </c>
      <c r="O10" s="247"/>
    </row>
    <row r="11" spans="1:16" x14ac:dyDescent="0.2">
      <c r="A11" s="243"/>
      <c r="B11" s="246" t="s">
        <v>78</v>
      </c>
      <c r="C11" s="253">
        <v>0.8</v>
      </c>
      <c r="D11" s="250">
        <v>0.3</v>
      </c>
      <c r="E11" s="250">
        <v>0.1</v>
      </c>
      <c r="F11" s="251">
        <v>7.8478694344901373E-2</v>
      </c>
      <c r="G11" s="252">
        <v>7.1197231942162112E-2</v>
      </c>
      <c r="H11" s="252">
        <v>7.3501286146757536E-2</v>
      </c>
      <c r="I11" s="252">
        <v>0.1</v>
      </c>
      <c r="J11" s="252">
        <v>0.1</v>
      </c>
      <c r="K11" s="252">
        <v>1.6519152149753126E-5</v>
      </c>
      <c r="L11" s="252">
        <v>1.6519152149753126E-5</v>
      </c>
      <c r="M11" s="252">
        <v>3.8419605593294668E-5</v>
      </c>
      <c r="N11" s="252">
        <v>2.175235408777635E-5</v>
      </c>
      <c r="O11" s="247"/>
    </row>
    <row r="12" spans="1:16" x14ac:dyDescent="0.2">
      <c r="A12" s="243"/>
      <c r="B12" s="246"/>
      <c r="C12" s="254"/>
      <c r="D12" s="254"/>
    </row>
    <row r="13" spans="1:16" x14ac:dyDescent="0.2">
      <c r="A13" s="243"/>
      <c r="B13" s="248" t="s">
        <v>99</v>
      </c>
      <c r="G13" s="239"/>
      <c r="H13" s="239"/>
      <c r="I13" s="239"/>
      <c r="J13" s="239"/>
      <c r="K13" s="239"/>
      <c r="L13" s="239"/>
      <c r="M13" s="239"/>
      <c r="N13" s="239"/>
    </row>
    <row r="14" spans="1:16" x14ac:dyDescent="0.2">
      <c r="A14" s="243"/>
      <c r="B14" s="246" t="s">
        <v>197</v>
      </c>
      <c r="C14" s="250">
        <v>5.7</v>
      </c>
      <c r="D14" s="251">
        <v>6</v>
      </c>
      <c r="E14" s="250">
        <v>6.8</v>
      </c>
      <c r="F14" s="249">
        <v>6.8236271023071184</v>
      </c>
      <c r="G14" s="239">
        <v>7.5983624788067337</v>
      </c>
      <c r="H14" s="239">
        <v>7.7806256799368017</v>
      </c>
      <c r="I14" s="239">
        <v>6.2917812399404749</v>
      </c>
      <c r="J14" s="239">
        <v>5.7740583123423024</v>
      </c>
      <c r="K14" s="239">
        <v>6.0853422992351662</v>
      </c>
      <c r="L14" s="239">
        <v>6.3542840926112563</v>
      </c>
      <c r="M14" s="239">
        <v>5.9007849429755295</v>
      </c>
      <c r="N14" s="239">
        <v>6.4233638975167002</v>
      </c>
      <c r="O14" s="254"/>
      <c r="P14" s="254"/>
    </row>
    <row r="15" spans="1:16" x14ac:dyDescent="0.2">
      <c r="A15" s="243"/>
      <c r="B15" s="246" t="s">
        <v>198</v>
      </c>
      <c r="C15" s="250">
        <v>17.8</v>
      </c>
      <c r="D15" s="251">
        <v>17.7</v>
      </c>
      <c r="E15" s="250">
        <v>19.600000000000001</v>
      </c>
      <c r="F15" s="249">
        <v>19.617009218239655</v>
      </c>
      <c r="G15" s="239">
        <v>20.416829368497304</v>
      </c>
      <c r="H15" s="239">
        <v>19.766019868001596</v>
      </c>
      <c r="I15" s="239">
        <v>17.270277442222572</v>
      </c>
      <c r="J15" s="239">
        <v>16.468399071364146</v>
      </c>
      <c r="K15" s="239">
        <v>16.780213668629351</v>
      </c>
      <c r="L15" s="239">
        <v>17.000556707623993</v>
      </c>
      <c r="M15" s="239">
        <v>17.807758897885829</v>
      </c>
      <c r="N15" s="239">
        <v>18.870109090448089</v>
      </c>
      <c r="O15" s="254"/>
      <c r="P15" s="254"/>
    </row>
    <row r="16" spans="1:16" x14ac:dyDescent="0.2">
      <c r="A16" s="243"/>
      <c r="B16" s="246" t="s">
        <v>238</v>
      </c>
      <c r="C16" s="250">
        <v>27.8</v>
      </c>
      <c r="D16" s="251">
        <v>25.7</v>
      </c>
      <c r="E16" s="250">
        <v>21.4</v>
      </c>
      <c r="F16" s="249">
        <v>21.437335289666574</v>
      </c>
      <c r="G16" s="239">
        <v>20.032372846996786</v>
      </c>
      <c r="H16" s="239">
        <v>20.002491198189134</v>
      </c>
      <c r="I16" s="239">
        <v>20.527412313263859</v>
      </c>
      <c r="J16" s="239">
        <v>20.257314278025571</v>
      </c>
      <c r="K16" s="239">
        <v>20.521385906223365</v>
      </c>
      <c r="L16" s="239">
        <v>20.370304008251715</v>
      </c>
      <c r="M16" s="239">
        <v>20.617432763746201</v>
      </c>
      <c r="N16" s="239">
        <v>20.591656173662599</v>
      </c>
      <c r="O16" s="254"/>
      <c r="P16" s="254"/>
    </row>
    <row r="17" spans="1:16" x14ac:dyDescent="0.2">
      <c r="A17" s="243"/>
      <c r="B17" s="246" t="s">
        <v>237</v>
      </c>
      <c r="C17" s="250">
        <v>34.9</v>
      </c>
      <c r="D17" s="251">
        <v>34.700000000000003</v>
      </c>
      <c r="E17" s="249">
        <v>34</v>
      </c>
      <c r="F17" s="249">
        <v>34.023178980242413</v>
      </c>
      <c r="G17" s="239">
        <v>30.735124883714114</v>
      </c>
      <c r="H17" s="239">
        <v>29.881155948964082</v>
      </c>
      <c r="I17" s="239">
        <v>36.401011957184458</v>
      </c>
      <c r="J17" s="239">
        <v>39.203416624355611</v>
      </c>
      <c r="K17" s="239">
        <v>37.520127105424947</v>
      </c>
      <c r="L17" s="239">
        <v>35.070100525301491</v>
      </c>
      <c r="M17" s="239">
        <v>34.290230916028797</v>
      </c>
      <c r="N17" s="239">
        <v>31.695606987228398</v>
      </c>
      <c r="O17" s="254"/>
      <c r="P17" s="254"/>
    </row>
    <row r="18" spans="1:16" x14ac:dyDescent="0.2">
      <c r="A18" s="243"/>
      <c r="B18" s="246" t="s">
        <v>199</v>
      </c>
      <c r="C18" s="250">
        <v>1.9</v>
      </c>
      <c r="D18" s="251">
        <v>1.8</v>
      </c>
      <c r="E18" s="250">
        <v>1.3</v>
      </c>
      <c r="F18" s="249">
        <v>1.3174626506746312</v>
      </c>
      <c r="G18" s="239">
        <v>1.3858889002831469</v>
      </c>
      <c r="H18" s="239">
        <v>1.1030988641459818</v>
      </c>
      <c r="I18" s="239">
        <v>0.87697011593466268</v>
      </c>
      <c r="J18" s="239">
        <v>0.78003112416883669</v>
      </c>
      <c r="K18" s="239">
        <v>0.89680609159635394</v>
      </c>
      <c r="L18" s="239">
        <v>1.0708597623910319</v>
      </c>
      <c r="M18" s="239">
        <v>1.0370120659723783</v>
      </c>
      <c r="N18" s="239">
        <v>1.029779112450139</v>
      </c>
      <c r="O18" s="254"/>
      <c r="P18" s="254"/>
    </row>
    <row r="19" spans="1:16" x14ac:dyDescent="0.2">
      <c r="A19" s="243"/>
      <c r="B19" s="246" t="s">
        <v>200</v>
      </c>
      <c r="C19" s="250">
        <v>4.5</v>
      </c>
      <c r="D19" s="251">
        <v>5</v>
      </c>
      <c r="E19" s="250">
        <v>6.7</v>
      </c>
      <c r="F19" s="249">
        <v>6.6527061703465531</v>
      </c>
      <c r="G19" s="239">
        <v>7.3119688170963357</v>
      </c>
      <c r="H19" s="239">
        <v>7.3745326736246977</v>
      </c>
      <c r="I19" s="239">
        <v>5.8180942540737961</v>
      </c>
      <c r="J19" s="239">
        <v>5.0999999999999996</v>
      </c>
      <c r="K19" s="239">
        <v>5.3737443688968884</v>
      </c>
      <c r="L19" s="239">
        <v>5.6002019424992762</v>
      </c>
      <c r="M19" s="239">
        <v>5.9790642758879597</v>
      </c>
      <c r="N19" s="239">
        <v>5.9660427117739498</v>
      </c>
      <c r="O19" s="254"/>
      <c r="P19" s="254"/>
    </row>
    <row r="20" spans="1:16" x14ac:dyDescent="0.2">
      <c r="A20" s="243"/>
      <c r="B20" s="246" t="s">
        <v>201</v>
      </c>
      <c r="C20" s="250">
        <v>4.5</v>
      </c>
      <c r="D20" s="251">
        <v>5.5</v>
      </c>
      <c r="E20" s="250">
        <v>6.1</v>
      </c>
      <c r="F20" s="249">
        <v>6.0963003835702185</v>
      </c>
      <c r="G20" s="239">
        <v>8.3458235702662318</v>
      </c>
      <c r="H20" s="239">
        <v>6.5611619204562013</v>
      </c>
      <c r="I20" s="239">
        <v>4.6646205484966252</v>
      </c>
      <c r="J20" s="239">
        <v>4.5053247142787791</v>
      </c>
      <c r="K20" s="239">
        <v>4.2787176115483421</v>
      </c>
      <c r="L20" s="239">
        <v>4.6953667900085971</v>
      </c>
      <c r="M20" s="239">
        <v>4.3208341193812299</v>
      </c>
      <c r="N20" s="239">
        <v>4.9695755068032792</v>
      </c>
      <c r="O20" s="254"/>
      <c r="P20" s="254"/>
    </row>
    <row r="21" spans="1:16" x14ac:dyDescent="0.2">
      <c r="A21" s="243"/>
      <c r="B21" s="246" t="s">
        <v>202</v>
      </c>
      <c r="C21" s="250">
        <v>0.6</v>
      </c>
      <c r="D21" s="251">
        <v>1.1000000000000001</v>
      </c>
      <c r="E21" s="250">
        <v>1.7</v>
      </c>
      <c r="F21" s="249">
        <v>1.7323417706789426</v>
      </c>
      <c r="G21" s="239">
        <v>2.0826931263623916</v>
      </c>
      <c r="H21" s="239">
        <v>2.2874629186093265</v>
      </c>
      <c r="I21" s="239">
        <v>2.6319859582966378</v>
      </c>
      <c r="J21" s="239">
        <v>2.6092007571202482</v>
      </c>
      <c r="K21" s="239">
        <v>2.8295793049445357</v>
      </c>
      <c r="L21" s="239">
        <v>3.0391809096855558</v>
      </c>
      <c r="M21" s="239">
        <v>3.1508676775481801</v>
      </c>
      <c r="N21" s="239">
        <v>3.3867866122233599</v>
      </c>
      <c r="O21" s="254"/>
      <c r="P21" s="254"/>
    </row>
    <row r="22" spans="1:16" ht="13.5" thickBot="1" x14ac:dyDescent="0.25">
      <c r="A22" s="243"/>
      <c r="B22" s="237" t="s">
        <v>78</v>
      </c>
      <c r="C22" s="255">
        <v>2.2999999999999998</v>
      </c>
      <c r="D22" s="255">
        <v>2.5</v>
      </c>
      <c r="E22" s="255">
        <v>2.2999999999999998</v>
      </c>
      <c r="F22" s="256">
        <v>2.3000364152413875</v>
      </c>
      <c r="G22" s="239">
        <v>2.090933989705845</v>
      </c>
      <c r="H22" s="239">
        <v>5.2434546309036527</v>
      </c>
      <c r="I22" s="239">
        <v>5.5178461705869228</v>
      </c>
      <c r="J22" s="239">
        <v>5.2318368914216649</v>
      </c>
      <c r="K22" s="239">
        <v>5.7140836435010574</v>
      </c>
      <c r="L22" s="239">
        <v>6.7991452616270971</v>
      </c>
      <c r="M22" s="239">
        <v>6.8960143405738803</v>
      </c>
      <c r="N22" s="239">
        <v>7.0670799078934801</v>
      </c>
      <c r="O22" s="254"/>
      <c r="P22" s="254"/>
    </row>
    <row r="23" spans="1:16" x14ac:dyDescent="0.2">
      <c r="B23" s="1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54"/>
      <c r="P23" s="254"/>
    </row>
    <row r="24" spans="1:16" hidden="1" x14ac:dyDescent="0.2">
      <c r="B24" s="259"/>
      <c r="C24" s="260"/>
      <c r="D24" s="260"/>
      <c r="I24" s="239">
        <f>SUM(I14:I23)</f>
        <v>100.00000000000001</v>
      </c>
      <c r="J24" s="239">
        <f t="shared" ref="J24" si="0">SUM(J14:J23)</f>
        <v>99.92958177307716</v>
      </c>
      <c r="K24" s="239"/>
      <c r="L24" s="239"/>
      <c r="M24" s="239"/>
      <c r="N24" s="239"/>
    </row>
    <row r="25" spans="1:16" hidden="1" x14ac:dyDescent="0.2"/>
    <row r="26" spans="1:16" ht="14.25" hidden="1" customHeight="1" x14ac:dyDescent="0.2"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</row>
    <row r="27" spans="1:16" hidden="1" x14ac:dyDescent="0.2"/>
    <row r="28" spans="1:16" hidden="1" x14ac:dyDescent="0.2"/>
    <row r="29" spans="1:16" hidden="1" x14ac:dyDescent="0.2"/>
    <row r="30" spans="1:16" hidden="1" x14ac:dyDescent="0.2">
      <c r="B30" s="246" t="s">
        <v>197</v>
      </c>
      <c r="I30" s="17">
        <f>+I44+I45</f>
        <v>2517791.3968199999</v>
      </c>
      <c r="J30" s="17">
        <f t="shared" ref="J30" si="1">+J44+J45</f>
        <v>3025075.1756600002</v>
      </c>
      <c r="K30" s="17" t="s">
        <v>197</v>
      </c>
      <c r="L30" s="17"/>
      <c r="M30" s="17"/>
      <c r="N30" s="17"/>
    </row>
    <row r="31" spans="1:16" hidden="1" x14ac:dyDescent="0.2">
      <c r="B31" s="246" t="s">
        <v>198</v>
      </c>
      <c r="I31" s="17">
        <f>+I51+I52</f>
        <v>7598348.7930900007</v>
      </c>
      <c r="J31" s="17">
        <f t="shared" ref="J31" si="2">+J51+J52</f>
        <v>8886854.2219099998</v>
      </c>
      <c r="K31" s="17" t="s">
        <v>198</v>
      </c>
      <c r="L31" s="17"/>
      <c r="M31" s="17"/>
      <c r="N31" s="17"/>
    </row>
    <row r="32" spans="1:16" hidden="1" x14ac:dyDescent="0.2">
      <c r="B32" s="246" t="s">
        <v>238</v>
      </c>
      <c r="I32" s="17">
        <f>+I46</f>
        <v>8797201.6161800008</v>
      </c>
      <c r="J32" s="17">
        <f t="shared" ref="J32" si="3">+J46</f>
        <v>9697614.6627399996</v>
      </c>
      <c r="K32" s="17" t="s">
        <v>238</v>
      </c>
      <c r="L32" s="17"/>
      <c r="M32" s="17"/>
      <c r="N32" s="17"/>
    </row>
    <row r="33" spans="2:14" hidden="1" x14ac:dyDescent="0.2">
      <c r="B33" s="246" t="s">
        <v>237</v>
      </c>
      <c r="I33" s="17">
        <f>+I53</f>
        <v>14631214.19094</v>
      </c>
      <c r="J33" s="17">
        <f t="shared" ref="J33" si="4">+J53</f>
        <v>14927006.37926</v>
      </c>
      <c r="K33" s="17" t="s">
        <v>237</v>
      </c>
      <c r="L33" s="17"/>
      <c r="M33" s="17"/>
      <c r="N33" s="17"/>
    </row>
    <row r="34" spans="2:14" hidden="1" x14ac:dyDescent="0.2">
      <c r="B34" s="246" t="s">
        <v>199</v>
      </c>
      <c r="I34" s="17">
        <f>+SUM(I47:I50)+I54+I55</f>
        <v>442480.12482000003</v>
      </c>
      <c r="J34" s="17">
        <f t="shared" ref="J34" si="5">+SUM(J47:J50)+J54+J55</f>
        <v>484973.18215000001</v>
      </c>
      <c r="K34" s="17" t="s">
        <v>199</v>
      </c>
      <c r="L34" s="17"/>
      <c r="M34" s="17"/>
      <c r="N34" s="17"/>
    </row>
    <row r="35" spans="2:14" hidden="1" x14ac:dyDescent="0.2">
      <c r="B35" s="246" t="s">
        <v>200</v>
      </c>
      <c r="I35" s="17">
        <f>+I56</f>
        <v>2551192.2126199999</v>
      </c>
      <c r="J35" s="17">
        <f t="shared" ref="J35" si="6">+J56</f>
        <v>2809700.3365000002</v>
      </c>
      <c r="K35" s="17" t="s">
        <v>200</v>
      </c>
      <c r="L35" s="17"/>
      <c r="M35" s="17"/>
      <c r="N35" s="17"/>
    </row>
    <row r="36" spans="2:14" hidden="1" x14ac:dyDescent="0.2">
      <c r="B36" s="246" t="s">
        <v>201</v>
      </c>
      <c r="I36" s="17">
        <f>+SUM(I57:I60)</f>
        <v>1843646.07048</v>
      </c>
      <c r="J36" s="17">
        <f t="shared" ref="J36" si="7">+SUM(J57:J60)</f>
        <v>2340415.3554199999</v>
      </c>
      <c r="K36" s="17" t="s">
        <v>201</v>
      </c>
      <c r="L36" s="17"/>
      <c r="M36" s="17"/>
      <c r="N36" s="17"/>
    </row>
    <row r="37" spans="2:14" hidden="1" x14ac:dyDescent="0.2">
      <c r="B37" s="246" t="s">
        <v>202</v>
      </c>
      <c r="I37" s="17">
        <f>+I61</f>
        <v>1344435.9704200001</v>
      </c>
      <c r="J37" s="17">
        <f t="shared" ref="J37:J38" si="8">+J61</f>
        <v>1595002.9095899998</v>
      </c>
      <c r="K37" s="17" t="s">
        <v>202</v>
      </c>
      <c r="L37" s="17"/>
      <c r="M37" s="17"/>
      <c r="N37" s="17"/>
    </row>
    <row r="38" spans="2:14" ht="13.5" hidden="1" thickBot="1" x14ac:dyDescent="0.25">
      <c r="B38" s="237" t="s">
        <v>78</v>
      </c>
      <c r="I38" s="17">
        <f>+I62</f>
        <v>2942443.3777600001</v>
      </c>
      <c r="J38" s="17">
        <f t="shared" si="8"/>
        <v>3328232.4238299998</v>
      </c>
      <c r="K38" s="17" t="s">
        <v>78</v>
      </c>
      <c r="L38" s="17"/>
      <c r="M38" s="17"/>
      <c r="N38" s="17"/>
    </row>
    <row r="39" spans="2:14" hidden="1" x14ac:dyDescent="0.2">
      <c r="I39" s="17">
        <f>SUM(I30:I38)</f>
        <v>42668753.753129996</v>
      </c>
      <c r="J39" s="17">
        <f t="shared" ref="J39" si="9">SUM(J30:J38)</f>
        <v>47094874.647059992</v>
      </c>
      <c r="K39" s="17"/>
      <c r="L39" s="17"/>
      <c r="M39" s="17"/>
      <c r="N39" s="17"/>
    </row>
    <row r="40" spans="2:14" hidden="1" x14ac:dyDescent="0.2">
      <c r="I40" s="247">
        <f>+I39-I64</f>
        <v>0</v>
      </c>
      <c r="J40" s="247">
        <f t="shared" ref="J40" si="10">+J39-J64</f>
        <v>0</v>
      </c>
      <c r="K40" s="247"/>
      <c r="L40" s="247"/>
      <c r="M40" s="247"/>
      <c r="N40" s="247"/>
    </row>
    <row r="41" spans="2:14" hidden="1" x14ac:dyDescent="0.2">
      <c r="I41" s="17"/>
      <c r="J41" s="17"/>
      <c r="K41" s="17"/>
      <c r="L41" s="17"/>
      <c r="M41" s="17"/>
      <c r="N41" s="17"/>
    </row>
    <row r="42" spans="2:14" hidden="1" x14ac:dyDescent="0.2">
      <c r="I42" s="247"/>
      <c r="J42" s="247"/>
      <c r="K42" s="247"/>
      <c r="L42" s="247"/>
      <c r="M42" s="247"/>
      <c r="N42" s="247"/>
    </row>
    <row r="43" spans="2:14" hidden="1" x14ac:dyDescent="0.2"/>
    <row r="44" spans="2:14" hidden="1" x14ac:dyDescent="0.2">
      <c r="H44" s="18" t="s">
        <v>300</v>
      </c>
      <c r="I44" s="247">
        <f>+'4.1.1 Składka'!C100</f>
        <v>1738320.21875</v>
      </c>
      <c r="J44" s="247">
        <f>+'4.1.1 Składka'!D100</f>
        <v>1981788.10323</v>
      </c>
      <c r="K44" s="247"/>
      <c r="L44" s="247"/>
      <c r="M44" s="247"/>
      <c r="N44" s="247"/>
    </row>
    <row r="45" spans="2:14" hidden="1" x14ac:dyDescent="0.2">
      <c r="H45" s="18" t="s">
        <v>301</v>
      </c>
      <c r="I45" s="247">
        <f>+'4.1.1 Składka'!C101</f>
        <v>779471.17807000002</v>
      </c>
      <c r="J45" s="247">
        <f>+'4.1.1 Składka'!D101</f>
        <v>1043287.0724299999</v>
      </c>
      <c r="K45" s="247"/>
      <c r="L45" s="247"/>
      <c r="M45" s="247"/>
      <c r="N45" s="247"/>
    </row>
    <row r="46" spans="2:14" hidden="1" x14ac:dyDescent="0.2">
      <c r="H46" s="18" t="s">
        <v>302</v>
      </c>
      <c r="I46" s="247">
        <f>+'4.1.1 Składka'!C102</f>
        <v>8797201.6161800008</v>
      </c>
      <c r="J46" s="247">
        <f>+'4.1.1 Składka'!D102</f>
        <v>9697614.6627399996</v>
      </c>
      <c r="K46" s="247"/>
      <c r="L46" s="247"/>
      <c r="M46" s="247"/>
      <c r="N46" s="247"/>
    </row>
    <row r="47" spans="2:14" hidden="1" x14ac:dyDescent="0.2">
      <c r="H47" s="18" t="s">
        <v>303</v>
      </c>
      <c r="I47" s="247">
        <f>+'4.1.1 Składka'!C103</f>
        <v>83535.89740999999</v>
      </c>
      <c r="J47" s="247">
        <f>+'4.1.1 Składka'!D103</f>
        <v>92972.793900000004</v>
      </c>
      <c r="K47" s="247"/>
      <c r="L47" s="247"/>
      <c r="M47" s="247"/>
      <c r="N47" s="247"/>
    </row>
    <row r="48" spans="2:14" hidden="1" x14ac:dyDescent="0.2">
      <c r="H48" s="18" t="s">
        <v>304</v>
      </c>
      <c r="I48" s="247">
        <f>+'4.1.1 Składka'!C104</f>
        <v>44482.409439999996</v>
      </c>
      <c r="J48" s="247">
        <f>+'4.1.1 Składka'!D104</f>
        <v>53959.265610000002</v>
      </c>
      <c r="K48" s="247"/>
      <c r="L48" s="247"/>
      <c r="M48" s="247"/>
      <c r="N48" s="247"/>
    </row>
    <row r="49" spans="8:14" hidden="1" x14ac:dyDescent="0.2">
      <c r="H49" s="18" t="s">
        <v>305</v>
      </c>
      <c r="I49" s="247">
        <f>+'4.1.1 Składka'!C105</f>
        <v>97109.057799999995</v>
      </c>
      <c r="J49" s="247">
        <f>+'4.1.1 Składka'!D105</f>
        <v>115485.49970999999</v>
      </c>
      <c r="K49" s="247"/>
      <c r="L49" s="247"/>
      <c r="M49" s="247"/>
      <c r="N49" s="247"/>
    </row>
    <row r="50" spans="8:14" hidden="1" x14ac:dyDescent="0.2">
      <c r="H50" s="18" t="s">
        <v>306</v>
      </c>
      <c r="I50" s="247">
        <f>+'4.1.1 Składka'!C106</f>
        <v>170941.19003999999</v>
      </c>
      <c r="J50" s="247">
        <f>+'4.1.1 Składka'!D106</f>
        <v>182277.40562000001</v>
      </c>
      <c r="K50" s="247"/>
      <c r="L50" s="247"/>
      <c r="M50" s="247"/>
      <c r="N50" s="247"/>
    </row>
    <row r="51" spans="8:14" hidden="1" x14ac:dyDescent="0.2">
      <c r="H51" s="18" t="s">
        <v>307</v>
      </c>
      <c r="I51" s="247">
        <f>+'4.1.1 Składka'!C107</f>
        <v>3934708.0627100002</v>
      </c>
      <c r="J51" s="247">
        <f>+'4.1.1 Składka'!D107</f>
        <v>4414609.1085700002</v>
      </c>
      <c r="K51" s="247"/>
      <c r="L51" s="247"/>
      <c r="M51" s="247"/>
      <c r="N51" s="247"/>
    </row>
    <row r="52" spans="8:14" hidden="1" x14ac:dyDescent="0.2">
      <c r="H52" s="18" t="s">
        <v>308</v>
      </c>
      <c r="I52" s="247">
        <f>+'4.1.1 Składka'!C108</f>
        <v>3663640.7303800001</v>
      </c>
      <c r="J52" s="247">
        <f>+'4.1.1 Składka'!D108</f>
        <v>4472245.1133399997</v>
      </c>
      <c r="K52" s="247"/>
      <c r="L52" s="247"/>
      <c r="M52" s="247"/>
      <c r="N52" s="247"/>
    </row>
    <row r="53" spans="8:14" hidden="1" x14ac:dyDescent="0.2">
      <c r="H53" s="18" t="s">
        <v>309</v>
      </c>
      <c r="I53" s="247">
        <f>+'4.1.1 Składka'!C109</f>
        <v>14631214.19094</v>
      </c>
      <c r="J53" s="247">
        <f>+'4.1.1 Składka'!D109</f>
        <v>14927006.37926</v>
      </c>
      <c r="K53" s="247"/>
      <c r="L53" s="247"/>
      <c r="M53" s="247"/>
      <c r="N53" s="247"/>
    </row>
    <row r="54" spans="8:14" hidden="1" x14ac:dyDescent="0.2">
      <c r="H54" s="18" t="s">
        <v>310</v>
      </c>
      <c r="I54" s="247">
        <f>+'4.1.1 Składka'!C110</f>
        <v>23462.230010000003</v>
      </c>
      <c r="J54" s="247">
        <f>+'4.1.1 Składka'!D110</f>
        <v>19059.816199999997</v>
      </c>
      <c r="K54" s="247"/>
      <c r="L54" s="247"/>
      <c r="M54" s="247"/>
      <c r="N54" s="247"/>
    </row>
    <row r="55" spans="8:14" hidden="1" x14ac:dyDescent="0.2">
      <c r="H55" s="18" t="s">
        <v>311</v>
      </c>
      <c r="I55" s="247">
        <f>+'4.1.1 Składka'!C111</f>
        <v>22949.340120000001</v>
      </c>
      <c r="J55" s="247">
        <f>+'4.1.1 Składka'!D111</f>
        <v>21218.401109999999</v>
      </c>
      <c r="K55" s="247"/>
      <c r="L55" s="247"/>
      <c r="M55" s="247"/>
      <c r="N55" s="247"/>
    </row>
    <row r="56" spans="8:14" hidden="1" x14ac:dyDescent="0.2">
      <c r="H56" s="18" t="s">
        <v>312</v>
      </c>
      <c r="I56" s="247">
        <f>+'4.1.1 Składka'!C112</f>
        <v>2551192.2126199999</v>
      </c>
      <c r="J56" s="247">
        <f>+'4.1.1 Składka'!D112</f>
        <v>2809700.3365000002</v>
      </c>
      <c r="K56" s="247"/>
      <c r="L56" s="247"/>
      <c r="M56" s="247"/>
      <c r="N56" s="247"/>
    </row>
    <row r="57" spans="8:14" hidden="1" x14ac:dyDescent="0.2">
      <c r="H57" s="18" t="s">
        <v>313</v>
      </c>
      <c r="I57" s="247">
        <f>+'4.1.1 Składka'!C113</f>
        <v>488950.17691000004</v>
      </c>
      <c r="J57" s="247">
        <f>+'4.1.1 Składka'!D113</f>
        <v>592275.65296000009</v>
      </c>
      <c r="K57" s="247"/>
      <c r="L57" s="247"/>
      <c r="M57" s="247"/>
      <c r="N57" s="247"/>
    </row>
    <row r="58" spans="8:14" hidden="1" x14ac:dyDescent="0.2">
      <c r="H58" s="18" t="s">
        <v>314</v>
      </c>
      <c r="I58" s="247">
        <f>+'4.1.1 Składka'!C114</f>
        <v>475065.68319999997</v>
      </c>
      <c r="J58" s="247">
        <f>+'4.1.1 Składka'!D114</f>
        <v>458906.12161999999</v>
      </c>
      <c r="K58" s="247"/>
      <c r="L58" s="247"/>
      <c r="M58" s="247"/>
      <c r="N58" s="247"/>
    </row>
    <row r="59" spans="8:14" hidden="1" x14ac:dyDescent="0.2">
      <c r="H59" s="18" t="s">
        <v>315</v>
      </c>
      <c r="I59" s="247">
        <f>+'4.1.1 Składka'!C115</f>
        <v>799870.39473000006</v>
      </c>
      <c r="J59" s="247">
        <f>+'4.1.1 Składka'!D115</f>
        <v>1205370.9410399999</v>
      </c>
      <c r="K59" s="247"/>
      <c r="L59" s="247"/>
      <c r="M59" s="247"/>
      <c r="N59" s="247"/>
    </row>
    <row r="60" spans="8:14" hidden="1" x14ac:dyDescent="0.2">
      <c r="H60" s="18" t="s">
        <v>316</v>
      </c>
      <c r="I60" s="247">
        <f>+'4.1.1 Składka'!C116</f>
        <v>79759.815640000001</v>
      </c>
      <c r="J60" s="247">
        <f>+'4.1.1 Składka'!D116</f>
        <v>83862.63979999999</v>
      </c>
      <c r="K60" s="247"/>
      <c r="L60" s="247"/>
      <c r="M60" s="247"/>
      <c r="N60" s="247"/>
    </row>
    <row r="61" spans="8:14" hidden="1" x14ac:dyDescent="0.2">
      <c r="H61" s="18" t="s">
        <v>317</v>
      </c>
      <c r="I61" s="247">
        <f>+'4.1.1 Składka'!C117</f>
        <v>1344435.9704200001</v>
      </c>
      <c r="J61" s="247">
        <f>+'4.1.1 Składka'!D117</f>
        <v>1595002.9095899998</v>
      </c>
      <c r="K61" s="247"/>
      <c r="L61" s="247"/>
      <c r="M61" s="247"/>
      <c r="N61" s="247"/>
    </row>
    <row r="62" spans="8:14" hidden="1" x14ac:dyDescent="0.2">
      <c r="H62" s="18" t="s">
        <v>318</v>
      </c>
      <c r="I62" s="247">
        <f>+'4.1.1 Składka'!C118</f>
        <v>2942443.3777600001</v>
      </c>
      <c r="J62" s="247">
        <f>+'4.1.1 Składka'!D118</f>
        <v>3328232.4238299998</v>
      </c>
      <c r="K62" s="247"/>
      <c r="L62" s="247"/>
      <c r="M62" s="247"/>
      <c r="N62" s="247"/>
    </row>
    <row r="63" spans="8:14" hidden="1" x14ac:dyDescent="0.2">
      <c r="I63" s="247"/>
      <c r="J63" s="247"/>
      <c r="K63" s="247"/>
      <c r="L63" s="247"/>
      <c r="M63" s="247"/>
      <c r="N63" s="247"/>
    </row>
    <row r="64" spans="8:14" hidden="1" x14ac:dyDescent="0.2">
      <c r="I64" s="247">
        <f>SUM(I44:I63)</f>
        <v>42668753.753130011</v>
      </c>
      <c r="J64" s="247">
        <f t="shared" ref="J64" si="11">SUM(J44:J63)</f>
        <v>47094874.647059992</v>
      </c>
      <c r="K64" s="247"/>
      <c r="L64" s="247"/>
      <c r="M64" s="247"/>
      <c r="N64" s="247"/>
    </row>
    <row r="65" spans="9:14" x14ac:dyDescent="0.2">
      <c r="I65" s="247"/>
      <c r="J65" s="247"/>
      <c r="K65" s="247"/>
      <c r="L65" s="247"/>
      <c r="M65" s="247"/>
      <c r="N65" s="247"/>
    </row>
    <row r="86" spans="10:10" x14ac:dyDescent="0.2">
      <c r="J86" s="124"/>
    </row>
    <row r="99" spans="10:10" x14ac:dyDescent="0.2">
      <c r="J99" s="247"/>
    </row>
  </sheetData>
  <mergeCells count="1">
    <mergeCell ref="B1:I1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8"/>
  <dimension ref="A1:P65"/>
  <sheetViews>
    <sheetView zoomScale="80" zoomScaleNormal="80" zoomScaleSheetLayoutView="80" workbookViewId="0">
      <selection activeCell="AB17" sqref="AB17"/>
    </sheetView>
  </sheetViews>
  <sheetFormatPr defaultColWidth="9.140625" defaultRowHeight="12.75" x14ac:dyDescent="0.2"/>
  <cols>
    <col min="1" max="1" width="4.7109375" style="18" customWidth="1"/>
    <col min="2" max="2" width="33.85546875" style="18" customWidth="1"/>
    <col min="3" max="13" width="8.28515625" style="18" customWidth="1"/>
    <col min="14" max="14" width="7.140625" style="18" customWidth="1"/>
    <col min="15" max="15" width="8.140625" style="18" customWidth="1"/>
    <col min="16" max="16" width="14" style="18" customWidth="1"/>
    <col min="17" max="16384" width="9.140625" style="18"/>
  </cols>
  <sheetData>
    <row r="1" spans="1:16" ht="31.5" customHeight="1" x14ac:dyDescent="0.2">
      <c r="B1" s="626" t="s">
        <v>319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</row>
    <row r="2" spans="1:16" ht="24" customHeight="1" thickBot="1" x14ac:dyDescent="0.25"/>
    <row r="3" spans="1:16" x14ac:dyDescent="0.2">
      <c r="A3" s="243"/>
      <c r="B3" s="224" t="s">
        <v>72</v>
      </c>
      <c r="C3" s="244">
        <v>2005</v>
      </c>
      <c r="D3" s="245">
        <v>2006</v>
      </c>
      <c r="E3" s="245">
        <v>2007</v>
      </c>
      <c r="F3" s="245">
        <v>2008</v>
      </c>
      <c r="G3" s="245">
        <v>2009</v>
      </c>
      <c r="H3" s="245">
        <v>2010</v>
      </c>
      <c r="I3" s="245">
        <v>2011</v>
      </c>
      <c r="J3" s="245">
        <v>2012</v>
      </c>
      <c r="K3" s="245">
        <v>2013</v>
      </c>
      <c r="L3" s="245">
        <v>2014</v>
      </c>
      <c r="M3" s="245">
        <v>2015</v>
      </c>
      <c r="N3" s="245">
        <v>2016</v>
      </c>
      <c r="O3" s="420">
        <v>2017</v>
      </c>
    </row>
    <row r="4" spans="1:16" x14ac:dyDescent="0.2">
      <c r="A4" s="243"/>
      <c r="B4" s="246"/>
      <c r="C4" s="247"/>
      <c r="D4" s="247"/>
      <c r="E4" s="247"/>
      <c r="F4" s="247"/>
      <c r="O4" s="243"/>
    </row>
    <row r="5" spans="1:16" x14ac:dyDescent="0.2">
      <c r="A5" s="243"/>
      <c r="B5" s="248" t="s">
        <v>98</v>
      </c>
      <c r="O5" s="243"/>
    </row>
    <row r="6" spans="1:16" x14ac:dyDescent="0.2">
      <c r="A6" s="243"/>
      <c r="B6" s="246" t="s">
        <v>192</v>
      </c>
      <c r="C6" s="249">
        <v>45</v>
      </c>
      <c r="D6" s="250">
        <v>38.4</v>
      </c>
      <c r="E6" s="250">
        <v>38.6</v>
      </c>
      <c r="F6" s="250">
        <v>72.8</v>
      </c>
      <c r="G6" s="250">
        <v>63.5</v>
      </c>
      <c r="H6" s="250">
        <v>59.7</v>
      </c>
      <c r="I6" s="250">
        <v>52.8</v>
      </c>
      <c r="J6" s="250">
        <v>53.3</v>
      </c>
      <c r="K6" s="251">
        <v>53.307751378934867</v>
      </c>
      <c r="L6" s="252">
        <v>37.056960478653608</v>
      </c>
      <c r="M6" s="252">
        <v>32.144924806003651</v>
      </c>
      <c r="N6" s="252">
        <f>100*'4.1.1 Składka'!C83/'4.1.1 Składka'!$C$91</f>
        <v>38.372257896191257</v>
      </c>
      <c r="O6" s="421">
        <f>+('4.1.1 Składka'!D83/'4.1.1 Składka'!$D$91)*100</f>
        <v>40.97579831344909</v>
      </c>
      <c r="P6" s="252"/>
    </row>
    <row r="7" spans="1:16" x14ac:dyDescent="0.2">
      <c r="A7" s="243"/>
      <c r="B7" s="246" t="s">
        <v>193</v>
      </c>
      <c r="C7" s="249">
        <v>1</v>
      </c>
      <c r="D7" s="250">
        <v>0.7</v>
      </c>
      <c r="E7" s="250">
        <v>0.5</v>
      </c>
      <c r="F7" s="250">
        <v>0.3</v>
      </c>
      <c r="G7" s="250">
        <v>0.4</v>
      </c>
      <c r="H7" s="250">
        <v>0.4</v>
      </c>
      <c r="I7" s="250">
        <v>0.4</v>
      </c>
      <c r="J7" s="250">
        <v>0.3</v>
      </c>
      <c r="K7" s="251">
        <v>0.32094106742308148</v>
      </c>
      <c r="L7" s="252">
        <v>0.39979595576965121</v>
      </c>
      <c r="M7" s="252">
        <v>0.4260087453477896</v>
      </c>
      <c r="N7" s="252">
        <f>100*'4.1.1 Składka'!C84/'4.1.1 Składka'!$C$91</f>
        <v>0.52920861730860513</v>
      </c>
      <c r="O7" s="421">
        <f>+('4.1.1 Składka'!D84/'4.1.1 Składka'!$D$91)*100</f>
        <v>0.48217119541235937</v>
      </c>
      <c r="P7" s="252"/>
    </row>
    <row r="8" spans="1:16" x14ac:dyDescent="0.2">
      <c r="A8" s="243"/>
      <c r="B8" s="246" t="s">
        <v>194</v>
      </c>
      <c r="C8" s="250">
        <v>36.6</v>
      </c>
      <c r="D8" s="249">
        <v>46</v>
      </c>
      <c r="E8" s="250">
        <v>46.9</v>
      </c>
      <c r="F8" s="250">
        <v>16.100000000000001</v>
      </c>
      <c r="G8" s="250">
        <v>21.3</v>
      </c>
      <c r="H8" s="250">
        <v>25.8</v>
      </c>
      <c r="I8" s="250">
        <v>32.4</v>
      </c>
      <c r="J8" s="250">
        <v>33.1</v>
      </c>
      <c r="K8" s="251">
        <v>33.117978649865606</v>
      </c>
      <c r="L8" s="252">
        <v>43.951871707120318</v>
      </c>
      <c r="M8" s="252">
        <v>47.216727967925372</v>
      </c>
      <c r="N8" s="252">
        <f>100*'4.1.1 Składka'!C85/'4.1.1 Składka'!$C$91</f>
        <v>28.354298729121936</v>
      </c>
      <c r="O8" s="421">
        <f>+('4.1.1 Składka'!D85/'4.1.1 Składka'!$D$91)*100</f>
        <v>25.761869657689157</v>
      </c>
      <c r="P8" s="252"/>
    </row>
    <row r="9" spans="1:16" x14ac:dyDescent="0.2">
      <c r="A9" s="243"/>
      <c r="B9" s="246" t="s">
        <v>195</v>
      </c>
      <c r="C9" s="250">
        <v>0.2</v>
      </c>
      <c r="D9" s="250">
        <v>0.2</v>
      </c>
      <c r="E9" s="250">
        <v>0.2</v>
      </c>
      <c r="F9" s="250">
        <v>0.2</v>
      </c>
      <c r="G9" s="250">
        <v>0.2</v>
      </c>
      <c r="H9" s="250">
        <v>0.3</v>
      </c>
      <c r="I9" s="250">
        <v>0.3</v>
      </c>
      <c r="J9" s="250">
        <v>0.3</v>
      </c>
      <c r="K9" s="251">
        <v>0.27340472086652912</v>
      </c>
      <c r="L9" s="252">
        <v>0.3966433966361923</v>
      </c>
      <c r="M9" s="252">
        <v>0.47647457369191254</v>
      </c>
      <c r="N9" s="252">
        <f>100*'4.1.1 Składka'!C86/'4.1.1 Składka'!$C$91</f>
        <v>0.76493958045757859</v>
      </c>
      <c r="O9" s="421">
        <f>+('4.1.1 Składka'!D86/'4.1.1 Składka'!$D$91)*100</f>
        <v>0.72761518885207477</v>
      </c>
      <c r="P9" s="252"/>
    </row>
    <row r="10" spans="1:16" x14ac:dyDescent="0.2">
      <c r="A10" s="243"/>
      <c r="B10" s="246" t="s">
        <v>196</v>
      </c>
      <c r="C10" s="250">
        <v>16.399999999999999</v>
      </c>
      <c r="D10" s="250">
        <v>14.4</v>
      </c>
      <c r="E10" s="250">
        <v>13.6</v>
      </c>
      <c r="F10" s="250">
        <v>10.5</v>
      </c>
      <c r="G10" s="250">
        <v>14.4</v>
      </c>
      <c r="H10" s="250">
        <v>13.6</v>
      </c>
      <c r="I10" s="249">
        <v>14</v>
      </c>
      <c r="J10" s="249">
        <v>12.9</v>
      </c>
      <c r="K10" s="251">
        <v>12.901453295870407</v>
      </c>
      <c r="L10" s="252">
        <v>18.123541136785075</v>
      </c>
      <c r="M10" s="252">
        <v>19.662362620884537</v>
      </c>
      <c r="N10" s="252">
        <f>100*'4.1.1 Składka'!C87/'4.1.1 Składka'!$C$91</f>
        <v>31.979256757315028</v>
      </c>
      <c r="O10" s="421">
        <f>+('4.1.1 Składka'!D87/'4.1.1 Składka'!$D$91)*100</f>
        <v>32.052523892243237</v>
      </c>
      <c r="P10" s="252"/>
    </row>
    <row r="11" spans="1:16" x14ac:dyDescent="0.2">
      <c r="A11" s="243"/>
      <c r="B11" s="246" t="s">
        <v>78</v>
      </c>
      <c r="C11" s="253">
        <v>0.8</v>
      </c>
      <c r="D11" s="250">
        <v>0.3</v>
      </c>
      <c r="E11" s="250">
        <v>0.2</v>
      </c>
      <c r="F11" s="250">
        <v>0.1</v>
      </c>
      <c r="G11" s="250">
        <v>0.2</v>
      </c>
      <c r="H11" s="250">
        <v>0.2</v>
      </c>
      <c r="I11" s="250">
        <v>0.1</v>
      </c>
      <c r="J11" s="250">
        <v>0.1</v>
      </c>
      <c r="K11" s="251">
        <v>7.8478694344901373E-2</v>
      </c>
      <c r="L11" s="252">
        <v>7.1197231942162112E-2</v>
      </c>
      <c r="M11" s="252">
        <v>7.3501286146757536E-2</v>
      </c>
      <c r="N11" s="252">
        <f>100*'4.1.1 Składka'!C88/'4.1.1 Składka'!$C$91</f>
        <v>3.8419605593294668E-5</v>
      </c>
      <c r="O11" s="421">
        <f>+('4.1.1 Składka'!D88/'4.1.1 Składka'!$D$91)*100</f>
        <v>2.175235408777635E-5</v>
      </c>
      <c r="P11" s="252"/>
    </row>
    <row r="12" spans="1:16" x14ac:dyDescent="0.2">
      <c r="A12" s="243"/>
      <c r="B12" s="246"/>
      <c r="C12" s="254"/>
      <c r="D12" s="254"/>
      <c r="E12" s="239"/>
      <c r="O12" s="243"/>
    </row>
    <row r="13" spans="1:16" x14ac:dyDescent="0.2">
      <c r="A13" s="243"/>
      <c r="B13" s="248" t="s">
        <v>99</v>
      </c>
      <c r="O13" s="243"/>
    </row>
    <row r="14" spans="1:16" x14ac:dyDescent="0.2">
      <c r="A14" s="243"/>
      <c r="B14" s="246" t="s">
        <v>197</v>
      </c>
      <c r="C14" s="250">
        <v>5.7</v>
      </c>
      <c r="D14" s="251">
        <v>6</v>
      </c>
      <c r="E14" s="251">
        <v>6</v>
      </c>
      <c r="F14" s="251">
        <v>7.5</v>
      </c>
      <c r="G14" s="250">
        <v>7.1</v>
      </c>
      <c r="H14" s="250">
        <v>7.1</v>
      </c>
      <c r="I14" s="249">
        <v>6.6</v>
      </c>
      <c r="J14" s="250">
        <v>6.8</v>
      </c>
      <c r="K14" s="249">
        <v>6.8236271023071184</v>
      </c>
      <c r="L14" s="239">
        <v>7.5983624788067337</v>
      </c>
      <c r="M14" s="239">
        <v>7.7806256799368017</v>
      </c>
      <c r="N14" s="239">
        <v>6.2917812399404749</v>
      </c>
      <c r="O14" s="422">
        <v>5.7717392916143719</v>
      </c>
    </row>
    <row r="15" spans="1:16" x14ac:dyDescent="0.2">
      <c r="A15" s="243"/>
      <c r="B15" s="246" t="s">
        <v>198</v>
      </c>
      <c r="C15" s="250">
        <v>17.8</v>
      </c>
      <c r="D15" s="251">
        <v>17.7</v>
      </c>
      <c r="E15" s="251">
        <v>17.7</v>
      </c>
      <c r="F15" s="251">
        <v>16.3</v>
      </c>
      <c r="G15" s="250">
        <v>17.8</v>
      </c>
      <c r="H15" s="250">
        <v>18.3</v>
      </c>
      <c r="I15" s="249">
        <v>19.100000000000001</v>
      </c>
      <c r="J15" s="250">
        <v>19.600000000000001</v>
      </c>
      <c r="K15" s="249">
        <v>19.617009218239655</v>
      </c>
      <c r="L15" s="239">
        <v>20.416829368497304</v>
      </c>
      <c r="M15" s="239">
        <v>19.766019868001596</v>
      </c>
      <c r="N15" s="239">
        <v>17.270277442222572</v>
      </c>
      <c r="O15" s="422">
        <v>16.461784909065042</v>
      </c>
    </row>
    <row r="16" spans="1:16" x14ac:dyDescent="0.2">
      <c r="A16" s="243"/>
      <c r="B16" s="246" t="s">
        <v>238</v>
      </c>
      <c r="C16" s="250">
        <v>27.8</v>
      </c>
      <c r="D16" s="251">
        <v>25.7</v>
      </c>
      <c r="E16" s="251">
        <v>25.7</v>
      </c>
      <c r="F16" s="251">
        <v>25.5</v>
      </c>
      <c r="G16" s="250">
        <v>23.1</v>
      </c>
      <c r="H16" s="250">
        <v>23.1</v>
      </c>
      <c r="I16" s="249">
        <v>22.8</v>
      </c>
      <c r="J16" s="250">
        <v>21.4</v>
      </c>
      <c r="K16" s="249">
        <v>21.437335289666574</v>
      </c>
      <c r="L16" s="239">
        <v>20.032372846996786</v>
      </c>
      <c r="M16" s="239">
        <v>20.002491198189134</v>
      </c>
      <c r="N16" s="239">
        <v>20.527412313263859</v>
      </c>
      <c r="O16" s="422">
        <v>20.249390682856298</v>
      </c>
    </row>
    <row r="17" spans="1:16" x14ac:dyDescent="0.2">
      <c r="A17" s="243"/>
      <c r="B17" s="246" t="s">
        <v>237</v>
      </c>
      <c r="C17" s="250">
        <v>34.9</v>
      </c>
      <c r="D17" s="251">
        <v>34.700000000000003</v>
      </c>
      <c r="E17" s="251">
        <v>34.700000000000003</v>
      </c>
      <c r="F17" s="251">
        <v>34.4</v>
      </c>
      <c r="G17" s="250">
        <v>33.5</v>
      </c>
      <c r="H17" s="250">
        <v>33.1</v>
      </c>
      <c r="I17" s="249">
        <v>34</v>
      </c>
      <c r="J17" s="249">
        <v>34</v>
      </c>
      <c r="K17" s="249">
        <v>34.023178980242413</v>
      </c>
      <c r="L17" s="239">
        <v>30.735124883714114</v>
      </c>
      <c r="M17" s="239">
        <v>29.881155948964082</v>
      </c>
      <c r="N17" s="239">
        <v>36.401011957184458</v>
      </c>
      <c r="O17" s="422">
        <v>39.187740757149236</v>
      </c>
    </row>
    <row r="18" spans="1:16" x14ac:dyDescent="0.2">
      <c r="A18" s="243"/>
      <c r="B18" s="246" t="s">
        <v>199</v>
      </c>
      <c r="C18" s="250">
        <v>1.9</v>
      </c>
      <c r="D18" s="251">
        <v>1.8</v>
      </c>
      <c r="E18" s="251">
        <v>1.8</v>
      </c>
      <c r="F18" s="251">
        <v>1.5</v>
      </c>
      <c r="G18" s="250">
        <v>1.4</v>
      </c>
      <c r="H18" s="250">
        <v>1.2</v>
      </c>
      <c r="I18" s="249">
        <v>1.2</v>
      </c>
      <c r="J18" s="250">
        <v>1.3</v>
      </c>
      <c r="K18" s="249">
        <v>1.3174626506746312</v>
      </c>
      <c r="L18" s="239">
        <v>1.3858889002831469</v>
      </c>
      <c r="M18" s="239">
        <v>1.1030988641459818</v>
      </c>
      <c r="N18" s="239">
        <v>0.87697011593466268</v>
      </c>
      <c r="O18" s="422">
        <v>0.77971784220188622</v>
      </c>
    </row>
    <row r="19" spans="1:16" x14ac:dyDescent="0.2">
      <c r="A19" s="243"/>
      <c r="B19" s="246" t="s">
        <v>200</v>
      </c>
      <c r="C19" s="250">
        <v>4.5</v>
      </c>
      <c r="D19" s="251">
        <v>5</v>
      </c>
      <c r="E19" s="251">
        <v>5</v>
      </c>
      <c r="F19" s="251">
        <v>4.8</v>
      </c>
      <c r="G19" s="250">
        <v>5.3</v>
      </c>
      <c r="H19" s="250">
        <v>5.5</v>
      </c>
      <c r="I19" s="249">
        <v>5.7</v>
      </c>
      <c r="J19" s="250">
        <v>6.7</v>
      </c>
      <c r="K19" s="249">
        <v>6.6527061703465531</v>
      </c>
      <c r="L19" s="239">
        <v>7.3119688170963357</v>
      </c>
      <c r="M19" s="239">
        <v>7.3745326736246977</v>
      </c>
      <c r="N19" s="239">
        <v>5.8180942540737961</v>
      </c>
      <c r="O19" s="422">
        <v>5.168341644666163</v>
      </c>
    </row>
    <row r="20" spans="1:16" x14ac:dyDescent="0.2">
      <c r="A20" s="243"/>
      <c r="B20" s="246" t="s">
        <v>201</v>
      </c>
      <c r="C20" s="250">
        <v>4.5</v>
      </c>
      <c r="D20" s="251">
        <v>5.5</v>
      </c>
      <c r="E20" s="251">
        <v>5.5</v>
      </c>
      <c r="F20" s="251">
        <v>6.6000000000000005</v>
      </c>
      <c r="G20" s="250">
        <v>8.1</v>
      </c>
      <c r="H20" s="250">
        <v>8.1</v>
      </c>
      <c r="I20" s="249">
        <v>7.1</v>
      </c>
      <c r="J20" s="250">
        <v>6.1</v>
      </c>
      <c r="K20" s="249">
        <v>6.0963003835702185</v>
      </c>
      <c r="L20" s="239">
        <v>8.3458235702662318</v>
      </c>
      <c r="M20" s="239">
        <v>6.5611619204562013</v>
      </c>
      <c r="N20" s="239">
        <v>4.6646205484966252</v>
      </c>
      <c r="O20" s="422">
        <v>4.5035152518810504</v>
      </c>
    </row>
    <row r="21" spans="1:16" x14ac:dyDescent="0.2">
      <c r="A21" s="243"/>
      <c r="B21" s="246" t="s">
        <v>202</v>
      </c>
      <c r="C21" s="250">
        <v>0.6</v>
      </c>
      <c r="D21" s="251">
        <v>1.1000000000000001</v>
      </c>
      <c r="E21" s="251">
        <v>0.8</v>
      </c>
      <c r="F21" s="251">
        <v>0.9</v>
      </c>
      <c r="G21" s="250">
        <v>1.4</v>
      </c>
      <c r="H21" s="250">
        <v>1.5</v>
      </c>
      <c r="I21" s="249">
        <v>1.6</v>
      </c>
      <c r="J21" s="250">
        <v>1.7</v>
      </c>
      <c r="K21" s="249">
        <v>1.7323417706789426</v>
      </c>
      <c r="L21" s="239">
        <v>2.0826931263623916</v>
      </c>
      <c r="M21" s="239">
        <v>2.2874629186093265</v>
      </c>
      <c r="N21" s="239">
        <v>2.6319859582966378</v>
      </c>
      <c r="O21" s="422">
        <v>2.6078712266951314</v>
      </c>
    </row>
    <row r="22" spans="1:16" ht="13.5" thickBot="1" x14ac:dyDescent="0.25">
      <c r="A22" s="243"/>
      <c r="B22" s="237" t="s">
        <v>78</v>
      </c>
      <c r="C22" s="255">
        <v>2.2999999999999998</v>
      </c>
      <c r="D22" s="255">
        <v>2.5</v>
      </c>
      <c r="E22" s="255">
        <v>2.8</v>
      </c>
      <c r="F22" s="255">
        <v>2.5</v>
      </c>
      <c r="G22" s="255">
        <v>2.2999999999999998</v>
      </c>
      <c r="H22" s="255">
        <v>2.2000000000000002</v>
      </c>
      <c r="I22" s="256">
        <v>1.9</v>
      </c>
      <c r="J22" s="255">
        <v>2.2999999999999998</v>
      </c>
      <c r="K22" s="256">
        <v>2.3000364152413875</v>
      </c>
      <c r="L22" s="257">
        <v>2.090933989705845</v>
      </c>
      <c r="M22" s="257">
        <v>5.2434546309036527</v>
      </c>
      <c r="N22" s="257">
        <v>5.5178461705869228</v>
      </c>
      <c r="O22" s="423">
        <v>5.2698983938708288</v>
      </c>
    </row>
    <row r="23" spans="1:16" x14ac:dyDescent="0.2">
      <c r="B23" s="1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58"/>
    </row>
    <row r="24" spans="1:16" x14ac:dyDescent="0.2">
      <c r="B24" s="259"/>
      <c r="C24" s="260"/>
      <c r="D24" s="260"/>
      <c r="E24" s="260"/>
      <c r="F24" s="260"/>
      <c r="G24" s="260"/>
      <c r="N24" s="239">
        <f>SUM(N14:N23)</f>
        <v>100.00000000000001</v>
      </c>
      <c r="O24" s="239">
        <f t="shared" ref="O24" si="0">SUM(O14:O23)</f>
        <v>100.00000000000001</v>
      </c>
    </row>
    <row r="25" spans="1:16" x14ac:dyDescent="0.2">
      <c r="G25" s="261"/>
      <c r="O25" s="262"/>
    </row>
    <row r="26" spans="1:16" ht="14.25" customHeight="1" x14ac:dyDescent="0.2"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62"/>
    </row>
    <row r="30" spans="1:16" x14ac:dyDescent="0.2">
      <c r="B30" s="246" t="s">
        <v>197</v>
      </c>
      <c r="N30" s="17">
        <f>+N44+N45</f>
        <v>2517791.3968199999</v>
      </c>
      <c r="O30" s="17">
        <f t="shared" ref="O30" si="1">+O44+O45</f>
        <v>3025075.1756600002</v>
      </c>
      <c r="P30" s="246" t="s">
        <v>197</v>
      </c>
    </row>
    <row r="31" spans="1:16" x14ac:dyDescent="0.2">
      <c r="B31" s="246" t="s">
        <v>198</v>
      </c>
      <c r="N31" s="17">
        <f>+N51+N52</f>
        <v>7598348.7930900007</v>
      </c>
      <c r="O31" s="17">
        <f t="shared" ref="O31" si="2">+O51+O52</f>
        <v>8886854.2219099998</v>
      </c>
      <c r="P31" s="246" t="s">
        <v>198</v>
      </c>
    </row>
    <row r="32" spans="1:16" x14ac:dyDescent="0.2">
      <c r="B32" s="246" t="s">
        <v>238</v>
      </c>
      <c r="N32" s="17">
        <f>+N46</f>
        <v>8797201.6161800008</v>
      </c>
      <c r="O32" s="17">
        <f t="shared" ref="O32" si="3">+O46</f>
        <v>9697614.6627399996</v>
      </c>
      <c r="P32" s="246" t="s">
        <v>238</v>
      </c>
    </row>
    <row r="33" spans="2:16" x14ac:dyDescent="0.2">
      <c r="B33" s="246" t="s">
        <v>237</v>
      </c>
      <c r="N33" s="17">
        <f>+N53</f>
        <v>14631214.19094</v>
      </c>
      <c r="O33" s="17">
        <f t="shared" ref="O33" si="4">+O53</f>
        <v>14927006.37926</v>
      </c>
      <c r="P33" s="246" t="s">
        <v>237</v>
      </c>
    </row>
    <row r="34" spans="2:16" x14ac:dyDescent="0.2">
      <c r="B34" s="246" t="s">
        <v>199</v>
      </c>
      <c r="N34" s="17">
        <f>+SUM(N47:N50)+N54+N55</f>
        <v>442480.12482000003</v>
      </c>
      <c r="O34" s="17">
        <f t="shared" ref="O34" si="5">+SUM(O47:O50)+O54+O55</f>
        <v>484973.18215000001</v>
      </c>
      <c r="P34" s="246" t="s">
        <v>199</v>
      </c>
    </row>
    <row r="35" spans="2:16" x14ac:dyDescent="0.2">
      <c r="B35" s="246" t="s">
        <v>200</v>
      </c>
      <c r="N35" s="17">
        <f>+N56</f>
        <v>2551192.2126199999</v>
      </c>
      <c r="O35" s="17">
        <f t="shared" ref="O35" si="6">+O56</f>
        <v>2809700.3365000002</v>
      </c>
      <c r="P35" s="246" t="s">
        <v>200</v>
      </c>
    </row>
    <row r="36" spans="2:16" x14ac:dyDescent="0.2">
      <c r="B36" s="246" t="s">
        <v>201</v>
      </c>
      <c r="N36" s="17">
        <f>+SUM(N57:N60)</f>
        <v>1843646.07048</v>
      </c>
      <c r="O36" s="17">
        <f t="shared" ref="O36" si="7">+SUM(O57:O60)</f>
        <v>2340415.3554199999</v>
      </c>
      <c r="P36" s="246" t="s">
        <v>201</v>
      </c>
    </row>
    <row r="37" spans="2:16" x14ac:dyDescent="0.2">
      <c r="B37" s="246" t="s">
        <v>202</v>
      </c>
      <c r="N37" s="17">
        <f>+N61</f>
        <v>1344435.9704200001</v>
      </c>
      <c r="O37" s="17">
        <f t="shared" ref="O37:O38" si="8">+O61</f>
        <v>1595002.9095899998</v>
      </c>
      <c r="P37" s="246" t="s">
        <v>202</v>
      </c>
    </row>
    <row r="38" spans="2:16" ht="13.5" thickBot="1" x14ac:dyDescent="0.25">
      <c r="B38" s="237" t="s">
        <v>78</v>
      </c>
      <c r="N38" s="17">
        <f>+N62</f>
        <v>2942443.3777600001</v>
      </c>
      <c r="O38" s="17">
        <f t="shared" si="8"/>
        <v>3328232.4238299998</v>
      </c>
      <c r="P38" s="237" t="s">
        <v>78</v>
      </c>
    </row>
    <row r="39" spans="2:16" x14ac:dyDescent="0.2">
      <c r="N39" s="17">
        <f>SUM(N30:N38)</f>
        <v>42668753.753129996</v>
      </c>
      <c r="O39" s="17">
        <f t="shared" ref="O39" si="9">SUM(O30:O38)</f>
        <v>47094874.647059992</v>
      </c>
    </row>
    <row r="40" spans="2:16" x14ac:dyDescent="0.2">
      <c r="N40" s="247">
        <f>+N39-N64</f>
        <v>0</v>
      </c>
      <c r="O40" s="247">
        <f t="shared" ref="O40" si="10">+O39-O64</f>
        <v>0</v>
      </c>
    </row>
    <row r="41" spans="2:16" x14ac:dyDescent="0.2">
      <c r="N41" s="17"/>
      <c r="O41" s="17"/>
    </row>
    <row r="42" spans="2:16" x14ac:dyDescent="0.2">
      <c r="N42" s="247"/>
      <c r="O42" s="247"/>
    </row>
    <row r="44" spans="2:16" x14ac:dyDescent="0.2">
      <c r="M44" s="18" t="s">
        <v>300</v>
      </c>
      <c r="N44" s="247">
        <f>+'4.1.1 Składka'!C100</f>
        <v>1738320.21875</v>
      </c>
      <c r="O44" s="247">
        <f>+'4.1.1 Składka'!D100</f>
        <v>1981788.10323</v>
      </c>
    </row>
    <row r="45" spans="2:16" x14ac:dyDescent="0.2">
      <c r="M45" s="18" t="s">
        <v>301</v>
      </c>
      <c r="N45" s="247">
        <f>+'4.1.1 Składka'!C101</f>
        <v>779471.17807000002</v>
      </c>
      <c r="O45" s="247">
        <f>+'4.1.1 Składka'!D101</f>
        <v>1043287.0724299999</v>
      </c>
    </row>
    <row r="46" spans="2:16" x14ac:dyDescent="0.2">
      <c r="M46" s="18" t="s">
        <v>302</v>
      </c>
      <c r="N46" s="247">
        <f>+'4.1.1 Składka'!C102</f>
        <v>8797201.6161800008</v>
      </c>
      <c r="O46" s="247">
        <f>+'4.1.1 Składka'!D102</f>
        <v>9697614.6627399996</v>
      </c>
    </row>
    <row r="47" spans="2:16" x14ac:dyDescent="0.2">
      <c r="M47" s="18" t="s">
        <v>303</v>
      </c>
      <c r="N47" s="247">
        <f>+'4.1.1 Składka'!C103</f>
        <v>83535.89740999999</v>
      </c>
      <c r="O47" s="247">
        <f>+'4.1.1 Składka'!D103</f>
        <v>92972.793900000004</v>
      </c>
    </row>
    <row r="48" spans="2:16" x14ac:dyDescent="0.2">
      <c r="M48" s="18" t="s">
        <v>304</v>
      </c>
      <c r="N48" s="247">
        <f>+'4.1.1 Składka'!C104</f>
        <v>44482.409439999996</v>
      </c>
      <c r="O48" s="247">
        <f>+'4.1.1 Składka'!D104</f>
        <v>53959.265610000002</v>
      </c>
    </row>
    <row r="49" spans="13:15" x14ac:dyDescent="0.2">
      <c r="M49" s="18" t="s">
        <v>305</v>
      </c>
      <c r="N49" s="247">
        <f>+'4.1.1 Składka'!C105</f>
        <v>97109.057799999995</v>
      </c>
      <c r="O49" s="247">
        <f>+'4.1.1 Składka'!D105</f>
        <v>115485.49970999999</v>
      </c>
    </row>
    <row r="50" spans="13:15" x14ac:dyDescent="0.2">
      <c r="M50" s="18" t="s">
        <v>306</v>
      </c>
      <c r="N50" s="247">
        <f>+'4.1.1 Składka'!C106</f>
        <v>170941.19003999999</v>
      </c>
      <c r="O50" s="247">
        <f>+'4.1.1 Składka'!D106</f>
        <v>182277.40562000001</v>
      </c>
    </row>
    <row r="51" spans="13:15" x14ac:dyDescent="0.2">
      <c r="M51" s="18" t="s">
        <v>307</v>
      </c>
      <c r="N51" s="247">
        <f>+'4.1.1 Składka'!C107</f>
        <v>3934708.0627100002</v>
      </c>
      <c r="O51" s="247">
        <f>+'4.1.1 Składka'!D107</f>
        <v>4414609.1085700002</v>
      </c>
    </row>
    <row r="52" spans="13:15" x14ac:dyDescent="0.2">
      <c r="M52" s="18" t="s">
        <v>308</v>
      </c>
      <c r="N52" s="247">
        <f>+'4.1.1 Składka'!C108</f>
        <v>3663640.7303800001</v>
      </c>
      <c r="O52" s="247">
        <f>+'4.1.1 Składka'!D108</f>
        <v>4472245.1133399997</v>
      </c>
    </row>
    <row r="53" spans="13:15" x14ac:dyDescent="0.2">
      <c r="M53" s="18" t="s">
        <v>309</v>
      </c>
      <c r="N53" s="247">
        <f>+'4.1.1 Składka'!C109</f>
        <v>14631214.19094</v>
      </c>
      <c r="O53" s="247">
        <f>+'4.1.1 Składka'!D109</f>
        <v>14927006.37926</v>
      </c>
    </row>
    <row r="54" spans="13:15" x14ac:dyDescent="0.2">
      <c r="M54" s="18" t="s">
        <v>310</v>
      </c>
      <c r="N54" s="247">
        <f>+'4.1.1 Składka'!C110</f>
        <v>23462.230010000003</v>
      </c>
      <c r="O54" s="247">
        <f>+'4.1.1 Składka'!D110</f>
        <v>19059.816199999997</v>
      </c>
    </row>
    <row r="55" spans="13:15" x14ac:dyDescent="0.2">
      <c r="M55" s="18" t="s">
        <v>311</v>
      </c>
      <c r="N55" s="247">
        <f>+'4.1.1 Składka'!C111</f>
        <v>22949.340120000001</v>
      </c>
      <c r="O55" s="247">
        <f>+'4.1.1 Składka'!D111</f>
        <v>21218.401109999999</v>
      </c>
    </row>
    <row r="56" spans="13:15" x14ac:dyDescent="0.2">
      <c r="M56" s="18" t="s">
        <v>312</v>
      </c>
      <c r="N56" s="247">
        <f>+'4.1.1 Składka'!C112</f>
        <v>2551192.2126199999</v>
      </c>
      <c r="O56" s="247">
        <f>+'4.1.1 Składka'!D112</f>
        <v>2809700.3365000002</v>
      </c>
    </row>
    <row r="57" spans="13:15" x14ac:dyDescent="0.2">
      <c r="M57" s="18" t="s">
        <v>313</v>
      </c>
      <c r="N57" s="247">
        <f>+'4.1.1 Składka'!C113</f>
        <v>488950.17691000004</v>
      </c>
      <c r="O57" s="247">
        <f>+'4.1.1 Składka'!D113</f>
        <v>592275.65296000009</v>
      </c>
    </row>
    <row r="58" spans="13:15" x14ac:dyDescent="0.2">
      <c r="M58" s="18" t="s">
        <v>314</v>
      </c>
      <c r="N58" s="247">
        <f>+'4.1.1 Składka'!C114</f>
        <v>475065.68319999997</v>
      </c>
      <c r="O58" s="247">
        <f>+'4.1.1 Składka'!D114</f>
        <v>458906.12161999999</v>
      </c>
    </row>
    <row r="59" spans="13:15" x14ac:dyDescent="0.2">
      <c r="M59" s="18" t="s">
        <v>315</v>
      </c>
      <c r="N59" s="247">
        <f>+'4.1.1 Składka'!C115</f>
        <v>799870.39473000006</v>
      </c>
      <c r="O59" s="247">
        <f>+'4.1.1 Składka'!D115</f>
        <v>1205370.9410399999</v>
      </c>
    </row>
    <row r="60" spans="13:15" x14ac:dyDescent="0.2">
      <c r="M60" s="18" t="s">
        <v>316</v>
      </c>
      <c r="N60" s="247">
        <f>+'4.1.1 Składka'!C116</f>
        <v>79759.815640000001</v>
      </c>
      <c r="O60" s="247">
        <f>+'4.1.1 Składka'!D116</f>
        <v>83862.63979999999</v>
      </c>
    </row>
    <row r="61" spans="13:15" x14ac:dyDescent="0.2">
      <c r="M61" s="18" t="s">
        <v>317</v>
      </c>
      <c r="N61" s="247">
        <f>+'4.1.1 Składka'!C117</f>
        <v>1344435.9704200001</v>
      </c>
      <c r="O61" s="247">
        <f>+'4.1.1 Składka'!D117</f>
        <v>1595002.9095899998</v>
      </c>
    </row>
    <row r="62" spans="13:15" x14ac:dyDescent="0.2">
      <c r="M62" s="18" t="s">
        <v>318</v>
      </c>
      <c r="N62" s="247">
        <f>+'4.1.1 Składka'!C118</f>
        <v>2942443.3777600001</v>
      </c>
      <c r="O62" s="247">
        <f>+'4.1.1 Składka'!D118</f>
        <v>3328232.4238299998</v>
      </c>
    </row>
    <row r="63" spans="13:15" x14ac:dyDescent="0.2">
      <c r="N63" s="247"/>
      <c r="O63" s="247"/>
    </row>
    <row r="64" spans="13:15" x14ac:dyDescent="0.2">
      <c r="N64" s="247">
        <f>SUM(N44:N63)</f>
        <v>42668753.753130011</v>
      </c>
      <c r="O64" s="247">
        <f t="shared" ref="O64" si="11">SUM(O44:O63)</f>
        <v>47094874.647059992</v>
      </c>
    </row>
    <row r="65" spans="14:15" x14ac:dyDescent="0.2">
      <c r="N65" s="247"/>
      <c r="O65" s="247"/>
    </row>
  </sheetData>
  <mergeCells count="1">
    <mergeCell ref="B1:N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K199"/>
  <sheetViews>
    <sheetView tabSelected="1" zoomScale="85" zoomScaleNormal="85" zoomScaleSheetLayoutView="100" workbookViewId="0">
      <selection activeCell="I12" sqref="I12"/>
    </sheetView>
  </sheetViews>
  <sheetFormatPr defaultColWidth="9.140625" defaultRowHeight="12.75" x14ac:dyDescent="0.2"/>
  <cols>
    <col min="1" max="1" width="3.7109375" style="33" customWidth="1"/>
    <col min="2" max="2" width="52.28515625" style="33" customWidth="1"/>
    <col min="3" max="3" width="19.140625" style="33" customWidth="1"/>
    <col min="4" max="4" width="18.28515625" style="33" customWidth="1"/>
    <col min="5" max="5" width="12.42578125" style="363" customWidth="1"/>
    <col min="6" max="6" width="12.85546875" style="33" customWidth="1"/>
    <col min="7" max="7" width="13.85546875" style="280" customWidth="1"/>
    <col min="8" max="8" width="15.140625" style="33" customWidth="1"/>
    <col min="9" max="9" width="18" style="33" customWidth="1"/>
    <col min="10" max="10" width="15.42578125" style="33" customWidth="1"/>
    <col min="11" max="16384" width="9.140625" style="33"/>
  </cols>
  <sheetData>
    <row r="1" spans="1:10" ht="18" customHeight="1" x14ac:dyDescent="0.2"/>
    <row r="2" spans="1:10" s="263" customFormat="1" ht="18" customHeight="1" x14ac:dyDescent="0.2">
      <c r="A2" s="548" t="s">
        <v>46</v>
      </c>
      <c r="B2" s="548"/>
      <c r="C2" s="548"/>
      <c r="D2" s="548"/>
      <c r="E2" s="548"/>
      <c r="F2" s="265"/>
      <c r="G2" s="267"/>
    </row>
    <row r="3" spans="1:10" ht="18" customHeight="1" thickBot="1" x14ac:dyDescent="0.25">
      <c r="A3" s="281"/>
      <c r="B3" s="281"/>
      <c r="C3" s="281"/>
      <c r="D3" s="281"/>
      <c r="E3" s="364"/>
      <c r="F3" s="281"/>
      <c r="G3" s="283"/>
    </row>
    <row r="4" spans="1:10" ht="14.25" customHeight="1" thickBot="1" x14ac:dyDescent="0.25">
      <c r="A4" s="166" t="s">
        <v>3</v>
      </c>
      <c r="B4" s="166" t="s">
        <v>4</v>
      </c>
      <c r="C4" s="53" t="s">
        <v>5</v>
      </c>
      <c r="D4" s="284"/>
      <c r="E4" s="359" t="s">
        <v>6</v>
      </c>
      <c r="F4" s="285"/>
    </row>
    <row r="5" spans="1:10" ht="18" customHeight="1" thickBot="1" x14ac:dyDescent="0.25">
      <c r="A5" s="286"/>
      <c r="B5" s="286"/>
      <c r="C5" s="166">
        <v>2020</v>
      </c>
      <c r="D5" s="166">
        <v>2021</v>
      </c>
      <c r="E5" s="15" t="s">
        <v>340</v>
      </c>
      <c r="G5" s="16"/>
    </row>
    <row r="6" spans="1:10" ht="18" customHeight="1" x14ac:dyDescent="0.2">
      <c r="A6" s="166" t="s">
        <v>7</v>
      </c>
      <c r="B6" s="287" t="s">
        <v>0</v>
      </c>
      <c r="C6" s="288">
        <f>+C39</f>
        <v>20753492.590230003</v>
      </c>
      <c r="D6" s="288">
        <f t="shared" ref="D6" si="0">+D39</f>
        <v>22127490.112460002</v>
      </c>
      <c r="E6" s="365">
        <f>+D6/C6</f>
        <v>1.0662056044907269</v>
      </c>
      <c r="F6" s="8"/>
      <c r="G6" s="9"/>
    </row>
    <row r="7" spans="1:10" ht="18" customHeight="1" thickBot="1" x14ac:dyDescent="0.25">
      <c r="A7" s="20" t="s">
        <v>8</v>
      </c>
      <c r="B7" s="290" t="s">
        <v>1</v>
      </c>
      <c r="C7" s="93">
        <f>+C75</f>
        <v>42668753.753130004</v>
      </c>
      <c r="D7" s="93">
        <f t="shared" ref="D7" si="1">+D75</f>
        <v>47094874.646680005</v>
      </c>
      <c r="E7" s="21">
        <f>+D7/C7</f>
        <v>1.1037321342722675</v>
      </c>
      <c r="F7" s="8"/>
      <c r="G7" s="9"/>
    </row>
    <row r="8" spans="1:10" ht="18" customHeight="1" thickBot="1" x14ac:dyDescent="0.25">
      <c r="A8" s="60"/>
      <c r="B8" s="291" t="s">
        <v>2</v>
      </c>
      <c r="C8" s="12">
        <f>SUM(C6:C7)</f>
        <v>63422246.343360007</v>
      </c>
      <c r="D8" s="12">
        <f>SUM(D6:D7)</f>
        <v>69222364.759140015</v>
      </c>
      <c r="E8" s="167">
        <f>+D8/C8</f>
        <v>1.0914524279758069</v>
      </c>
      <c r="F8" s="8"/>
      <c r="G8" s="9"/>
      <c r="H8" s="292"/>
    </row>
    <row r="9" spans="1:10" ht="18" customHeight="1" x14ac:dyDescent="0.2">
      <c r="A9" s="293"/>
      <c r="D9" s="292"/>
      <c r="E9" s="366"/>
    </row>
    <row r="10" spans="1:10" s="263" customFormat="1" ht="18" customHeight="1" x14ac:dyDescent="0.2">
      <c r="A10" s="549" t="s">
        <v>96</v>
      </c>
      <c r="B10" s="549"/>
      <c r="C10" s="549"/>
      <c r="D10" s="549"/>
      <c r="E10" s="549"/>
      <c r="F10" s="265"/>
      <c r="G10" s="267"/>
    </row>
    <row r="11" spans="1:10" ht="18" customHeight="1" thickBot="1" x14ac:dyDescent="0.25">
      <c r="A11" s="281"/>
      <c r="B11" s="281"/>
      <c r="C11" s="281"/>
      <c r="D11" s="281"/>
      <c r="E11" s="364"/>
      <c r="F11" s="281"/>
      <c r="G11" s="283"/>
    </row>
    <row r="12" spans="1:10" ht="18" customHeight="1" thickBot="1" x14ac:dyDescent="0.25">
      <c r="A12" s="166" t="s">
        <v>3</v>
      </c>
      <c r="B12" s="166" t="s">
        <v>10</v>
      </c>
      <c r="C12" s="294" t="s">
        <v>5</v>
      </c>
      <c r="D12" s="294"/>
      <c r="E12" s="359" t="s">
        <v>6</v>
      </c>
      <c r="F12" s="285"/>
    </row>
    <row r="13" spans="1:10" ht="18" customHeight="1" thickBot="1" x14ac:dyDescent="0.25">
      <c r="A13" s="20"/>
      <c r="B13" s="295"/>
      <c r="C13" s="362">
        <f>+C5</f>
        <v>2020</v>
      </c>
      <c r="D13" s="362">
        <f>+D5</f>
        <v>2021</v>
      </c>
      <c r="E13" s="362" t="str">
        <f>+E5</f>
        <v>21/20</v>
      </c>
      <c r="G13" s="293"/>
      <c r="H13" s="293"/>
      <c r="I13" s="293"/>
      <c r="J13" s="293"/>
    </row>
    <row r="14" spans="1:10" ht="18" customHeight="1" x14ac:dyDescent="0.2">
      <c r="A14" s="166" t="s">
        <v>7</v>
      </c>
      <c r="B14" s="417" t="s">
        <v>152</v>
      </c>
      <c r="C14" s="145">
        <v>393707.40427</v>
      </c>
      <c r="D14" s="145">
        <v>421259.72378</v>
      </c>
      <c r="E14" s="21">
        <f t="shared" ref="E14:E38" si="2">+IFERROR(IF(D14/C14&gt;0,D14/C14,"X"),"X")</f>
        <v>1.0699817153835007</v>
      </c>
      <c r="F14" s="377"/>
      <c r="G14" s="627"/>
      <c r="H14" s="169"/>
      <c r="I14" s="280"/>
      <c r="J14" s="280"/>
    </row>
    <row r="15" spans="1:10" ht="18" customHeight="1" x14ac:dyDescent="0.2">
      <c r="A15" s="20" t="s">
        <v>8</v>
      </c>
      <c r="B15" s="417" t="s">
        <v>203</v>
      </c>
      <c r="C15" s="145">
        <v>607463.32201</v>
      </c>
      <c r="D15" s="145">
        <v>582120.70868000004</v>
      </c>
      <c r="E15" s="21">
        <f t="shared" si="2"/>
        <v>0.95828124528383829</v>
      </c>
      <c r="F15" s="377"/>
      <c r="G15" s="9"/>
      <c r="H15" s="169"/>
      <c r="I15" s="280"/>
      <c r="J15" s="280"/>
    </row>
    <row r="16" spans="1:10" ht="18" customHeight="1" x14ac:dyDescent="0.2">
      <c r="A16" s="20" t="s">
        <v>9</v>
      </c>
      <c r="B16" s="417" t="s">
        <v>240</v>
      </c>
      <c r="C16" s="145">
        <v>1978004.61671</v>
      </c>
      <c r="D16" s="145">
        <v>2105130.9005399998</v>
      </c>
      <c r="E16" s="21">
        <f t="shared" si="2"/>
        <v>1.0642699631517787</v>
      </c>
      <c r="F16" s="377"/>
      <c r="G16" s="9"/>
      <c r="H16" s="169"/>
      <c r="I16" s="280"/>
      <c r="J16" s="280"/>
    </row>
    <row r="17" spans="1:10" ht="18" customHeight="1" x14ac:dyDescent="0.2">
      <c r="A17" s="476" t="s">
        <v>11</v>
      </c>
      <c r="B17" s="417" t="s">
        <v>337</v>
      </c>
      <c r="C17" s="145">
        <v>11927.52852</v>
      </c>
      <c r="D17" s="145">
        <v>419894.52925000002</v>
      </c>
      <c r="E17" s="21">
        <f t="shared" si="2"/>
        <v>35.203816829775228</v>
      </c>
      <c r="F17" s="377"/>
      <c r="G17" s="9"/>
      <c r="H17" s="169"/>
      <c r="I17" s="280"/>
      <c r="J17" s="280"/>
    </row>
    <row r="18" spans="1:10" ht="18" customHeight="1" x14ac:dyDescent="0.2">
      <c r="A18" s="476" t="s">
        <v>12</v>
      </c>
      <c r="B18" s="417" t="s">
        <v>153</v>
      </c>
      <c r="C18" s="145">
        <v>217287.6654</v>
      </c>
      <c r="D18" s="145">
        <v>279767.62062</v>
      </c>
      <c r="E18" s="21">
        <f t="shared" si="2"/>
        <v>1.2875448779155598</v>
      </c>
      <c r="F18" s="377"/>
      <c r="G18" s="9"/>
      <c r="H18" s="169"/>
      <c r="I18" s="280"/>
      <c r="J18" s="280"/>
    </row>
    <row r="19" spans="1:10" ht="18" customHeight="1" x14ac:dyDescent="0.2">
      <c r="A19" s="476" t="s">
        <v>13</v>
      </c>
      <c r="B19" s="417" t="s">
        <v>154</v>
      </c>
      <c r="C19" s="145">
        <v>976092.06600999995</v>
      </c>
      <c r="D19" s="145">
        <v>1086751.9146799999</v>
      </c>
      <c r="E19" s="21">
        <f t="shared" si="2"/>
        <v>1.1133702982776486</v>
      </c>
      <c r="F19" s="377"/>
      <c r="G19" s="9"/>
      <c r="H19" s="169"/>
      <c r="I19" s="280"/>
      <c r="J19" s="280"/>
    </row>
    <row r="20" spans="1:10" ht="18" customHeight="1" x14ac:dyDescent="0.2">
      <c r="A20" s="476" t="s">
        <v>14</v>
      </c>
      <c r="B20" s="417" t="s">
        <v>182</v>
      </c>
      <c r="C20" s="145">
        <v>357521.78616999998</v>
      </c>
      <c r="D20" s="145">
        <v>437397.29304000002</v>
      </c>
      <c r="E20" s="21">
        <f t="shared" si="2"/>
        <v>1.2234143762976715</v>
      </c>
      <c r="F20" s="377"/>
      <c r="G20" s="9"/>
      <c r="H20" s="169"/>
      <c r="I20" s="280"/>
      <c r="J20" s="280"/>
    </row>
    <row r="21" spans="1:10" ht="18" customHeight="1" x14ac:dyDescent="0.2">
      <c r="A21" s="476" t="s">
        <v>15</v>
      </c>
      <c r="B21" s="417" t="s">
        <v>155</v>
      </c>
      <c r="C21" s="145">
        <v>465459.02042000002</v>
      </c>
      <c r="D21" s="145">
        <v>372588.53308999998</v>
      </c>
      <c r="E21" s="21">
        <f t="shared" ref="E21:E22" si="3">+IFERROR(IF(D21/C21&gt;0,D21/C21,"X"),"X")</f>
        <v>0.80047548064231366</v>
      </c>
      <c r="F21" s="377"/>
      <c r="G21" s="9"/>
      <c r="H21" s="169"/>
      <c r="I21" s="280"/>
      <c r="J21" s="280"/>
    </row>
    <row r="22" spans="1:10" ht="18" customHeight="1" x14ac:dyDescent="0.2">
      <c r="A22" s="476" t="s">
        <v>16</v>
      </c>
      <c r="B22" s="417" t="s">
        <v>156</v>
      </c>
      <c r="C22" s="145">
        <v>939416.59620999999</v>
      </c>
      <c r="D22" s="145">
        <v>1055597.9956499999</v>
      </c>
      <c r="E22" s="21">
        <f t="shared" si="3"/>
        <v>1.1236739907605682</v>
      </c>
      <c r="F22" s="377"/>
      <c r="G22" s="9"/>
      <c r="H22" s="169"/>
      <c r="I22" s="280"/>
      <c r="J22" s="280"/>
    </row>
    <row r="23" spans="1:10" ht="18" customHeight="1" x14ac:dyDescent="0.2">
      <c r="A23" s="476" t="s">
        <v>17</v>
      </c>
      <c r="B23" s="417" t="s">
        <v>157</v>
      </c>
      <c r="C23" s="145">
        <v>14252.94794</v>
      </c>
      <c r="D23" s="145">
        <v>19842.794720000002</v>
      </c>
      <c r="E23" s="21">
        <f t="shared" si="2"/>
        <v>1.3921888162035903</v>
      </c>
      <c r="F23" s="377"/>
      <c r="G23" s="9"/>
      <c r="H23" s="169"/>
      <c r="I23" s="280"/>
      <c r="J23" s="280"/>
    </row>
    <row r="24" spans="1:10" ht="18" customHeight="1" x14ac:dyDescent="0.2">
      <c r="A24" s="476" t="s">
        <v>18</v>
      </c>
      <c r="B24" s="417" t="s">
        <v>158</v>
      </c>
      <c r="C24" s="145">
        <v>775064.32484000002</v>
      </c>
      <c r="D24" s="145">
        <v>732429.66299999994</v>
      </c>
      <c r="E24" s="21">
        <f t="shared" si="2"/>
        <v>0.94499209875412427</v>
      </c>
      <c r="F24" s="377"/>
      <c r="G24" s="9"/>
      <c r="H24" s="169"/>
      <c r="I24" s="280"/>
      <c r="J24" s="280"/>
    </row>
    <row r="25" spans="1:10" ht="18" customHeight="1" x14ac:dyDescent="0.2">
      <c r="A25" s="476" t="s">
        <v>19</v>
      </c>
      <c r="B25" s="417" t="s">
        <v>159</v>
      </c>
      <c r="C25" s="145">
        <v>1655266.6566600001</v>
      </c>
      <c r="D25" s="145">
        <v>1675034.9756499999</v>
      </c>
      <c r="E25" s="21">
        <f t="shared" si="2"/>
        <v>1.0119426793927502</v>
      </c>
      <c r="F25" s="377"/>
      <c r="G25" s="9"/>
      <c r="H25" s="169"/>
      <c r="I25" s="280"/>
      <c r="J25" s="280"/>
    </row>
    <row r="26" spans="1:10" ht="18" customHeight="1" x14ac:dyDescent="0.2">
      <c r="A26" s="476" t="s">
        <v>20</v>
      </c>
      <c r="B26" s="417" t="s">
        <v>160</v>
      </c>
      <c r="C26" s="145">
        <v>453370.38676999998</v>
      </c>
      <c r="D26" s="145">
        <v>325198.11563000001</v>
      </c>
      <c r="E26" s="21">
        <f t="shared" si="2"/>
        <v>0.71729015639254079</v>
      </c>
      <c r="F26" s="377"/>
      <c r="G26" s="9"/>
      <c r="H26" s="169"/>
      <c r="I26" s="280"/>
      <c r="J26" s="280"/>
    </row>
    <row r="27" spans="1:10" ht="18" customHeight="1" x14ac:dyDescent="0.2">
      <c r="A27" s="476" t="s">
        <v>21</v>
      </c>
      <c r="B27" s="417" t="s">
        <v>241</v>
      </c>
      <c r="C27" s="145">
        <v>318869.68699999998</v>
      </c>
      <c r="D27" s="145">
        <v>517043.26114000002</v>
      </c>
      <c r="E27" s="21">
        <f t="shared" si="2"/>
        <v>1.6214876553631141</v>
      </c>
      <c r="F27" s="377"/>
      <c r="G27" s="9"/>
      <c r="H27" s="169"/>
      <c r="I27" s="280"/>
      <c r="J27" s="280"/>
    </row>
    <row r="28" spans="1:10" ht="18" customHeight="1" x14ac:dyDescent="0.2">
      <c r="A28" s="476" t="s">
        <v>22</v>
      </c>
      <c r="B28" s="417" t="s">
        <v>242</v>
      </c>
      <c r="C28" s="145">
        <v>64584.901319999997</v>
      </c>
      <c r="D28" s="145">
        <v>67037.549169999998</v>
      </c>
      <c r="E28" s="21">
        <f t="shared" si="2"/>
        <v>1.0379755608489332</v>
      </c>
      <c r="F28" s="377"/>
      <c r="G28" s="9"/>
      <c r="H28" s="169"/>
      <c r="I28" s="280"/>
      <c r="J28" s="280"/>
    </row>
    <row r="29" spans="1:10" ht="18" customHeight="1" x14ac:dyDescent="0.2">
      <c r="A29" s="476" t="s">
        <v>23</v>
      </c>
      <c r="B29" s="417" t="s">
        <v>338</v>
      </c>
      <c r="C29" s="145">
        <v>289.58467000000002</v>
      </c>
      <c r="D29" s="145">
        <v>16898.563969999999</v>
      </c>
      <c r="E29" s="21">
        <f t="shared" si="2"/>
        <v>58.354483923475641</v>
      </c>
      <c r="F29" s="377"/>
      <c r="G29" s="9"/>
      <c r="H29" s="169"/>
      <c r="I29" s="280"/>
      <c r="J29" s="280"/>
    </row>
    <row r="30" spans="1:10" ht="18" customHeight="1" x14ac:dyDescent="0.2">
      <c r="A30" s="476" t="s">
        <v>24</v>
      </c>
      <c r="B30" s="417" t="s">
        <v>204</v>
      </c>
      <c r="C30" s="145">
        <v>8752347.8807699997</v>
      </c>
      <c r="D30" s="145">
        <v>8813156.3621299993</v>
      </c>
      <c r="E30" s="21">
        <f t="shared" si="2"/>
        <v>1.0069476764621759</v>
      </c>
      <c r="F30" s="377"/>
      <c r="G30" s="9"/>
      <c r="H30" s="169"/>
      <c r="I30" s="280"/>
      <c r="J30" s="280"/>
    </row>
    <row r="31" spans="1:10" ht="18" customHeight="1" x14ac:dyDescent="0.2">
      <c r="A31" s="476" t="s">
        <v>25</v>
      </c>
      <c r="B31" s="417" t="s">
        <v>188</v>
      </c>
      <c r="C31" s="145">
        <v>17849.610799999999</v>
      </c>
      <c r="D31" s="145">
        <v>18324.564399999999</v>
      </c>
      <c r="E31" s="21">
        <f t="shared" si="2"/>
        <v>1.0266086249902995</v>
      </c>
      <c r="F31" s="377"/>
      <c r="G31" s="9"/>
      <c r="H31" s="169"/>
      <c r="I31" s="280"/>
      <c r="J31" s="280"/>
    </row>
    <row r="32" spans="1:10" ht="18" customHeight="1" x14ac:dyDescent="0.2">
      <c r="A32" s="476" t="s">
        <v>26</v>
      </c>
      <c r="B32" s="417" t="s">
        <v>298</v>
      </c>
      <c r="C32" s="145">
        <v>73749.727740000002</v>
      </c>
      <c r="D32" s="145">
        <v>94608.833509999997</v>
      </c>
      <c r="E32" s="21">
        <f t="shared" si="2"/>
        <v>1.2828363766106019</v>
      </c>
      <c r="F32" s="377"/>
      <c r="G32" s="9"/>
      <c r="H32" s="169"/>
      <c r="I32" s="280"/>
      <c r="J32" s="280"/>
    </row>
    <row r="33" spans="1:10" ht="18" customHeight="1" x14ac:dyDescent="0.2">
      <c r="A33" s="476" t="s">
        <v>27</v>
      </c>
      <c r="B33" s="417" t="s">
        <v>320</v>
      </c>
      <c r="C33" s="145">
        <v>297039.56858000002</v>
      </c>
      <c r="D33" s="145">
        <v>403855.58744999999</v>
      </c>
      <c r="E33" s="21">
        <f t="shared" si="2"/>
        <v>1.359601986296421</v>
      </c>
      <c r="F33" s="377"/>
      <c r="G33" s="9"/>
      <c r="H33" s="169"/>
      <c r="I33" s="280"/>
      <c r="J33" s="280"/>
    </row>
    <row r="34" spans="1:10" ht="18" customHeight="1" x14ac:dyDescent="0.2">
      <c r="A34" s="476" t="s">
        <v>28</v>
      </c>
      <c r="B34" s="417" t="s">
        <v>205</v>
      </c>
      <c r="C34" s="145">
        <v>35596.57634</v>
      </c>
      <c r="D34" s="145">
        <v>36206.94988</v>
      </c>
      <c r="E34" s="21">
        <f t="shared" si="2"/>
        <v>1.0171469731855678</v>
      </c>
      <c r="F34" s="377"/>
      <c r="G34" s="9"/>
      <c r="H34" s="169"/>
      <c r="I34" s="280"/>
      <c r="J34" s="280"/>
    </row>
    <row r="35" spans="1:10" ht="18" customHeight="1" x14ac:dyDescent="0.2">
      <c r="A35" s="476" t="s">
        <v>31</v>
      </c>
      <c r="B35" s="417" t="s">
        <v>161</v>
      </c>
      <c r="C35" s="145">
        <v>792447.20493999997</v>
      </c>
      <c r="D35" s="145">
        <v>820728.32703000004</v>
      </c>
      <c r="E35" s="21">
        <f t="shared" si="2"/>
        <v>1.0356883359720366</v>
      </c>
      <c r="F35" s="377"/>
      <c r="G35" s="9"/>
      <c r="H35" s="169"/>
      <c r="I35" s="280"/>
      <c r="J35" s="280"/>
    </row>
    <row r="36" spans="1:10" ht="18" customHeight="1" x14ac:dyDescent="0.2">
      <c r="A36" s="476" t="s">
        <v>32</v>
      </c>
      <c r="B36" s="417" t="s">
        <v>321</v>
      </c>
      <c r="C36" s="145">
        <v>329162.68831</v>
      </c>
      <c r="D36" s="145">
        <v>369627.28395999997</v>
      </c>
      <c r="E36" s="21">
        <f t="shared" si="2"/>
        <v>1.1229319029375866</v>
      </c>
      <c r="F36" s="377"/>
      <c r="G36" s="9"/>
      <c r="H36" s="169"/>
      <c r="I36" s="280"/>
      <c r="J36" s="280"/>
    </row>
    <row r="37" spans="1:10" ht="18" customHeight="1" x14ac:dyDescent="0.2">
      <c r="A37" s="476" t="s">
        <v>33</v>
      </c>
      <c r="B37" s="417" t="s">
        <v>243</v>
      </c>
      <c r="C37" s="145">
        <v>243347.41707</v>
      </c>
      <c r="D37" s="145">
        <v>294025.97655000002</v>
      </c>
      <c r="E37" s="21">
        <f t="shared" si="2"/>
        <v>1.2082559991397899</v>
      </c>
      <c r="F37" s="377"/>
      <c r="G37" s="9"/>
      <c r="H37" s="169"/>
      <c r="I37" s="280"/>
      <c r="J37" s="280"/>
    </row>
    <row r="38" spans="1:10" ht="18" customHeight="1" thickBot="1" x14ac:dyDescent="0.25">
      <c r="A38" s="476" t="s">
        <v>34</v>
      </c>
      <c r="B38" s="417" t="s">
        <v>206</v>
      </c>
      <c r="C38" s="145">
        <v>983373.42076000001</v>
      </c>
      <c r="D38" s="145">
        <v>1162962.08494</v>
      </c>
      <c r="E38" s="21">
        <f t="shared" si="2"/>
        <v>1.1826250947897339</v>
      </c>
      <c r="F38" s="377"/>
      <c r="G38" s="9"/>
      <c r="H38" s="169"/>
      <c r="I38" s="280"/>
      <c r="J38" s="280"/>
    </row>
    <row r="39" spans="1:10" ht="18" customHeight="1" thickBot="1" x14ac:dyDescent="0.25">
      <c r="A39" s="60"/>
      <c r="B39" s="55" t="s">
        <v>2</v>
      </c>
      <c r="C39" s="12">
        <f>SUM(C14:C38)</f>
        <v>20753492.590230003</v>
      </c>
      <c r="D39" s="12">
        <f>SUM(D14:D38)</f>
        <v>22127490.112460002</v>
      </c>
      <c r="E39" s="167">
        <f t="shared" ref="E39" si="4">+IF(C39=0,"X",D39/C39)</f>
        <v>1.0662056044907269</v>
      </c>
      <c r="F39" s="377"/>
      <c r="G39" s="9"/>
      <c r="H39" s="169"/>
      <c r="I39" s="280"/>
      <c r="J39" s="280"/>
    </row>
    <row r="40" spans="1:10" ht="18" customHeight="1" x14ac:dyDescent="0.2">
      <c r="A40" s="293"/>
      <c r="C40" s="25" t="b">
        <v>1</v>
      </c>
      <c r="D40" s="44" t="b">
        <v>1</v>
      </c>
      <c r="E40" s="367"/>
      <c r="F40" s="292"/>
      <c r="G40" s="16"/>
      <c r="H40" s="169"/>
      <c r="I40" s="280"/>
      <c r="J40" s="280"/>
    </row>
    <row r="41" spans="1:10" s="263" customFormat="1" ht="18" customHeight="1" x14ac:dyDescent="0.2">
      <c r="A41" s="549" t="s">
        <v>212</v>
      </c>
      <c r="B41" s="549"/>
      <c r="C41" s="549"/>
      <c r="D41" s="549"/>
      <c r="E41" s="549"/>
      <c r="F41" s="268"/>
      <c r="G41" s="268"/>
      <c r="H41" s="273"/>
      <c r="I41" s="264"/>
      <c r="J41" s="264"/>
    </row>
    <row r="42" spans="1:10" ht="18" customHeight="1" thickBot="1" x14ac:dyDescent="0.25">
      <c r="A42" s="281"/>
      <c r="B42" s="281"/>
      <c r="C42" s="281"/>
      <c r="D42" s="281"/>
      <c r="E42" s="364"/>
      <c r="F42" s="292"/>
      <c r="G42" s="16"/>
      <c r="H42" s="169"/>
      <c r="I42" s="280"/>
      <c r="J42" s="280"/>
    </row>
    <row r="43" spans="1:10" ht="18" customHeight="1" thickBot="1" x14ac:dyDescent="0.25">
      <c r="A43" s="166" t="s">
        <v>3</v>
      </c>
      <c r="B43" s="166" t="s">
        <v>10</v>
      </c>
      <c r="C43" s="284" t="s">
        <v>5</v>
      </c>
      <c r="D43" s="284"/>
      <c r="E43" s="359" t="s">
        <v>6</v>
      </c>
      <c r="F43" s="292"/>
      <c r="G43" s="16"/>
      <c r="H43" s="169"/>
      <c r="I43" s="280"/>
      <c r="J43" s="280"/>
    </row>
    <row r="44" spans="1:10" ht="18" customHeight="1" thickBot="1" x14ac:dyDescent="0.25">
      <c r="A44" s="20"/>
      <c r="B44" s="295"/>
      <c r="C44" s="362">
        <f>+C5</f>
        <v>2020</v>
      </c>
      <c r="D44" s="362">
        <f>+D5</f>
        <v>2021</v>
      </c>
      <c r="E44" s="362" t="str">
        <f>+E5</f>
        <v>21/20</v>
      </c>
      <c r="F44" s="292"/>
      <c r="G44" s="16"/>
      <c r="H44" s="169"/>
      <c r="I44" s="293"/>
      <c r="J44" s="280"/>
    </row>
    <row r="45" spans="1:10" ht="18" customHeight="1" x14ac:dyDescent="0.2">
      <c r="A45" s="166" t="s">
        <v>7</v>
      </c>
      <c r="B45" s="16" t="s">
        <v>162</v>
      </c>
      <c r="C45" s="145">
        <v>1756735.1013400001</v>
      </c>
      <c r="D45" s="11">
        <v>1834713.90007</v>
      </c>
      <c r="E45" s="21">
        <f t="shared" ref="E45:E74" si="5">+IFERROR(IF(D45/C45&gt;0,D45/C45,"X"),"X")</f>
        <v>1.0443884787584192</v>
      </c>
      <c r="F45" s="8"/>
      <c r="G45" s="9"/>
      <c r="H45"/>
      <c r="I45" s="280"/>
      <c r="J45" s="280"/>
    </row>
    <row r="46" spans="1:10" ht="18" customHeight="1" x14ac:dyDescent="0.2">
      <c r="A46" s="20" t="s">
        <v>8</v>
      </c>
      <c r="B46" s="16" t="s">
        <v>163</v>
      </c>
      <c r="C46" s="145">
        <v>497400.61021999997</v>
      </c>
      <c r="D46" s="11">
        <v>596264.27191999997</v>
      </c>
      <c r="E46" s="21">
        <f t="shared" si="5"/>
        <v>1.1987606361324581</v>
      </c>
      <c r="F46" s="8"/>
      <c r="G46" s="9"/>
      <c r="H46"/>
      <c r="I46" s="280"/>
      <c r="J46" s="280"/>
    </row>
    <row r="47" spans="1:10" ht="18" customHeight="1" x14ac:dyDescent="0.2">
      <c r="A47" s="20" t="s">
        <v>9</v>
      </c>
      <c r="B47" s="16" t="s">
        <v>164</v>
      </c>
      <c r="C47" s="145">
        <v>1911941.08073</v>
      </c>
      <c r="D47" s="11">
        <v>2093936.07167</v>
      </c>
      <c r="E47" s="21">
        <f t="shared" si="5"/>
        <v>1.0951885980035077</v>
      </c>
      <c r="F47" s="8"/>
      <c r="G47" s="9"/>
      <c r="H47"/>
      <c r="I47" s="280"/>
      <c r="J47" s="280"/>
    </row>
    <row r="48" spans="1:10" ht="18" customHeight="1" x14ac:dyDescent="0.2">
      <c r="A48" s="476" t="s">
        <v>11</v>
      </c>
      <c r="B48" s="16" t="s">
        <v>165</v>
      </c>
      <c r="C48" s="145">
        <v>58657.228179999998</v>
      </c>
      <c r="D48" s="11">
        <v>77135.939859999999</v>
      </c>
      <c r="E48" s="21">
        <f t="shared" si="5"/>
        <v>1.3150287228590964</v>
      </c>
      <c r="F48" s="8"/>
      <c r="G48" s="9"/>
      <c r="H48"/>
      <c r="I48" s="280"/>
      <c r="J48" s="280"/>
    </row>
    <row r="49" spans="1:10" ht="18" customHeight="1" x14ac:dyDescent="0.2">
      <c r="A49" s="476" t="s">
        <v>12</v>
      </c>
      <c r="B49" s="16" t="s">
        <v>189</v>
      </c>
      <c r="C49" s="145">
        <v>67514.636920000004</v>
      </c>
      <c r="D49" s="11">
        <v>70387.372090000004</v>
      </c>
      <c r="E49" s="21">
        <f t="shared" si="5"/>
        <v>1.042549812915442</v>
      </c>
      <c r="F49" s="8"/>
      <c r="G49" s="9"/>
      <c r="H49"/>
      <c r="I49" s="280"/>
      <c r="J49" s="280"/>
    </row>
    <row r="50" spans="1:10" ht="18" customHeight="1" x14ac:dyDescent="0.2">
      <c r="A50" s="476" t="s">
        <v>13</v>
      </c>
      <c r="B50" s="16" t="s">
        <v>208</v>
      </c>
      <c r="C50" s="145">
        <v>6526146.5405400004</v>
      </c>
      <c r="D50" s="11">
        <v>7440118.8927199999</v>
      </c>
      <c r="E50" s="21">
        <f t="shared" si="5"/>
        <v>1.1400477826390294</v>
      </c>
      <c r="F50" s="8"/>
      <c r="G50" s="9"/>
      <c r="H50"/>
      <c r="I50" s="280"/>
      <c r="J50" s="280"/>
    </row>
    <row r="51" spans="1:10" ht="18" customHeight="1" x14ac:dyDescent="0.2">
      <c r="A51" s="476" t="s">
        <v>14</v>
      </c>
      <c r="B51" s="16" t="s">
        <v>167</v>
      </c>
      <c r="C51" s="145">
        <v>315235.33846</v>
      </c>
      <c r="D51" s="11">
        <v>401740.85298000003</v>
      </c>
      <c r="E51" s="21">
        <f t="shared" si="5"/>
        <v>1.2744156633662969</v>
      </c>
      <c r="F51" s="8"/>
      <c r="G51" s="9"/>
      <c r="H51"/>
      <c r="I51" s="280"/>
      <c r="J51" s="280"/>
    </row>
    <row r="52" spans="1:10" ht="18" customHeight="1" x14ac:dyDescent="0.2">
      <c r="A52" s="476" t="s">
        <v>15</v>
      </c>
      <c r="B52" s="16" t="s">
        <v>168</v>
      </c>
      <c r="C52" s="145">
        <v>226271.55901999999</v>
      </c>
      <c r="D52" s="11">
        <v>291336.68878000003</v>
      </c>
      <c r="E52" s="21">
        <f t="shared" si="5"/>
        <v>1.2875532835050161</v>
      </c>
      <c r="F52" s="8"/>
      <c r="G52" s="9"/>
      <c r="H52"/>
      <c r="I52" s="280"/>
      <c r="J52" s="280"/>
    </row>
    <row r="53" spans="1:10" ht="18" customHeight="1" x14ac:dyDescent="0.2">
      <c r="A53" s="476" t="s">
        <v>16</v>
      </c>
      <c r="B53" s="16" t="s">
        <v>209</v>
      </c>
      <c r="C53" s="145">
        <v>2244904.8874599999</v>
      </c>
      <c r="D53" s="11">
        <v>2512470.68047</v>
      </c>
      <c r="E53" s="21">
        <f t="shared" si="5"/>
        <v>1.1191880308625182</v>
      </c>
      <c r="F53" s="8"/>
      <c r="G53" s="9"/>
      <c r="H53"/>
      <c r="I53" s="280"/>
      <c r="J53" s="280"/>
    </row>
    <row r="54" spans="1:10" ht="18" customHeight="1" x14ac:dyDescent="0.2">
      <c r="A54" s="476" t="s">
        <v>17</v>
      </c>
      <c r="B54" s="16" t="s">
        <v>210</v>
      </c>
      <c r="C54" s="145">
        <v>143954.51279000001</v>
      </c>
      <c r="D54" s="11">
        <v>155153.99836</v>
      </c>
      <c r="E54" s="21">
        <f t="shared" si="5"/>
        <v>1.0777987806907987</v>
      </c>
      <c r="F54" s="8"/>
      <c r="G54" s="9"/>
      <c r="H54"/>
      <c r="I54" s="280"/>
      <c r="J54" s="280"/>
    </row>
    <row r="55" spans="1:10" ht="18" customHeight="1" x14ac:dyDescent="0.2">
      <c r="A55" s="476" t="s">
        <v>18</v>
      </c>
      <c r="B55" s="16" t="s">
        <v>169</v>
      </c>
      <c r="C55" s="145">
        <v>1342514.6699399999</v>
      </c>
      <c r="D55" s="11">
        <v>1451012.86375</v>
      </c>
      <c r="E55" s="21">
        <f t="shared" si="5"/>
        <v>1.080817138344454</v>
      </c>
      <c r="F55" s="8"/>
      <c r="G55" s="9"/>
      <c r="H55"/>
      <c r="I55" s="280"/>
      <c r="J55" s="280"/>
    </row>
    <row r="56" spans="1:10" ht="18" customHeight="1" x14ac:dyDescent="0.2">
      <c r="A56" s="476" t="s">
        <v>19</v>
      </c>
      <c r="B56" s="16" t="s">
        <v>170</v>
      </c>
      <c r="C56" s="145">
        <v>123673.32464000001</v>
      </c>
      <c r="D56" s="11">
        <v>145119.78370999999</v>
      </c>
      <c r="E56" s="21">
        <f t="shared" si="5"/>
        <v>1.1734121657392842</v>
      </c>
      <c r="F56" s="8"/>
      <c r="G56" s="9"/>
      <c r="H56"/>
      <c r="I56" s="280"/>
      <c r="J56" s="280"/>
    </row>
    <row r="57" spans="1:10" ht="18" customHeight="1" x14ac:dyDescent="0.2">
      <c r="A57" s="476" t="s">
        <v>20</v>
      </c>
      <c r="B57" s="16" t="s">
        <v>171</v>
      </c>
      <c r="C57" s="145">
        <v>1085054.94841</v>
      </c>
      <c r="D57" s="11">
        <v>1129437.46187</v>
      </c>
      <c r="E57" s="21">
        <f t="shared" si="5"/>
        <v>1.0409034708565097</v>
      </c>
      <c r="F57" s="8"/>
      <c r="G57" s="9"/>
      <c r="H57"/>
      <c r="I57" s="280"/>
      <c r="J57" s="280"/>
    </row>
    <row r="58" spans="1:10" ht="18" customHeight="1" x14ac:dyDescent="0.2">
      <c r="A58" s="476" t="s">
        <v>21</v>
      </c>
      <c r="B58" s="16" t="s">
        <v>297</v>
      </c>
      <c r="C58" s="145">
        <v>43659.832699999999</v>
      </c>
      <c r="D58" s="11">
        <v>78793.865250000003</v>
      </c>
      <c r="E58" s="21">
        <f t="shared" si="5"/>
        <v>1.8047221067340462</v>
      </c>
      <c r="F58" s="8"/>
      <c r="G58" s="9"/>
      <c r="H58"/>
      <c r="I58" s="280"/>
      <c r="J58" s="280"/>
    </row>
    <row r="59" spans="1:10" ht="18" customHeight="1" x14ac:dyDescent="0.2">
      <c r="A59" s="476" t="s">
        <v>22</v>
      </c>
      <c r="B59" s="16" t="s">
        <v>172</v>
      </c>
      <c r="C59" s="145">
        <v>3621.68181</v>
      </c>
      <c r="D59" s="11">
        <v>7638.08907</v>
      </c>
      <c r="E59" s="21">
        <f t="shared" si="5"/>
        <v>2.108989544280258</v>
      </c>
      <c r="F59" s="8"/>
      <c r="G59" s="9"/>
      <c r="H59"/>
      <c r="I59" s="280"/>
      <c r="J59" s="280"/>
    </row>
    <row r="60" spans="1:10" ht="18" customHeight="1" x14ac:dyDescent="0.2">
      <c r="A60" s="476" t="s">
        <v>23</v>
      </c>
      <c r="B60" s="16" t="s">
        <v>244</v>
      </c>
      <c r="C60" s="145">
        <v>517867.3553</v>
      </c>
      <c r="D60" s="11">
        <v>815845.37962999998</v>
      </c>
      <c r="E60" s="21">
        <f t="shared" si="5"/>
        <v>1.5753944929727839</v>
      </c>
      <c r="F60" s="8"/>
      <c r="G60" s="9"/>
      <c r="H60"/>
      <c r="I60" s="280"/>
      <c r="J60" s="280"/>
    </row>
    <row r="61" spans="1:10" ht="18" customHeight="1" x14ac:dyDescent="0.2">
      <c r="A61" s="476" t="s">
        <v>24</v>
      </c>
      <c r="B61" s="16" t="s">
        <v>211</v>
      </c>
      <c r="C61" s="145">
        <v>304658.39199999999</v>
      </c>
      <c r="D61" s="11">
        <v>338529.59272999997</v>
      </c>
      <c r="E61" s="21">
        <f t="shared" si="5"/>
        <v>1.1111776390193775</v>
      </c>
      <c r="F61" s="8"/>
      <c r="G61" s="9"/>
      <c r="H61"/>
      <c r="I61" s="280"/>
      <c r="J61" s="280"/>
    </row>
    <row r="62" spans="1:10" ht="18" customHeight="1" x14ac:dyDescent="0.2">
      <c r="A62" s="476" t="s">
        <v>25</v>
      </c>
      <c r="B62" s="16" t="s">
        <v>249</v>
      </c>
      <c r="C62" s="145">
        <v>140511.61335999999</v>
      </c>
      <c r="D62" s="11">
        <v>154927.31815000001</v>
      </c>
      <c r="E62" s="21">
        <f t="shared" si="5"/>
        <v>1.102594400884616</v>
      </c>
      <c r="F62" s="8"/>
      <c r="G62" s="9"/>
      <c r="H62"/>
      <c r="I62" s="280"/>
      <c r="J62" s="280"/>
    </row>
    <row r="63" spans="1:10" ht="18" customHeight="1" x14ac:dyDescent="0.2">
      <c r="A63" s="476" t="s">
        <v>26</v>
      </c>
      <c r="B63" s="16" t="s">
        <v>173</v>
      </c>
      <c r="C63" s="145">
        <v>448398.59417</v>
      </c>
      <c r="D63" s="11">
        <v>573196.19848000002</v>
      </c>
      <c r="E63" s="21">
        <f t="shared" si="5"/>
        <v>1.2783184557949034</v>
      </c>
      <c r="F63" s="8"/>
      <c r="G63" s="9"/>
      <c r="H63"/>
      <c r="I63" s="280"/>
      <c r="J63" s="280"/>
    </row>
    <row r="64" spans="1:10" ht="18" customHeight="1" x14ac:dyDescent="0.2">
      <c r="A64" s="476" t="s">
        <v>27</v>
      </c>
      <c r="B64" s="16" t="s">
        <v>174</v>
      </c>
      <c r="C64" s="145">
        <v>12536676.84795</v>
      </c>
      <c r="D64" s="11">
        <v>13388898.40601</v>
      </c>
      <c r="E64" s="21">
        <f t="shared" si="5"/>
        <v>1.0679782663616599</v>
      </c>
      <c r="F64" s="8"/>
      <c r="G64" s="9"/>
      <c r="H64"/>
      <c r="I64" s="280"/>
      <c r="J64" s="280"/>
    </row>
    <row r="65" spans="1:10" ht="18" customHeight="1" x14ac:dyDescent="0.2">
      <c r="A65" s="476" t="s">
        <v>28</v>
      </c>
      <c r="B65" s="16" t="s">
        <v>245</v>
      </c>
      <c r="C65" s="145">
        <v>633193.26463999995</v>
      </c>
      <c r="D65" s="11">
        <v>796524.66665999999</v>
      </c>
      <c r="E65" s="21">
        <f t="shared" si="5"/>
        <v>1.2579487356247567</v>
      </c>
      <c r="F65" s="8"/>
      <c r="G65" s="9"/>
      <c r="H65"/>
      <c r="I65" s="280"/>
      <c r="J65" s="280"/>
    </row>
    <row r="66" spans="1:10" ht="18" customHeight="1" x14ac:dyDescent="0.2">
      <c r="A66" s="476" t="s">
        <v>31</v>
      </c>
      <c r="B66" s="16" t="s">
        <v>299</v>
      </c>
      <c r="C66" s="145">
        <v>227182.14936000001</v>
      </c>
      <c r="D66" s="11">
        <v>209009.48027</v>
      </c>
      <c r="E66" s="21">
        <f t="shared" si="5"/>
        <v>0.92000837591688145</v>
      </c>
      <c r="F66" s="8"/>
      <c r="G66" s="9"/>
      <c r="H66"/>
      <c r="I66" s="280"/>
      <c r="J66" s="280"/>
    </row>
    <row r="67" spans="1:10" ht="18" customHeight="1" x14ac:dyDescent="0.2">
      <c r="A67" s="476" t="s">
        <v>32</v>
      </c>
      <c r="B67" s="16" t="s">
        <v>322</v>
      </c>
      <c r="C67" s="145">
        <v>116484.67676</v>
      </c>
      <c r="D67" s="11">
        <v>122019.76308</v>
      </c>
      <c r="E67" s="21">
        <f t="shared" si="5"/>
        <v>1.0475177205616861</v>
      </c>
      <c r="F67" s="8"/>
      <c r="G67" s="9"/>
      <c r="H67"/>
      <c r="I67" s="280"/>
      <c r="J67" s="280"/>
    </row>
    <row r="68" spans="1:10" ht="18" customHeight="1" x14ac:dyDescent="0.2">
      <c r="A68" s="476" t="s">
        <v>33</v>
      </c>
      <c r="B68" s="16" t="s">
        <v>175</v>
      </c>
      <c r="C68" s="145">
        <v>46969.543689999999</v>
      </c>
      <c r="D68" s="11">
        <v>69403.971179999993</v>
      </c>
      <c r="E68" s="21">
        <f t="shared" si="5"/>
        <v>1.477637756884923</v>
      </c>
      <c r="F68" s="8"/>
      <c r="G68" s="9"/>
      <c r="H68"/>
      <c r="I68" s="280"/>
      <c r="J68" s="280"/>
    </row>
    <row r="69" spans="1:10" ht="18" customHeight="1" x14ac:dyDescent="0.2">
      <c r="A69" s="476" t="s">
        <v>34</v>
      </c>
      <c r="B69" s="16" t="s">
        <v>190</v>
      </c>
      <c r="C69" s="145">
        <v>622268.64193000004</v>
      </c>
      <c r="D69" s="11">
        <v>651034.82889</v>
      </c>
      <c r="E69" s="21">
        <f t="shared" si="5"/>
        <v>1.0462279231535436</v>
      </c>
      <c r="F69" s="8"/>
      <c r="G69" s="9"/>
      <c r="H69"/>
      <c r="I69" s="280"/>
      <c r="J69" s="280"/>
    </row>
    <row r="70" spans="1:10" ht="18" customHeight="1" x14ac:dyDescent="0.2">
      <c r="A70" s="476" t="s">
        <v>35</v>
      </c>
      <c r="B70" s="16" t="s">
        <v>191</v>
      </c>
      <c r="C70" s="145">
        <v>347697.95637000003</v>
      </c>
      <c r="D70" s="11">
        <v>382370.31287999998</v>
      </c>
      <c r="E70" s="21">
        <f t="shared" si="5"/>
        <v>1.0997197592760759</v>
      </c>
      <c r="F70" s="8"/>
      <c r="G70" s="9"/>
      <c r="H70"/>
      <c r="I70" s="280"/>
    </row>
    <row r="71" spans="1:10" ht="18" customHeight="1" x14ac:dyDescent="0.2">
      <c r="A71" s="476" t="s">
        <v>36</v>
      </c>
      <c r="B71" s="16" t="s">
        <v>176</v>
      </c>
      <c r="C71" s="145">
        <v>3183648.5801499998</v>
      </c>
      <c r="D71" s="11">
        <v>3226484.91475</v>
      </c>
      <c r="E71" s="21">
        <f t="shared" si="5"/>
        <v>1.0134551077235987</v>
      </c>
      <c r="F71" s="8"/>
      <c r="G71" s="9"/>
      <c r="H71"/>
      <c r="I71" s="280"/>
    </row>
    <row r="72" spans="1:10" ht="18" customHeight="1" x14ac:dyDescent="0.2">
      <c r="A72" s="476" t="s">
        <v>37</v>
      </c>
      <c r="B72" s="16" t="s">
        <v>177</v>
      </c>
      <c r="C72" s="145">
        <v>6246293.1874599997</v>
      </c>
      <c r="D72" s="11">
        <v>7028968.7259999998</v>
      </c>
      <c r="E72" s="21">
        <f t="shared" si="5"/>
        <v>1.125302401768667</v>
      </c>
      <c r="F72" s="8"/>
      <c r="G72" s="9"/>
      <c r="H72"/>
      <c r="I72" s="280"/>
    </row>
    <row r="73" spans="1:10" ht="18" customHeight="1" x14ac:dyDescent="0.2">
      <c r="A73" s="476" t="s">
        <v>38</v>
      </c>
      <c r="B73" s="16" t="s">
        <v>330</v>
      </c>
      <c r="C73" s="145">
        <v>872845.44749000005</v>
      </c>
      <c r="D73" s="11">
        <v>954185.31799999997</v>
      </c>
      <c r="E73" s="21">
        <f t="shared" ref="E73" si="6">+IFERROR(IF(D73/C73&gt;0,D73/C73,"X"),"X")</f>
        <v>1.0931893163261663</v>
      </c>
      <c r="F73" s="377"/>
      <c r="G73" s="9"/>
      <c r="H73"/>
      <c r="I73" s="280"/>
    </row>
    <row r="74" spans="1:10" ht="18" customHeight="1" thickBot="1" x14ac:dyDescent="0.25">
      <c r="A74" s="476" t="s">
        <v>39</v>
      </c>
      <c r="B74" s="16" t="s">
        <v>178</v>
      </c>
      <c r="C74" s="145">
        <v>76771.549339999998</v>
      </c>
      <c r="D74" s="11">
        <v>98215.037400000001</v>
      </c>
      <c r="E74" s="21">
        <f t="shared" si="5"/>
        <v>1.2793155569263388</v>
      </c>
      <c r="F74" s="8"/>
      <c r="G74" s="9"/>
      <c r="H74"/>
      <c r="I74" s="280"/>
    </row>
    <row r="75" spans="1:10" ht="18" customHeight="1" thickBot="1" x14ac:dyDescent="0.25">
      <c r="A75" s="60"/>
      <c r="B75" s="291" t="s">
        <v>2</v>
      </c>
      <c r="C75" s="343">
        <f>SUM(C45:C74)</f>
        <v>42668753.753130004</v>
      </c>
      <c r="D75" s="12">
        <f>+SUM(D45:D74)</f>
        <v>47094874.646680005</v>
      </c>
      <c r="E75" s="167">
        <f t="shared" ref="E75" si="7">+IF(C75=0,"X",D75/C75)</f>
        <v>1.1037321342722675</v>
      </c>
      <c r="F75" s="8"/>
      <c r="G75" s="9"/>
      <c r="H75"/>
      <c r="I75" s="280"/>
    </row>
    <row r="76" spans="1:10" x14ac:dyDescent="0.2">
      <c r="C76" s="25" t="b">
        <v>1</v>
      </c>
      <c r="D76" s="25" t="b">
        <v>1</v>
      </c>
      <c r="E76" s="367"/>
      <c r="H76"/>
    </row>
    <row r="77" spans="1:10" s="263" customFormat="1" ht="15" customHeight="1" x14ac:dyDescent="0.2">
      <c r="A77" s="549" t="s">
        <v>97</v>
      </c>
      <c r="B77" s="549"/>
      <c r="C77" s="549"/>
      <c r="D77" s="549"/>
      <c r="E77" s="549"/>
      <c r="F77" s="265"/>
      <c r="G77" s="266"/>
      <c r="H77"/>
    </row>
    <row r="78" spans="1:10" ht="15" customHeight="1" thickBot="1" x14ac:dyDescent="0.25">
      <c r="A78" s="281"/>
      <c r="B78" s="281"/>
      <c r="C78" s="281"/>
      <c r="D78" s="281"/>
      <c r="E78" s="364"/>
      <c r="F78" s="281"/>
      <c r="G78" s="282"/>
    </row>
    <row r="79" spans="1:10" ht="27.75" customHeight="1" x14ac:dyDescent="0.2">
      <c r="A79" s="553" t="s">
        <v>3</v>
      </c>
      <c r="B79" s="553" t="s">
        <v>30</v>
      </c>
      <c r="C79" s="556" t="s">
        <v>5</v>
      </c>
      <c r="D79" s="557"/>
      <c r="E79" s="560" t="s">
        <v>6</v>
      </c>
      <c r="F79" s="556" t="s">
        <v>151</v>
      </c>
      <c r="G79" s="557"/>
    </row>
    <row r="80" spans="1:10" ht="15" customHeight="1" thickBot="1" x14ac:dyDescent="0.25">
      <c r="A80" s="554"/>
      <c r="B80" s="554"/>
      <c r="C80" s="558"/>
      <c r="D80" s="559"/>
      <c r="E80" s="561"/>
      <c r="F80" s="558"/>
      <c r="G80" s="559"/>
    </row>
    <row r="81" spans="1:9" ht="15" customHeight="1" thickBot="1" x14ac:dyDescent="0.25">
      <c r="A81" s="555"/>
      <c r="B81" s="555"/>
      <c r="C81" s="360">
        <f>+C5</f>
        <v>2020</v>
      </c>
      <c r="D81" s="362">
        <f>+D5</f>
        <v>2021</v>
      </c>
      <c r="E81" s="362" t="str">
        <f>+E5</f>
        <v>21/20</v>
      </c>
      <c r="F81" s="362">
        <f>+C81</f>
        <v>2020</v>
      </c>
      <c r="G81" s="362">
        <f>+D81</f>
        <v>2021</v>
      </c>
    </row>
    <row r="82" spans="1:9" ht="15" customHeight="1" x14ac:dyDescent="0.2">
      <c r="A82" s="166"/>
      <c r="B82" s="49"/>
      <c r="C82" s="100"/>
      <c r="D82" s="296"/>
      <c r="E82" s="54"/>
      <c r="F82" s="101"/>
      <c r="G82" s="101"/>
      <c r="H82" s="297"/>
      <c r="I82" s="9"/>
    </row>
    <row r="83" spans="1:9" x14ac:dyDescent="0.2">
      <c r="A83" s="20" t="s">
        <v>7</v>
      </c>
      <c r="B83" s="61" t="s">
        <v>213</v>
      </c>
      <c r="C83" s="93">
        <v>7963583.6991899991</v>
      </c>
      <c r="D83" s="93">
        <v>9066915.7203099988</v>
      </c>
      <c r="E83" s="21">
        <f t="shared" ref="E83:E88" si="8">+IFERROR(IF(D83/C83&gt;0,D83/C83,"X"),"X")</f>
        <v>1.1385471745882727</v>
      </c>
      <c r="F83" s="95">
        <f>+C83/C91</f>
        <v>0.38372257896191259</v>
      </c>
      <c r="G83" s="95">
        <f>+D83/D91</f>
        <v>0.40975798313449091</v>
      </c>
      <c r="H83" s="9"/>
      <c r="I83" s="9"/>
    </row>
    <row r="84" spans="1:9" x14ac:dyDescent="0.2">
      <c r="A84" s="20" t="s">
        <v>8</v>
      </c>
      <c r="B84" s="61" t="s">
        <v>214</v>
      </c>
      <c r="C84" s="93">
        <v>109829.27118000001</v>
      </c>
      <c r="D84" s="93">
        <v>106692.38359</v>
      </c>
      <c r="E84" s="21">
        <f t="shared" si="8"/>
        <v>0.97143851036888929</v>
      </c>
      <c r="F84" s="95">
        <f>+C84/C91</f>
        <v>5.2920861730860521E-3</v>
      </c>
      <c r="G84" s="95">
        <f>+D84/D91</f>
        <v>4.8217119541235937E-3</v>
      </c>
      <c r="H84" s="9"/>
      <c r="I84" s="9"/>
    </row>
    <row r="85" spans="1:9" ht="25.5" x14ac:dyDescent="0.2">
      <c r="A85" s="20" t="s">
        <v>9</v>
      </c>
      <c r="B85" s="61" t="s">
        <v>150</v>
      </c>
      <c r="C85" s="93">
        <v>5884507.2857600003</v>
      </c>
      <c r="D85" s="93">
        <v>5700455.1612900002</v>
      </c>
      <c r="E85" s="21">
        <f t="shared" si="8"/>
        <v>0.96872259383289572</v>
      </c>
      <c r="F85" s="95">
        <f>+C85/C91</f>
        <v>0.28354298729121941</v>
      </c>
      <c r="G85" s="95">
        <f>+D85/D91</f>
        <v>0.25761869657689157</v>
      </c>
      <c r="H85" s="9"/>
      <c r="I85" s="9"/>
    </row>
    <row r="86" spans="1:9" x14ac:dyDescent="0.2">
      <c r="A86" s="20" t="s">
        <v>11</v>
      </c>
      <c r="B86" s="61" t="s">
        <v>215</v>
      </c>
      <c r="C86" s="93">
        <v>158751.67915000001</v>
      </c>
      <c r="D86" s="93">
        <v>161002.97897</v>
      </c>
      <c r="E86" s="21">
        <f t="shared" si="8"/>
        <v>1.0141812661891456</v>
      </c>
      <c r="F86" s="95">
        <f>+C86/C91</f>
        <v>7.649395804575786E-3</v>
      </c>
      <c r="G86" s="95">
        <f>+D86/D91</f>
        <v>7.2761518885207481E-3</v>
      </c>
      <c r="H86" s="9"/>
      <c r="I86" s="9"/>
    </row>
    <row r="87" spans="1:9" ht="25.5" x14ac:dyDescent="0.2">
      <c r="A87" s="20" t="s">
        <v>12</v>
      </c>
      <c r="B87" s="61" t="s">
        <v>216</v>
      </c>
      <c r="C87" s="93">
        <v>6636812.6815400003</v>
      </c>
      <c r="D87" s="93">
        <v>7092419.0550500005</v>
      </c>
      <c r="E87" s="21">
        <f t="shared" si="8"/>
        <v>1.0686483701396681</v>
      </c>
      <c r="F87" s="95">
        <f>+C87/C91</f>
        <v>0.31979256757315028</v>
      </c>
      <c r="G87" s="95">
        <f>+D87/D91</f>
        <v>0.32052523892243234</v>
      </c>
      <c r="H87" s="9"/>
      <c r="I87" s="9"/>
    </row>
    <row r="88" spans="1:9" x14ac:dyDescent="0.2">
      <c r="A88" s="20" t="s">
        <v>13</v>
      </c>
      <c r="B88" s="62" t="s">
        <v>70</v>
      </c>
      <c r="C88" s="93">
        <v>7.9734099999999994</v>
      </c>
      <c r="D88" s="93">
        <v>4.81325</v>
      </c>
      <c r="E88" s="21">
        <f t="shared" si="8"/>
        <v>0.60366267381208294</v>
      </c>
      <c r="F88" s="95">
        <f>+C88/C91</f>
        <v>3.841960559329467E-7</v>
      </c>
      <c r="G88" s="95">
        <f>+D88/D91</f>
        <v>2.175235408777635E-7</v>
      </c>
      <c r="H88" s="9"/>
      <c r="I88" s="9"/>
    </row>
    <row r="89" spans="1:9" ht="15" customHeight="1" thickBot="1" x14ac:dyDescent="0.25">
      <c r="A89" s="20"/>
      <c r="B89" s="34"/>
      <c r="C89" s="96"/>
      <c r="D89" s="96"/>
      <c r="E89" s="54"/>
      <c r="F89" s="101"/>
      <c r="G89" s="101"/>
      <c r="H89" s="9"/>
      <c r="I89" s="9"/>
    </row>
    <row r="90" spans="1:9" ht="15" customHeight="1" x14ac:dyDescent="0.2">
      <c r="A90" s="166"/>
      <c r="B90" s="36"/>
      <c r="C90" s="93"/>
      <c r="D90" s="93"/>
      <c r="E90" s="365"/>
      <c r="F90" s="298"/>
      <c r="G90" s="298"/>
      <c r="H90" s="9"/>
      <c r="I90" s="9"/>
    </row>
    <row r="91" spans="1:9" ht="15" customHeight="1" x14ac:dyDescent="0.2">
      <c r="A91" s="299"/>
      <c r="B91" s="38" t="s">
        <v>2</v>
      </c>
      <c r="C91" s="300">
        <f>SUM(C83:C88)</f>
        <v>20753492.590229999</v>
      </c>
      <c r="D91" s="300">
        <f>SUM(D83:D88)</f>
        <v>22127490.112459999</v>
      </c>
      <c r="E91" s="368">
        <f t="shared" ref="E91" si="9">+IF(C91=0,"X",D91/C91)</f>
        <v>1.0662056044907269</v>
      </c>
      <c r="F91" s="101">
        <f>SUM(F83:F88)</f>
        <v>1</v>
      </c>
      <c r="G91" s="101">
        <f>SUM(G83:G88)</f>
        <v>1</v>
      </c>
      <c r="H91" s="9"/>
      <c r="I91" s="9"/>
    </row>
    <row r="92" spans="1:9" ht="15" customHeight="1" thickBot="1" x14ac:dyDescent="0.25">
      <c r="A92" s="286"/>
      <c r="B92" s="40"/>
      <c r="C92" s="96"/>
      <c r="D92" s="213"/>
      <c r="E92" s="361"/>
      <c r="F92" s="302"/>
      <c r="G92" s="303"/>
      <c r="H92" s="9"/>
      <c r="I92" s="9"/>
    </row>
    <row r="93" spans="1:9" ht="15" customHeight="1" x14ac:dyDescent="0.2">
      <c r="C93" s="25" t="b">
        <f>+C91=C6</f>
        <v>1</v>
      </c>
      <c r="D93" s="25" t="b">
        <f>+D91=D6</f>
        <v>1</v>
      </c>
      <c r="E93" s="367"/>
      <c r="F93" s="16"/>
      <c r="G93" s="292"/>
      <c r="H93" s="9"/>
      <c r="I93" s="9"/>
    </row>
    <row r="94" spans="1:9" s="263" customFormat="1" ht="15" customHeight="1" x14ac:dyDescent="0.2">
      <c r="A94" s="549" t="s">
        <v>129</v>
      </c>
      <c r="B94" s="549"/>
      <c r="C94" s="549"/>
      <c r="D94" s="549"/>
      <c r="E94" s="549"/>
      <c r="F94" s="278"/>
      <c r="G94" s="278"/>
      <c r="H94" s="271"/>
      <c r="I94" s="271"/>
    </row>
    <row r="95" spans="1:9" ht="15" customHeight="1" thickBot="1" x14ac:dyDescent="0.25">
      <c r="C95" s="292"/>
      <c r="D95" s="292"/>
      <c r="F95" s="280"/>
      <c r="H95" s="9"/>
      <c r="I95" s="9"/>
    </row>
    <row r="96" spans="1:9" ht="27.75" customHeight="1" x14ac:dyDescent="0.2">
      <c r="A96" s="550" t="s">
        <v>3</v>
      </c>
      <c r="B96" s="553" t="s">
        <v>30</v>
      </c>
      <c r="C96" s="556" t="s">
        <v>5</v>
      </c>
      <c r="D96" s="557"/>
      <c r="E96" s="560" t="s">
        <v>6</v>
      </c>
      <c r="F96" s="556" t="s">
        <v>151</v>
      </c>
      <c r="G96" s="557"/>
      <c r="H96" s="9"/>
      <c r="I96" s="9"/>
    </row>
    <row r="97" spans="1:11" ht="15" customHeight="1" thickBot="1" x14ac:dyDescent="0.25">
      <c r="A97" s="551"/>
      <c r="B97" s="554"/>
      <c r="C97" s="558"/>
      <c r="D97" s="559"/>
      <c r="E97" s="561"/>
      <c r="F97" s="558"/>
      <c r="G97" s="559"/>
      <c r="H97" s="9"/>
      <c r="I97" s="9"/>
    </row>
    <row r="98" spans="1:11" ht="15" customHeight="1" thickBot="1" x14ac:dyDescent="0.25">
      <c r="A98" s="552"/>
      <c r="B98" s="555"/>
      <c r="C98" s="360">
        <f>+C5</f>
        <v>2020</v>
      </c>
      <c r="D98" s="360">
        <f>+D5</f>
        <v>2021</v>
      </c>
      <c r="E98" s="360" t="str">
        <f>+E5</f>
        <v>21/20</v>
      </c>
      <c r="F98" s="362">
        <f>+C98</f>
        <v>2020</v>
      </c>
      <c r="G98" s="362">
        <f>+D98</f>
        <v>2021</v>
      </c>
      <c r="H98" s="9"/>
      <c r="I98" s="9"/>
    </row>
    <row r="99" spans="1:11" ht="15" customHeight="1" x14ac:dyDescent="0.2">
      <c r="A99" s="100"/>
      <c r="B99" s="46"/>
      <c r="C99" s="304"/>
      <c r="D99" s="304"/>
      <c r="E99" s="365"/>
      <c r="F99" s="289"/>
      <c r="G99" s="289"/>
      <c r="H99" s="9"/>
      <c r="I99" s="9"/>
    </row>
    <row r="100" spans="1:11" ht="25.5" x14ac:dyDescent="0.2">
      <c r="A100" s="20" t="s">
        <v>7</v>
      </c>
      <c r="B100" s="64" t="s">
        <v>217</v>
      </c>
      <c r="C100" s="93">
        <v>1738320.21875</v>
      </c>
      <c r="D100" s="93">
        <v>1981788.10323</v>
      </c>
      <c r="E100" s="21">
        <f t="shared" ref="E100:E118" si="10">+IFERROR(IF(D100/C100&gt;0,D100/C100,"X"),"X")</f>
        <v>1.1400592835853189</v>
      </c>
      <c r="F100" s="95">
        <f>+C100/C121</f>
        <v>4.0739887291001177E-2</v>
      </c>
      <c r="G100" s="95">
        <f>+D100/D121</f>
        <v>4.2080759702239019E-2</v>
      </c>
      <c r="H100" s="9"/>
      <c r="I100" s="9"/>
    </row>
    <row r="101" spans="1:11" x14ac:dyDescent="0.2">
      <c r="A101" s="20" t="s">
        <v>8</v>
      </c>
      <c r="B101" s="64" t="s">
        <v>218</v>
      </c>
      <c r="C101" s="93">
        <v>779471.17807000002</v>
      </c>
      <c r="D101" s="93">
        <v>1043287.0724299999</v>
      </c>
      <c r="E101" s="21">
        <f t="shared" si="10"/>
        <v>1.3384549702186783</v>
      </c>
      <c r="F101" s="95">
        <f>+C101/C121</f>
        <v>1.826796213875408E-2</v>
      </c>
      <c r="G101" s="95">
        <f>+D101/D121</f>
        <v>2.2152879272928049E-2</v>
      </c>
      <c r="H101" s="9"/>
      <c r="I101" s="9"/>
    </row>
    <row r="102" spans="1:11" ht="25.5" x14ac:dyDescent="0.2">
      <c r="A102" s="20" t="s">
        <v>9</v>
      </c>
      <c r="B102" s="64" t="s">
        <v>219</v>
      </c>
      <c r="C102" s="93">
        <v>8797201.6161800008</v>
      </c>
      <c r="D102" s="93">
        <v>9697614.6627399996</v>
      </c>
      <c r="E102" s="21">
        <f t="shared" si="10"/>
        <v>1.1023522121971081</v>
      </c>
      <c r="F102" s="95">
        <f>+C102/C121</f>
        <v>0.20617432763746171</v>
      </c>
      <c r="G102" s="95">
        <f>+D102/D121</f>
        <v>0.20591656173662617</v>
      </c>
      <c r="H102" s="9"/>
      <c r="I102" s="280"/>
      <c r="J102" s="280"/>
      <c r="K102" s="280"/>
    </row>
    <row r="103" spans="1:11" x14ac:dyDescent="0.2">
      <c r="A103" s="20" t="s">
        <v>11</v>
      </c>
      <c r="B103" s="64" t="s">
        <v>220</v>
      </c>
      <c r="C103" s="93">
        <v>83535.89740999999</v>
      </c>
      <c r="D103" s="93">
        <v>92972.793900000004</v>
      </c>
      <c r="E103" s="21">
        <f t="shared" si="10"/>
        <v>1.1129681583916322</v>
      </c>
      <c r="F103" s="95">
        <f>+C103/C121</f>
        <v>1.957776828761307E-3</v>
      </c>
      <c r="G103" s="95">
        <f>+D103/D121</f>
        <v>1.9741594939313434E-3</v>
      </c>
      <c r="H103" s="9"/>
      <c r="I103" s="9"/>
    </row>
    <row r="104" spans="1:11" x14ac:dyDescent="0.2">
      <c r="A104" s="20" t="s">
        <v>12</v>
      </c>
      <c r="B104" s="64" t="s">
        <v>221</v>
      </c>
      <c r="C104" s="93">
        <v>44482.409439999996</v>
      </c>
      <c r="D104" s="93">
        <v>53959.265610000002</v>
      </c>
      <c r="E104" s="21">
        <f t="shared" si="10"/>
        <v>1.2130472761998841</v>
      </c>
      <c r="F104" s="95">
        <f>+C104/C121</f>
        <v>1.0425054759593709E-3</v>
      </c>
      <c r="G104" s="95">
        <f>+D104/D121</f>
        <v>1.1457566458002778E-3</v>
      </c>
      <c r="H104" s="9"/>
      <c r="I104" s="9"/>
    </row>
    <row r="105" spans="1:11" x14ac:dyDescent="0.2">
      <c r="A105" s="20" t="s">
        <v>13</v>
      </c>
      <c r="B105" s="64" t="s">
        <v>222</v>
      </c>
      <c r="C105" s="93">
        <v>97109.057799999995</v>
      </c>
      <c r="D105" s="93">
        <v>115485.49970999999</v>
      </c>
      <c r="E105" s="21">
        <f t="shared" si="10"/>
        <v>1.1892350963578189</v>
      </c>
      <c r="F105" s="95">
        <f>+C105/C121</f>
        <v>2.2758822149305559E-3</v>
      </c>
      <c r="G105" s="95">
        <f>+D105/D121</f>
        <v>2.452188281112867E-3</v>
      </c>
      <c r="H105" s="9"/>
      <c r="I105" s="9"/>
    </row>
    <row r="106" spans="1:11" x14ac:dyDescent="0.2">
      <c r="A106" s="20" t="s">
        <v>14</v>
      </c>
      <c r="B106" s="64" t="s">
        <v>223</v>
      </c>
      <c r="C106" s="93">
        <v>170941.19003999999</v>
      </c>
      <c r="D106" s="93">
        <v>182277.40562000001</v>
      </c>
      <c r="E106" s="21">
        <f t="shared" si="10"/>
        <v>1.0663164657818713</v>
      </c>
      <c r="F106" s="95">
        <f>+C106/C121</f>
        <v>4.0062381720595815E-3</v>
      </c>
      <c r="G106" s="95">
        <f>+D106/D121</f>
        <v>3.8704297863839648E-3</v>
      </c>
      <c r="H106" s="9"/>
      <c r="I106" s="9"/>
    </row>
    <row r="107" spans="1:11" ht="25.5" x14ac:dyDescent="0.2">
      <c r="A107" s="20" t="s">
        <v>15</v>
      </c>
      <c r="B107" s="64" t="s">
        <v>224</v>
      </c>
      <c r="C107" s="93">
        <v>3934708.0627100002</v>
      </c>
      <c r="D107" s="93">
        <v>4414609.1085700002</v>
      </c>
      <c r="E107" s="21">
        <f t="shared" si="10"/>
        <v>1.1219661124056741</v>
      </c>
      <c r="F107" s="95">
        <f>+C107/C121</f>
        <v>9.2215209412376278E-2</v>
      </c>
      <c r="G107" s="95">
        <f>+D107/D121</f>
        <v>9.3738631680286094E-2</v>
      </c>
      <c r="H107" s="9"/>
      <c r="I107" s="9"/>
    </row>
    <row r="108" spans="1:11" ht="25.5" x14ac:dyDescent="0.2">
      <c r="A108" s="20" t="s">
        <v>16</v>
      </c>
      <c r="B108" s="64" t="s">
        <v>225</v>
      </c>
      <c r="C108" s="93">
        <v>3663640.7303800001</v>
      </c>
      <c r="D108" s="93">
        <v>4472245.1133399997</v>
      </c>
      <c r="E108" s="21">
        <f t="shared" si="10"/>
        <v>1.2207106106924763</v>
      </c>
      <c r="F108" s="95">
        <f>+C108/C121</f>
        <v>8.5862379566481947E-2</v>
      </c>
      <c r="G108" s="95">
        <f>+D108/D121</f>
        <v>9.4962459224194801E-2</v>
      </c>
      <c r="H108" s="9"/>
      <c r="I108" s="9"/>
    </row>
    <row r="109" spans="1:11" ht="25.5" x14ac:dyDescent="0.2">
      <c r="A109" s="20" t="s">
        <v>17</v>
      </c>
      <c r="B109" s="64" t="s">
        <v>226</v>
      </c>
      <c r="C109" s="93">
        <v>14631214.19094</v>
      </c>
      <c r="D109" s="93">
        <v>14927006.37926</v>
      </c>
      <c r="E109" s="21">
        <f t="shared" si="10"/>
        <v>1.0202165168563495</v>
      </c>
      <c r="F109" s="95">
        <f>+C109/C121</f>
        <v>0.34290230916028835</v>
      </c>
      <c r="G109" s="95">
        <f>+D109/D121</f>
        <v>0.31695606987228392</v>
      </c>
      <c r="H109" s="231"/>
      <c r="I109" s="9"/>
    </row>
    <row r="110" spans="1:11" ht="38.25" x14ac:dyDescent="0.2">
      <c r="A110" s="20" t="s">
        <v>18</v>
      </c>
      <c r="B110" s="64" t="s">
        <v>227</v>
      </c>
      <c r="C110" s="93">
        <v>23462.230010000003</v>
      </c>
      <c r="D110" s="93">
        <v>19059.816199999997</v>
      </c>
      <c r="E110" s="21">
        <f t="shared" si="10"/>
        <v>0.81236166348537109</v>
      </c>
      <c r="F110" s="95">
        <f>+C110/C121</f>
        <v>5.4986911841264886E-4</v>
      </c>
      <c r="G110" s="95">
        <f>+D110/D121</f>
        <v>4.047110506788418E-4</v>
      </c>
      <c r="H110" s="9"/>
      <c r="I110" s="9"/>
    </row>
    <row r="111" spans="1:11" ht="25.5" x14ac:dyDescent="0.2">
      <c r="A111" s="20" t="s">
        <v>19</v>
      </c>
      <c r="B111" s="64" t="s">
        <v>228</v>
      </c>
      <c r="C111" s="93">
        <v>22949.340120000001</v>
      </c>
      <c r="D111" s="93">
        <v>21218.401109999999</v>
      </c>
      <c r="E111" s="21">
        <f t="shared" si="10"/>
        <v>0.92457565224319826</v>
      </c>
      <c r="F111" s="95">
        <f>+C111/C121</f>
        <v>5.3784884960031269E-4</v>
      </c>
      <c r="G111" s="95">
        <f>+D111/D121</f>
        <v>4.5054586659409672E-4</v>
      </c>
      <c r="H111" s="9"/>
      <c r="I111" s="9"/>
    </row>
    <row r="112" spans="1:11" ht="25.5" x14ac:dyDescent="0.2">
      <c r="A112" s="20" t="s">
        <v>20</v>
      </c>
      <c r="B112" s="64" t="s">
        <v>229</v>
      </c>
      <c r="C112" s="93">
        <v>2551192.2126199999</v>
      </c>
      <c r="D112" s="93">
        <v>2809700.3365000002</v>
      </c>
      <c r="E112" s="21">
        <f t="shared" si="10"/>
        <v>1.1013283603647097</v>
      </c>
      <c r="F112" s="95">
        <f>+C112/C121</f>
        <v>5.9790642758879603E-2</v>
      </c>
      <c r="G112" s="95">
        <f>+D112/D121</f>
        <v>5.9660427117739494E-2</v>
      </c>
      <c r="H112" s="9"/>
      <c r="I112" s="9"/>
    </row>
    <row r="113" spans="1:9" x14ac:dyDescent="0.2">
      <c r="A113" s="20" t="s">
        <v>21</v>
      </c>
      <c r="B113" s="64" t="s">
        <v>230</v>
      </c>
      <c r="C113" s="93">
        <v>488950.17691000004</v>
      </c>
      <c r="D113" s="93">
        <v>592275.65296000009</v>
      </c>
      <c r="E113" s="21">
        <f t="shared" si="10"/>
        <v>1.2113210730446651</v>
      </c>
      <c r="F113" s="95">
        <f>+C113/C121</f>
        <v>1.1459209231629658E-2</v>
      </c>
      <c r="G113" s="95">
        <f>+D113/D121</f>
        <v>1.2576223153764658E-2</v>
      </c>
      <c r="H113" s="9"/>
      <c r="I113" s="9"/>
    </row>
    <row r="114" spans="1:9" x14ac:dyDescent="0.2">
      <c r="A114" s="20" t="s">
        <v>22</v>
      </c>
      <c r="B114" s="64" t="s">
        <v>231</v>
      </c>
      <c r="C114" s="93">
        <v>475065.68319999997</v>
      </c>
      <c r="D114" s="93">
        <v>458906.12161999999</v>
      </c>
      <c r="E114" s="21">
        <f t="shared" si="10"/>
        <v>0.96598457402532079</v>
      </c>
      <c r="F114" s="95">
        <f>+C114/C121</f>
        <v>1.113380732769002E-2</v>
      </c>
      <c r="G114" s="95">
        <f>+D114/D121</f>
        <v>9.7442901177495385E-3</v>
      </c>
      <c r="H114" s="9"/>
      <c r="I114" s="9"/>
    </row>
    <row r="115" spans="1:9" x14ac:dyDescent="0.2">
      <c r="A115" s="20" t="s">
        <v>23</v>
      </c>
      <c r="B115" s="64" t="s">
        <v>232</v>
      </c>
      <c r="C115" s="93">
        <v>799870.39473000006</v>
      </c>
      <c r="D115" s="93">
        <v>1205370.9410399999</v>
      </c>
      <c r="E115" s="21">
        <f t="shared" si="10"/>
        <v>1.5069578133928541</v>
      </c>
      <c r="F115" s="95">
        <f>+C115/C121</f>
        <v>1.874604539325981E-2</v>
      </c>
      <c r="G115" s="95">
        <f>+D115/D121</f>
        <v>2.5594524883510824E-2</v>
      </c>
      <c r="H115" s="9"/>
      <c r="I115" s="9"/>
    </row>
    <row r="116" spans="1:9" x14ac:dyDescent="0.2">
      <c r="A116" s="20" t="s">
        <v>24</v>
      </c>
      <c r="B116" s="64" t="s">
        <v>233</v>
      </c>
      <c r="C116" s="93">
        <v>79759.815640000001</v>
      </c>
      <c r="D116" s="93">
        <v>83862.63979999999</v>
      </c>
      <c r="E116" s="21">
        <f t="shared" si="10"/>
        <v>1.0514397397621666</v>
      </c>
      <c r="F116" s="95">
        <f>+C116/C121</f>
        <v>1.8692792412327987E-3</v>
      </c>
      <c r="G116" s="95">
        <f>+D116/D121</f>
        <v>1.7807169130077578E-3</v>
      </c>
      <c r="H116" s="9"/>
      <c r="I116" s="9"/>
    </row>
    <row r="117" spans="1:9" ht="38.25" x14ac:dyDescent="0.2">
      <c r="A117" s="20" t="s">
        <v>25</v>
      </c>
      <c r="B117" s="64" t="s">
        <v>234</v>
      </c>
      <c r="C117" s="93">
        <v>1344435.9704200001</v>
      </c>
      <c r="D117" s="93">
        <v>1595002.9095899998</v>
      </c>
      <c r="E117" s="21">
        <f t="shared" si="10"/>
        <v>1.1863732782244163</v>
      </c>
      <c r="F117" s="95">
        <f>+C117/C121</f>
        <v>3.1508676775481817E-2</v>
      </c>
      <c r="G117" s="95">
        <f>+D117/D121</f>
        <v>3.3867866122233574E-2</v>
      </c>
      <c r="H117" s="9"/>
      <c r="I117" s="9"/>
    </row>
    <row r="118" spans="1:9" x14ac:dyDescent="0.2">
      <c r="A118" s="20" t="s">
        <v>26</v>
      </c>
      <c r="B118" s="64" t="s">
        <v>47</v>
      </c>
      <c r="C118" s="93">
        <v>2942443.3777600001</v>
      </c>
      <c r="D118" s="93">
        <v>3328232.4238299998</v>
      </c>
      <c r="E118" s="21">
        <f t="shared" si="10"/>
        <v>1.1311117994609263</v>
      </c>
      <c r="F118" s="95">
        <f>+C118/C121</f>
        <v>6.8960143405738777E-2</v>
      </c>
      <c r="G118" s="95">
        <f>+D118/D121</f>
        <v>7.0670799078934851E-2</v>
      </c>
      <c r="H118" s="9"/>
      <c r="I118" s="9"/>
    </row>
    <row r="119" spans="1:9" ht="15" customHeight="1" thickBot="1" x14ac:dyDescent="0.25">
      <c r="A119" s="286"/>
      <c r="C119" s="93"/>
      <c r="D119" s="93"/>
      <c r="E119" s="54"/>
      <c r="F119" s="95"/>
      <c r="G119" s="95"/>
      <c r="H119" s="305"/>
    </row>
    <row r="120" spans="1:9" ht="15" customHeight="1" x14ac:dyDescent="0.2">
      <c r="A120" s="306"/>
      <c r="B120" s="49"/>
      <c r="C120" s="307"/>
      <c r="D120" s="307"/>
      <c r="E120" s="365"/>
      <c r="F120" s="289"/>
      <c r="G120" s="289"/>
    </row>
    <row r="121" spans="1:9" ht="15" customHeight="1" x14ac:dyDescent="0.2">
      <c r="A121" s="299"/>
      <c r="B121" s="50" t="s">
        <v>2</v>
      </c>
      <c r="C121" s="308">
        <f>+SUM(C100:C118)</f>
        <v>42668753.753130011</v>
      </c>
      <c r="D121" s="308">
        <f>+SUM(D100:D118)</f>
        <v>47094874.647059992</v>
      </c>
      <c r="E121" s="368">
        <f t="shared" ref="E121" si="11">+IF(C121=0,"X",D121/C121)</f>
        <v>1.1037321342811728</v>
      </c>
      <c r="F121" s="101">
        <f>SUM(F100:F118)</f>
        <v>0.99999999999999978</v>
      </c>
      <c r="G121" s="101">
        <f>SUM(G100:G118)</f>
        <v>1</v>
      </c>
      <c r="H121" s="280"/>
    </row>
    <row r="122" spans="1:9" ht="15" customHeight="1" thickBot="1" x14ac:dyDescent="0.25">
      <c r="A122" s="102"/>
      <c r="B122" s="52"/>
      <c r="C122" s="212"/>
      <c r="D122" s="212"/>
      <c r="E122" s="361"/>
      <c r="F122" s="301"/>
      <c r="G122" s="301"/>
    </row>
    <row r="123" spans="1:9" x14ac:dyDescent="0.2">
      <c r="C123" s="25" t="b">
        <f>+C121=C75</f>
        <v>1</v>
      </c>
      <c r="D123" s="25" t="b">
        <f>+D121=D75</f>
        <v>0</v>
      </c>
      <c r="E123" s="369"/>
      <c r="F123" s="280"/>
      <c r="H123" s="280"/>
    </row>
    <row r="124" spans="1:9" s="263" customFormat="1" ht="18" customHeight="1" x14ac:dyDescent="0.2">
      <c r="A124" s="548" t="s">
        <v>130</v>
      </c>
      <c r="B124" s="548"/>
      <c r="C124" s="548"/>
      <c r="D124" s="548"/>
      <c r="E124" s="548"/>
      <c r="G124" s="264"/>
    </row>
    <row r="125" spans="1:9" ht="18" customHeight="1" thickBot="1" x14ac:dyDescent="0.25">
      <c r="A125" s="281"/>
      <c r="B125" s="281"/>
      <c r="C125" s="281"/>
      <c r="D125" s="281"/>
      <c r="E125" s="370"/>
    </row>
    <row r="126" spans="1:9" ht="18" customHeight="1" thickBot="1" x14ac:dyDescent="0.25">
      <c r="A126" s="166" t="s">
        <v>3</v>
      </c>
      <c r="B126" s="166" t="s">
        <v>4</v>
      </c>
      <c r="C126" s="53" t="s">
        <v>325</v>
      </c>
      <c r="D126" s="284"/>
      <c r="E126" s="359" t="s">
        <v>6</v>
      </c>
    </row>
    <row r="127" spans="1:9" ht="18" customHeight="1" thickBot="1" x14ac:dyDescent="0.25">
      <c r="A127" s="286"/>
      <c r="B127" s="286"/>
      <c r="C127" s="166">
        <f>+C5</f>
        <v>2020</v>
      </c>
      <c r="D127" s="166">
        <f>+D5</f>
        <v>2021</v>
      </c>
      <c r="E127" s="166" t="str">
        <f>+E5</f>
        <v>21/20</v>
      </c>
    </row>
    <row r="128" spans="1:9" ht="18" customHeight="1" x14ac:dyDescent="0.2">
      <c r="A128" s="166" t="s">
        <v>7</v>
      </c>
      <c r="B128" s="287" t="s">
        <v>0</v>
      </c>
      <c r="C128" s="288">
        <f>+C161</f>
        <v>20362044.05917</v>
      </c>
      <c r="D128" s="288">
        <f t="shared" ref="D128" si="12">+D161</f>
        <v>21640099.767420005</v>
      </c>
      <c r="E128" s="365">
        <f>+D128/C128</f>
        <v>1.0627665721838193</v>
      </c>
      <c r="F128" s="8"/>
      <c r="G128" s="9"/>
    </row>
    <row r="129" spans="1:7" ht="18" customHeight="1" thickBot="1" x14ac:dyDescent="0.25">
      <c r="A129" s="20" t="s">
        <v>8</v>
      </c>
      <c r="B129" s="290" t="s">
        <v>1</v>
      </c>
      <c r="C129" s="93">
        <f>+C197</f>
        <v>34343379.007459998</v>
      </c>
      <c r="D129" s="93">
        <f t="shared" ref="D129" si="13">+D197</f>
        <v>35647572.451470003</v>
      </c>
      <c r="E129" s="21">
        <f>+D129/C129</f>
        <v>1.0379751055866318</v>
      </c>
      <c r="F129" s="8"/>
      <c r="G129" s="9"/>
    </row>
    <row r="130" spans="1:7" ht="18" customHeight="1" thickBot="1" x14ac:dyDescent="0.25">
      <c r="A130" s="60"/>
      <c r="B130" s="291" t="s">
        <v>2</v>
      </c>
      <c r="C130" s="12">
        <f>SUM(C128:C129)</f>
        <v>54705423.066629998</v>
      </c>
      <c r="D130" s="12">
        <f>SUM(D128:D129)</f>
        <v>57287672.218890011</v>
      </c>
      <c r="E130" s="167">
        <f>+D130/C130</f>
        <v>1.0472028001522791</v>
      </c>
      <c r="F130" s="8"/>
      <c r="G130" s="9"/>
    </row>
    <row r="131" spans="1:7" ht="18" customHeight="1" x14ac:dyDescent="0.2">
      <c r="A131" s="293"/>
      <c r="E131" s="371"/>
    </row>
    <row r="132" spans="1:7" s="263" customFormat="1" ht="18" customHeight="1" x14ac:dyDescent="0.2">
      <c r="A132" s="549" t="s">
        <v>131</v>
      </c>
      <c r="B132" s="549"/>
      <c r="C132" s="549"/>
      <c r="D132" s="549"/>
      <c r="E132" s="549"/>
      <c r="G132" s="264"/>
    </row>
    <row r="133" spans="1:7" ht="18" customHeight="1" thickBot="1" x14ac:dyDescent="0.25">
      <c r="A133" s="281"/>
      <c r="B133" s="281"/>
      <c r="C133" s="281"/>
      <c r="D133" s="281"/>
      <c r="E133" s="370"/>
    </row>
    <row r="134" spans="1:7" ht="18" customHeight="1" thickBot="1" x14ac:dyDescent="0.25">
      <c r="A134" s="166" t="s">
        <v>3</v>
      </c>
      <c r="B134" s="166" t="s">
        <v>10</v>
      </c>
      <c r="C134" s="53" t="str">
        <f>+C126</f>
        <v>Składka zarobiona na udziale własnym</v>
      </c>
      <c r="D134" s="284"/>
      <c r="E134" s="359" t="s">
        <v>6</v>
      </c>
      <c r="G134" s="425"/>
    </row>
    <row r="135" spans="1:7" ht="18" customHeight="1" thickBot="1" x14ac:dyDescent="0.25">
      <c r="A135" s="20"/>
      <c r="B135" s="286"/>
      <c r="C135" s="165">
        <f>+C5</f>
        <v>2020</v>
      </c>
      <c r="D135" s="165">
        <f>+D5</f>
        <v>2021</v>
      </c>
      <c r="E135" s="165" t="str">
        <f>+E5</f>
        <v>21/20</v>
      </c>
    </row>
    <row r="136" spans="1:7" ht="18" customHeight="1" x14ac:dyDescent="0.2">
      <c r="A136" s="166" t="s">
        <v>7</v>
      </c>
      <c r="B136" s="417" t="s">
        <v>152</v>
      </c>
      <c r="C136" s="93">
        <v>391628.38688000001</v>
      </c>
      <c r="D136" s="93">
        <v>419291.35615000001</v>
      </c>
      <c r="E136" s="21">
        <f t="shared" ref="E136:E160" si="14">+IFERROR(IF(D136/C136&gt;0,D136/C136,"X"),"X")</f>
        <v>1.0706357613409578</v>
      </c>
      <c r="F136" s="8"/>
      <c r="G136" s="9"/>
    </row>
    <row r="137" spans="1:7" ht="18" customHeight="1" x14ac:dyDescent="0.2">
      <c r="A137" s="20" t="s">
        <v>8</v>
      </c>
      <c r="B137" s="417" t="s">
        <v>203</v>
      </c>
      <c r="C137" s="93">
        <v>580507.97542999999</v>
      </c>
      <c r="D137" s="93">
        <v>556639.81582000002</v>
      </c>
      <c r="E137" s="21">
        <f t="shared" si="14"/>
        <v>0.95888401086596597</v>
      </c>
      <c r="F137" s="8"/>
      <c r="G137" s="9"/>
    </row>
    <row r="138" spans="1:7" ht="18" customHeight="1" x14ac:dyDescent="0.2">
      <c r="A138" s="20" t="s">
        <v>9</v>
      </c>
      <c r="B138" s="417" t="s">
        <v>240</v>
      </c>
      <c r="C138" s="93">
        <v>1959611.9388600001</v>
      </c>
      <c r="D138" s="93">
        <v>2078803.92615</v>
      </c>
      <c r="E138" s="21">
        <f t="shared" si="14"/>
        <v>1.0608242810356316</v>
      </c>
      <c r="F138" s="8"/>
      <c r="G138" s="9"/>
    </row>
    <row r="139" spans="1:7" ht="18" customHeight="1" x14ac:dyDescent="0.2">
      <c r="A139" s="476" t="s">
        <v>11</v>
      </c>
      <c r="B139" s="417" t="s">
        <v>337</v>
      </c>
      <c r="C139" s="93">
        <v>11286.831389999999</v>
      </c>
      <c r="D139" s="93">
        <v>411480.61290000001</v>
      </c>
      <c r="E139" s="21">
        <f t="shared" si="14"/>
        <v>36.45669884504229</v>
      </c>
      <c r="F139" s="8"/>
      <c r="G139" s="9"/>
    </row>
    <row r="140" spans="1:7" ht="18" customHeight="1" x14ac:dyDescent="0.2">
      <c r="A140" s="476" t="s">
        <v>12</v>
      </c>
      <c r="B140" s="417" t="s">
        <v>153</v>
      </c>
      <c r="C140" s="93">
        <v>239695.29970999999</v>
      </c>
      <c r="D140" s="93">
        <v>279320.36281999998</v>
      </c>
      <c r="E140" s="21">
        <f t="shared" si="14"/>
        <v>1.1653143101176415</v>
      </c>
      <c r="F140" s="8"/>
      <c r="G140" s="9"/>
    </row>
    <row r="141" spans="1:7" ht="18" customHeight="1" x14ac:dyDescent="0.2">
      <c r="A141" s="476" t="s">
        <v>13</v>
      </c>
      <c r="B141" s="417" t="s">
        <v>154</v>
      </c>
      <c r="C141" s="93">
        <v>942933.71544000006</v>
      </c>
      <c r="D141" s="93">
        <v>1051269.4119200001</v>
      </c>
      <c r="E141" s="21">
        <f t="shared" si="14"/>
        <v>1.1148921654895407</v>
      </c>
      <c r="F141" s="8"/>
      <c r="G141" s="9"/>
    </row>
    <row r="142" spans="1:7" ht="18" customHeight="1" x14ac:dyDescent="0.2">
      <c r="A142" s="476" t="s">
        <v>14</v>
      </c>
      <c r="B142" s="417" t="s">
        <v>182</v>
      </c>
      <c r="C142" s="93">
        <v>327477.38050999999</v>
      </c>
      <c r="D142" s="93">
        <v>401105.30277000001</v>
      </c>
      <c r="E142" s="21">
        <f t="shared" si="14"/>
        <v>1.2248336118523206</v>
      </c>
      <c r="F142" s="8"/>
      <c r="G142" s="9"/>
    </row>
    <row r="143" spans="1:7" ht="18" customHeight="1" x14ac:dyDescent="0.2">
      <c r="A143" s="476" t="s">
        <v>15</v>
      </c>
      <c r="B143" s="417" t="s">
        <v>155</v>
      </c>
      <c r="C143" s="93">
        <v>499777.95766000001</v>
      </c>
      <c r="D143" s="93">
        <v>421008.99304999999</v>
      </c>
      <c r="E143" s="21">
        <f t="shared" si="14"/>
        <v>0.84239207951706685</v>
      </c>
      <c r="F143" s="8"/>
      <c r="G143" s="9"/>
    </row>
    <row r="144" spans="1:7" ht="18" customHeight="1" x14ac:dyDescent="0.2">
      <c r="A144" s="476" t="s">
        <v>16</v>
      </c>
      <c r="B144" s="417" t="s">
        <v>156</v>
      </c>
      <c r="C144" s="93">
        <v>776269.83683000004</v>
      </c>
      <c r="D144" s="93">
        <v>830775.12048000004</v>
      </c>
      <c r="E144" s="21">
        <f t="shared" si="14"/>
        <v>1.0702143521028455</v>
      </c>
      <c r="F144" s="8"/>
      <c r="G144" s="9"/>
    </row>
    <row r="145" spans="1:7" ht="18" customHeight="1" x14ac:dyDescent="0.2">
      <c r="A145" s="476" t="s">
        <v>17</v>
      </c>
      <c r="B145" s="417" t="s">
        <v>157</v>
      </c>
      <c r="C145" s="93">
        <v>12480.92427</v>
      </c>
      <c r="D145" s="93">
        <v>18176.709279999999</v>
      </c>
      <c r="E145" s="21">
        <f t="shared" si="14"/>
        <v>1.4563592316388601</v>
      </c>
      <c r="F145" s="8"/>
      <c r="G145" s="9"/>
    </row>
    <row r="146" spans="1:7" ht="18" customHeight="1" x14ac:dyDescent="0.2">
      <c r="A146" s="476" t="s">
        <v>18</v>
      </c>
      <c r="B146" s="417" t="s">
        <v>158</v>
      </c>
      <c r="C146" s="93">
        <v>787100.99777000002</v>
      </c>
      <c r="D146" s="93">
        <v>725954.95319999999</v>
      </c>
      <c r="E146" s="21">
        <f t="shared" si="14"/>
        <v>0.92231486843081401</v>
      </c>
      <c r="F146" s="8"/>
      <c r="G146" s="9"/>
    </row>
    <row r="147" spans="1:7" ht="18" customHeight="1" x14ac:dyDescent="0.2">
      <c r="A147" s="476" t="s">
        <v>19</v>
      </c>
      <c r="B147" s="417" t="s">
        <v>159</v>
      </c>
      <c r="C147" s="93">
        <v>1632437.6689800001</v>
      </c>
      <c r="D147" s="93">
        <v>1627899.97275</v>
      </c>
      <c r="E147" s="21">
        <f t="shared" si="14"/>
        <v>0.9972202943388121</v>
      </c>
      <c r="F147" s="8"/>
      <c r="G147" s="9"/>
    </row>
    <row r="148" spans="1:7" ht="18" customHeight="1" x14ac:dyDescent="0.2">
      <c r="A148" s="476" t="s">
        <v>20</v>
      </c>
      <c r="B148" s="417" t="s">
        <v>160</v>
      </c>
      <c r="C148" s="93">
        <v>453492.26736</v>
      </c>
      <c r="D148" s="93">
        <v>325332.40122</v>
      </c>
      <c r="E148" s="21">
        <f t="shared" si="14"/>
        <v>0.71739349187565826</v>
      </c>
      <c r="F148" s="8"/>
      <c r="G148" s="9"/>
    </row>
    <row r="149" spans="1:7" ht="18" customHeight="1" x14ac:dyDescent="0.2">
      <c r="A149" s="476" t="s">
        <v>21</v>
      </c>
      <c r="B149" s="417" t="s">
        <v>241</v>
      </c>
      <c r="C149" s="93">
        <v>309242.58478999999</v>
      </c>
      <c r="D149" s="93">
        <v>504398.46425999998</v>
      </c>
      <c r="E149" s="21">
        <f t="shared" si="14"/>
        <v>1.6310769896148882</v>
      </c>
      <c r="F149" s="8"/>
      <c r="G149" s="9"/>
    </row>
    <row r="150" spans="1:7" ht="18" customHeight="1" x14ac:dyDescent="0.2">
      <c r="A150" s="476" t="s">
        <v>22</v>
      </c>
      <c r="B150" s="417" t="s">
        <v>242</v>
      </c>
      <c r="C150" s="93">
        <v>64003.247799999997</v>
      </c>
      <c r="D150" s="93">
        <v>66512.540760000004</v>
      </c>
      <c r="E150" s="21">
        <f t="shared" si="14"/>
        <v>1.0392057129325867</v>
      </c>
      <c r="F150" s="8"/>
      <c r="G150" s="9"/>
    </row>
    <row r="151" spans="1:7" ht="18" customHeight="1" x14ac:dyDescent="0.2">
      <c r="A151" s="476" t="s">
        <v>23</v>
      </c>
      <c r="B151" s="417" t="s">
        <v>338</v>
      </c>
      <c r="C151" s="93">
        <v>288.50689999999997</v>
      </c>
      <c r="D151" s="93">
        <v>16882.199519999998</v>
      </c>
      <c r="E151" s="21">
        <f t="shared" si="14"/>
        <v>58.515756538231841</v>
      </c>
      <c r="F151" s="8"/>
      <c r="G151" s="9"/>
    </row>
    <row r="152" spans="1:7" ht="18" customHeight="1" x14ac:dyDescent="0.2">
      <c r="A152" s="476" t="s">
        <v>24</v>
      </c>
      <c r="B152" s="417" t="s">
        <v>204</v>
      </c>
      <c r="C152" s="93">
        <v>8699175.3093500007</v>
      </c>
      <c r="D152" s="93">
        <v>8834844.2132600006</v>
      </c>
      <c r="E152" s="21">
        <f t="shared" si="14"/>
        <v>1.0155956052252655</v>
      </c>
      <c r="F152" s="8"/>
      <c r="G152" s="9"/>
    </row>
    <row r="153" spans="1:7" ht="18" customHeight="1" x14ac:dyDescent="0.2">
      <c r="A153" s="476" t="s">
        <v>25</v>
      </c>
      <c r="B153" s="417" t="s">
        <v>188</v>
      </c>
      <c r="C153" s="93">
        <v>17851.420389999999</v>
      </c>
      <c r="D153" s="93">
        <v>18329.993419999999</v>
      </c>
      <c r="E153" s="21">
        <f t="shared" si="14"/>
        <v>1.0268086807405021</v>
      </c>
      <c r="F153" s="8"/>
      <c r="G153" s="9"/>
    </row>
    <row r="154" spans="1:7" ht="18" customHeight="1" x14ac:dyDescent="0.2">
      <c r="A154" s="476" t="s">
        <v>26</v>
      </c>
      <c r="B154" s="417" t="s">
        <v>298</v>
      </c>
      <c r="C154" s="93">
        <v>51845.80616</v>
      </c>
      <c r="D154" s="93">
        <v>57491.75172</v>
      </c>
      <c r="E154" s="21">
        <f t="shared" si="14"/>
        <v>1.1088987900501768</v>
      </c>
      <c r="F154" s="8"/>
      <c r="G154" s="9"/>
    </row>
    <row r="155" spans="1:7" ht="18" customHeight="1" x14ac:dyDescent="0.2">
      <c r="A155" s="476" t="s">
        <v>27</v>
      </c>
      <c r="B155" s="417" t="s">
        <v>320</v>
      </c>
      <c r="C155" s="93">
        <v>292706.73125999997</v>
      </c>
      <c r="D155" s="93">
        <v>397178.89967999997</v>
      </c>
      <c r="E155" s="21">
        <f t="shared" si="14"/>
        <v>1.3569175466866918</v>
      </c>
      <c r="F155" s="8"/>
      <c r="G155" s="9"/>
    </row>
    <row r="156" spans="1:7" ht="18" customHeight="1" x14ac:dyDescent="0.2">
      <c r="A156" s="476" t="s">
        <v>28</v>
      </c>
      <c r="B156" s="417" t="s">
        <v>205</v>
      </c>
      <c r="C156" s="93">
        <v>35174.70865</v>
      </c>
      <c r="D156" s="93">
        <v>35665.461779999998</v>
      </c>
      <c r="E156" s="21">
        <f t="shared" si="14"/>
        <v>1.0139518747655638</v>
      </c>
      <c r="F156" s="8"/>
      <c r="G156" s="9"/>
    </row>
    <row r="157" spans="1:7" ht="18" customHeight="1" x14ac:dyDescent="0.2">
      <c r="A157" s="476" t="s">
        <v>31</v>
      </c>
      <c r="B157" s="417" t="s">
        <v>161</v>
      </c>
      <c r="C157" s="93">
        <v>741627.41943000001</v>
      </c>
      <c r="D157" s="93">
        <v>760857.88086000003</v>
      </c>
      <c r="E157" s="21">
        <f t="shared" si="14"/>
        <v>1.0259300841988557</v>
      </c>
      <c r="F157" s="8"/>
      <c r="G157" s="9"/>
    </row>
    <row r="158" spans="1:7" ht="18" customHeight="1" x14ac:dyDescent="0.2">
      <c r="A158" s="476" t="s">
        <v>32</v>
      </c>
      <c r="B158" s="417" t="s">
        <v>321</v>
      </c>
      <c r="C158" s="93">
        <v>319599.14507999999</v>
      </c>
      <c r="D158" s="93">
        <v>358046.12857</v>
      </c>
      <c r="E158" s="21">
        <f t="shared" si="14"/>
        <v>1.120297516691968</v>
      </c>
      <c r="F158" s="8"/>
      <c r="G158" s="9"/>
    </row>
    <row r="159" spans="1:7" ht="18" customHeight="1" x14ac:dyDescent="0.2">
      <c r="A159" s="476" t="s">
        <v>33</v>
      </c>
      <c r="B159" s="417" t="s">
        <v>243</v>
      </c>
      <c r="C159" s="93">
        <v>242074.16583000001</v>
      </c>
      <c r="D159" s="93">
        <v>293125.66165000002</v>
      </c>
      <c r="E159" s="21">
        <f t="shared" si="14"/>
        <v>1.2108919621594467</v>
      </c>
      <c r="F159" s="8"/>
      <c r="G159" s="9"/>
    </row>
    <row r="160" spans="1:7" ht="18" customHeight="1" thickBot="1" x14ac:dyDescent="0.25">
      <c r="A160" s="476" t="s">
        <v>34</v>
      </c>
      <c r="B160" s="417" t="s">
        <v>206</v>
      </c>
      <c r="C160" s="93">
        <v>973753.83244000003</v>
      </c>
      <c r="D160" s="93">
        <v>1149707.6334299999</v>
      </c>
      <c r="E160" s="21">
        <f t="shared" si="14"/>
        <v>1.1806963886849109</v>
      </c>
      <c r="F160" s="8"/>
      <c r="G160" s="9"/>
    </row>
    <row r="161" spans="1:7" ht="18" customHeight="1" thickBot="1" x14ac:dyDescent="0.25">
      <c r="A161" s="60"/>
      <c r="B161" s="55" t="s">
        <v>2</v>
      </c>
      <c r="C161" s="133">
        <f>+SUM(C136:C160)</f>
        <v>20362044.05917</v>
      </c>
      <c r="D161" s="133">
        <f>+SUM(D136:D160)</f>
        <v>21640099.767420005</v>
      </c>
      <c r="E161" s="167">
        <f>+D161/C161</f>
        <v>1.0627665721838193</v>
      </c>
      <c r="F161" s="8"/>
      <c r="G161" s="9"/>
    </row>
    <row r="162" spans="1:7" ht="18" customHeight="1" x14ac:dyDescent="0.2">
      <c r="A162" s="187"/>
      <c r="B162" s="38"/>
      <c r="C162" s="25" t="b">
        <v>1</v>
      </c>
      <c r="D162" s="25" t="b">
        <v>1</v>
      </c>
      <c r="E162" s="372"/>
    </row>
    <row r="163" spans="1:7" ht="18" customHeight="1" x14ac:dyDescent="0.2">
      <c r="A163" s="549" t="s">
        <v>132</v>
      </c>
      <c r="B163" s="549"/>
      <c r="C163" s="549"/>
      <c r="D163" s="549"/>
      <c r="E163" s="549"/>
    </row>
    <row r="164" spans="1:7" ht="18" customHeight="1" thickBot="1" x14ac:dyDescent="0.25">
      <c r="A164" s="281"/>
      <c r="B164" s="281"/>
      <c r="C164" s="281"/>
      <c r="D164" s="281"/>
      <c r="E164" s="364"/>
    </row>
    <row r="165" spans="1:7" ht="18" customHeight="1" thickBot="1" x14ac:dyDescent="0.25">
      <c r="A165" s="166" t="s">
        <v>3</v>
      </c>
      <c r="B165" s="166" t="s">
        <v>10</v>
      </c>
      <c r="C165" s="53" t="str">
        <f>+C134</f>
        <v>Składka zarobiona na udziale własnym</v>
      </c>
      <c r="D165" s="284"/>
      <c r="E165" s="359" t="s">
        <v>6</v>
      </c>
    </row>
    <row r="166" spans="1:7" ht="18" customHeight="1" thickBot="1" x14ac:dyDescent="0.25">
      <c r="A166" s="286"/>
      <c r="B166" s="286"/>
      <c r="C166" s="165">
        <f>+C5</f>
        <v>2020</v>
      </c>
      <c r="D166" s="165">
        <f>+D5</f>
        <v>2021</v>
      </c>
      <c r="E166" s="165" t="str">
        <f>+E5</f>
        <v>21/20</v>
      </c>
    </row>
    <row r="167" spans="1:7" ht="18" customHeight="1" x14ac:dyDescent="0.2">
      <c r="A167" s="475" t="s">
        <v>7</v>
      </c>
      <c r="B167" s="16" t="s">
        <v>162</v>
      </c>
      <c r="C167" s="145">
        <v>1658608.3057200001</v>
      </c>
      <c r="D167" s="11">
        <v>1540432.9249499999</v>
      </c>
      <c r="E167" s="21">
        <f t="shared" ref="E167:E196" si="15">+IFERROR(IF(D167/C167&gt;0,D167/C167,"X"),"X")</f>
        <v>0.92875027795142973</v>
      </c>
      <c r="F167" s="8"/>
      <c r="G167" s="9"/>
    </row>
    <row r="168" spans="1:7" ht="18" customHeight="1" x14ac:dyDescent="0.2">
      <c r="A168" s="476" t="s">
        <v>8</v>
      </c>
      <c r="B168" s="16" t="s">
        <v>163</v>
      </c>
      <c r="C168" s="145">
        <v>430352.20117000001</v>
      </c>
      <c r="D168" s="11">
        <v>455626.93163000001</v>
      </c>
      <c r="E168" s="21">
        <f t="shared" si="15"/>
        <v>1.0587303385257134</v>
      </c>
      <c r="F168" s="8"/>
      <c r="G168" s="9"/>
    </row>
    <row r="169" spans="1:7" ht="18" customHeight="1" x14ac:dyDescent="0.2">
      <c r="A169" s="476" t="s">
        <v>9</v>
      </c>
      <c r="B169" s="16" t="s">
        <v>164</v>
      </c>
      <c r="C169" s="145">
        <v>1335133.97899</v>
      </c>
      <c r="D169" s="11">
        <v>1443431.27195</v>
      </c>
      <c r="E169" s="21">
        <f t="shared" si="15"/>
        <v>1.0811134273145566</v>
      </c>
      <c r="F169" s="8"/>
      <c r="G169" s="9"/>
    </row>
    <row r="170" spans="1:7" ht="18" customHeight="1" x14ac:dyDescent="0.2">
      <c r="A170" s="476" t="s">
        <v>11</v>
      </c>
      <c r="B170" s="16" t="s">
        <v>165</v>
      </c>
      <c r="C170" s="145">
        <v>22417.273359999999</v>
      </c>
      <c r="D170" s="11">
        <v>26858.844420000001</v>
      </c>
      <c r="E170" s="21">
        <f t="shared" si="15"/>
        <v>1.1981316366478927</v>
      </c>
      <c r="F170" s="8"/>
      <c r="G170" s="9"/>
    </row>
    <row r="171" spans="1:7" ht="18" customHeight="1" x14ac:dyDescent="0.2">
      <c r="A171" s="476" t="s">
        <v>12</v>
      </c>
      <c r="B171" s="16" t="s">
        <v>189</v>
      </c>
      <c r="C171" s="145">
        <v>64571.383139999998</v>
      </c>
      <c r="D171" s="11">
        <v>68968.160140000007</v>
      </c>
      <c r="E171" s="21">
        <f t="shared" si="15"/>
        <v>1.0680917271117945</v>
      </c>
      <c r="F171" s="8"/>
      <c r="G171" s="9"/>
    </row>
    <row r="172" spans="1:7" ht="18" customHeight="1" x14ac:dyDescent="0.2">
      <c r="A172" s="476" t="s">
        <v>13</v>
      </c>
      <c r="B172" s="16" t="s">
        <v>208</v>
      </c>
      <c r="C172" s="145">
        <v>5688034.3985700002</v>
      </c>
      <c r="D172" s="11">
        <v>6192615.3575999998</v>
      </c>
      <c r="E172" s="21">
        <f t="shared" si="15"/>
        <v>1.0887091961252648</v>
      </c>
      <c r="F172" s="8"/>
      <c r="G172" s="9"/>
    </row>
    <row r="173" spans="1:7" ht="18" customHeight="1" x14ac:dyDescent="0.2">
      <c r="A173" s="476" t="s">
        <v>14</v>
      </c>
      <c r="B173" s="16" t="s">
        <v>167</v>
      </c>
      <c r="C173" s="145">
        <v>68166.052100000001</v>
      </c>
      <c r="D173" s="11">
        <v>79390.011360000004</v>
      </c>
      <c r="E173" s="21">
        <f t="shared" si="15"/>
        <v>1.1646561435527232</v>
      </c>
      <c r="F173" s="8"/>
      <c r="G173" s="9"/>
    </row>
    <row r="174" spans="1:7" ht="18" customHeight="1" x14ac:dyDescent="0.2">
      <c r="A174" s="476" t="s">
        <v>15</v>
      </c>
      <c r="B174" s="16" t="s">
        <v>168</v>
      </c>
      <c r="C174" s="145">
        <v>323555.32637000002</v>
      </c>
      <c r="D174" s="11">
        <v>321759.07410999999</v>
      </c>
      <c r="E174" s="21">
        <f t="shared" si="15"/>
        <v>0.99444839224205528</v>
      </c>
      <c r="F174" s="8"/>
      <c r="G174" s="9"/>
    </row>
    <row r="175" spans="1:7" ht="18" customHeight="1" x14ac:dyDescent="0.2">
      <c r="A175" s="476" t="s">
        <v>16</v>
      </c>
      <c r="B175" s="16" t="s">
        <v>209</v>
      </c>
      <c r="C175" s="145">
        <v>984024.01193000004</v>
      </c>
      <c r="D175" s="11">
        <v>1236851.3608200001</v>
      </c>
      <c r="E175" s="21">
        <f t="shared" si="15"/>
        <v>1.2569320929416357</v>
      </c>
      <c r="F175" s="8"/>
      <c r="G175" s="9"/>
    </row>
    <row r="176" spans="1:7" ht="18" customHeight="1" x14ac:dyDescent="0.2">
      <c r="A176" s="476" t="s">
        <v>17</v>
      </c>
      <c r="B176" s="16" t="s">
        <v>210</v>
      </c>
      <c r="C176" s="145">
        <v>105883.33345999999</v>
      </c>
      <c r="D176" s="11">
        <v>111311.9544</v>
      </c>
      <c r="E176" s="21">
        <f t="shared" si="15"/>
        <v>1.0512698340957578</v>
      </c>
      <c r="F176" s="8"/>
      <c r="G176" s="9"/>
    </row>
    <row r="177" spans="1:7" ht="18" customHeight="1" x14ac:dyDescent="0.2">
      <c r="A177" s="476" t="s">
        <v>18</v>
      </c>
      <c r="B177" s="16" t="s">
        <v>169</v>
      </c>
      <c r="C177" s="145">
        <v>958000.61245000002</v>
      </c>
      <c r="D177" s="11">
        <v>980608.30286000005</v>
      </c>
      <c r="E177" s="21">
        <f t="shared" si="15"/>
        <v>1.0235988266773473</v>
      </c>
      <c r="F177" s="8"/>
      <c r="G177" s="9"/>
    </row>
    <row r="178" spans="1:7" ht="18" customHeight="1" x14ac:dyDescent="0.2">
      <c r="A178" s="476" t="s">
        <v>19</v>
      </c>
      <c r="B178" s="16" t="s">
        <v>170</v>
      </c>
      <c r="C178" s="145">
        <v>47616.689180000001</v>
      </c>
      <c r="D178" s="11">
        <v>69115.452420000001</v>
      </c>
      <c r="E178" s="21">
        <f t="shared" si="15"/>
        <v>1.4514963894010071</v>
      </c>
      <c r="F178" s="8"/>
      <c r="G178" s="9"/>
    </row>
    <row r="179" spans="1:7" ht="18" customHeight="1" x14ac:dyDescent="0.2">
      <c r="A179" s="476" t="s">
        <v>20</v>
      </c>
      <c r="B179" s="16" t="s">
        <v>171</v>
      </c>
      <c r="C179" s="145">
        <v>383690.27785000001</v>
      </c>
      <c r="D179" s="11">
        <v>420250.23184000002</v>
      </c>
      <c r="E179" s="21">
        <f t="shared" si="15"/>
        <v>1.0952850674113062</v>
      </c>
      <c r="F179" s="8"/>
      <c r="G179" s="9"/>
    </row>
    <row r="180" spans="1:7" ht="18" customHeight="1" x14ac:dyDescent="0.2">
      <c r="A180" s="476" t="s">
        <v>21</v>
      </c>
      <c r="B180" s="16" t="s">
        <v>297</v>
      </c>
      <c r="C180" s="145">
        <v>16166.67201</v>
      </c>
      <c r="D180" s="11">
        <v>23952.413619999999</v>
      </c>
      <c r="E180" s="21">
        <f t="shared" si="15"/>
        <v>1.4815921053624443</v>
      </c>
      <c r="F180" s="8"/>
      <c r="G180" s="9"/>
    </row>
    <row r="181" spans="1:7" ht="18" customHeight="1" x14ac:dyDescent="0.2">
      <c r="A181" s="476" t="s">
        <v>22</v>
      </c>
      <c r="B181" s="16" t="s">
        <v>172</v>
      </c>
      <c r="C181" s="145">
        <v>3081.4998799999998</v>
      </c>
      <c r="D181" s="11">
        <v>6673.6070799999998</v>
      </c>
      <c r="E181" s="21">
        <f t="shared" si="15"/>
        <v>2.165700905365604</v>
      </c>
      <c r="F181" s="8"/>
      <c r="G181" s="9"/>
    </row>
    <row r="182" spans="1:7" ht="18" customHeight="1" x14ac:dyDescent="0.2">
      <c r="A182" s="476" t="s">
        <v>23</v>
      </c>
      <c r="B182" s="16" t="s">
        <v>244</v>
      </c>
      <c r="C182" s="145">
        <v>189347.42959000001</v>
      </c>
      <c r="D182" s="11">
        <v>251380.29488</v>
      </c>
      <c r="E182" s="21">
        <f t="shared" si="15"/>
        <v>1.3276139814748038</v>
      </c>
      <c r="F182" s="8"/>
      <c r="G182" s="9"/>
    </row>
    <row r="183" spans="1:7" ht="18" customHeight="1" x14ac:dyDescent="0.2">
      <c r="A183" s="476" t="s">
        <v>24</v>
      </c>
      <c r="B183" s="16" t="s">
        <v>211</v>
      </c>
      <c r="C183" s="145">
        <v>119594.33199999999</v>
      </c>
      <c r="D183" s="11">
        <v>125274.15164</v>
      </c>
      <c r="E183" s="21">
        <f t="shared" si="15"/>
        <v>1.0474923814951365</v>
      </c>
      <c r="F183" s="8"/>
      <c r="G183" s="9"/>
    </row>
    <row r="184" spans="1:7" ht="18" customHeight="1" x14ac:dyDescent="0.2">
      <c r="A184" s="476" t="s">
        <v>25</v>
      </c>
      <c r="B184" s="16" t="s">
        <v>249</v>
      </c>
      <c r="C184" s="145">
        <v>32836.664870000001</v>
      </c>
      <c r="D184" s="11">
        <v>38032.696279999996</v>
      </c>
      <c r="E184" s="21">
        <f t="shared" si="15"/>
        <v>1.1582387075718874</v>
      </c>
      <c r="F184" s="8"/>
      <c r="G184" s="9"/>
    </row>
    <row r="185" spans="1:7" ht="18" customHeight="1" x14ac:dyDescent="0.2">
      <c r="A185" s="476" t="s">
        <v>26</v>
      </c>
      <c r="B185" s="16" t="s">
        <v>173</v>
      </c>
      <c r="C185" s="145">
        <v>398892.37932000001</v>
      </c>
      <c r="D185" s="11">
        <v>509031.36687999999</v>
      </c>
      <c r="E185" s="21">
        <f t="shared" si="15"/>
        <v>1.2761120374065711</v>
      </c>
      <c r="F185" s="8"/>
      <c r="G185" s="9"/>
    </row>
    <row r="186" spans="1:7" ht="18" customHeight="1" x14ac:dyDescent="0.2">
      <c r="A186" s="476" t="s">
        <v>27</v>
      </c>
      <c r="B186" s="16" t="s">
        <v>174</v>
      </c>
      <c r="C186" s="145">
        <v>12060699.42086</v>
      </c>
      <c r="D186" s="11">
        <v>11917412.7816</v>
      </c>
      <c r="E186" s="21">
        <f t="shared" si="15"/>
        <v>0.98811954147433823</v>
      </c>
      <c r="F186" s="8"/>
      <c r="G186" s="9"/>
    </row>
    <row r="187" spans="1:7" ht="18" customHeight="1" x14ac:dyDescent="0.2">
      <c r="A187" s="476" t="s">
        <v>28</v>
      </c>
      <c r="B187" s="174" t="s">
        <v>245</v>
      </c>
      <c r="C187" s="145">
        <v>113282.91426999999</v>
      </c>
      <c r="D187" s="11">
        <v>144859.39522000001</v>
      </c>
      <c r="E187" s="21">
        <f t="shared" si="15"/>
        <v>1.2787400125913093</v>
      </c>
      <c r="F187" s="8"/>
      <c r="G187" s="9"/>
    </row>
    <row r="188" spans="1:7" ht="18" customHeight="1" x14ac:dyDescent="0.2">
      <c r="A188" s="476" t="s">
        <v>31</v>
      </c>
      <c r="B188" s="174" t="s">
        <v>299</v>
      </c>
      <c r="C188" s="145">
        <v>206829.53244000001</v>
      </c>
      <c r="D188" s="11">
        <v>229378.36803000001</v>
      </c>
      <c r="E188" s="21">
        <f t="shared" ref="E188:E190" si="16">+IFERROR(IF(D188/C188&gt;0,D188/C188,"X"),"X")</f>
        <v>1.1090213535948561</v>
      </c>
      <c r="F188" s="8"/>
      <c r="G188" s="9"/>
    </row>
    <row r="189" spans="1:7" ht="18" customHeight="1" x14ac:dyDescent="0.2">
      <c r="A189" s="476" t="s">
        <v>32</v>
      </c>
      <c r="B189" s="174" t="s">
        <v>322</v>
      </c>
      <c r="C189" s="145">
        <v>135874.31907999999</v>
      </c>
      <c r="D189" s="11">
        <v>125523.67495</v>
      </c>
      <c r="E189" s="21">
        <f t="shared" si="16"/>
        <v>0.92382192455436896</v>
      </c>
      <c r="F189" s="8"/>
      <c r="G189" s="9"/>
    </row>
    <row r="190" spans="1:7" ht="18" customHeight="1" x14ac:dyDescent="0.2">
      <c r="A190" s="476" t="s">
        <v>33</v>
      </c>
      <c r="B190" s="174" t="s">
        <v>175</v>
      </c>
      <c r="C190" s="145">
        <v>41731.411610000003</v>
      </c>
      <c r="D190" s="11">
        <v>56257.695419999996</v>
      </c>
      <c r="E190" s="21">
        <f t="shared" si="16"/>
        <v>1.3480899219454894</v>
      </c>
      <c r="F190" s="8"/>
      <c r="G190" s="9"/>
    </row>
    <row r="191" spans="1:7" ht="18" customHeight="1" x14ac:dyDescent="0.2">
      <c r="A191" s="476" t="s">
        <v>34</v>
      </c>
      <c r="B191" s="16" t="s">
        <v>190</v>
      </c>
      <c r="C191" s="145">
        <v>267589.12693000003</v>
      </c>
      <c r="D191" s="11">
        <v>281038.51558000001</v>
      </c>
      <c r="E191" s="21">
        <f t="shared" si="15"/>
        <v>1.0502613420967521</v>
      </c>
      <c r="F191" s="8"/>
      <c r="G191" s="9"/>
    </row>
    <row r="192" spans="1:7" ht="18" customHeight="1" x14ac:dyDescent="0.2">
      <c r="A192" s="476" t="s">
        <v>35</v>
      </c>
      <c r="B192" s="16" t="s">
        <v>191</v>
      </c>
      <c r="C192" s="145">
        <v>143979.22273000001</v>
      </c>
      <c r="D192" s="11">
        <v>182135.24364999999</v>
      </c>
      <c r="E192" s="21">
        <f t="shared" si="15"/>
        <v>1.26501060497842</v>
      </c>
      <c r="F192" s="8"/>
      <c r="G192" s="9"/>
    </row>
    <row r="193" spans="1:7" ht="18" customHeight="1" x14ac:dyDescent="0.2">
      <c r="A193" s="476" t="s">
        <v>36</v>
      </c>
      <c r="B193" s="16" t="s">
        <v>176</v>
      </c>
      <c r="C193" s="145">
        <v>2064299.9327400001</v>
      </c>
      <c r="D193" s="11">
        <v>1858963.6098499999</v>
      </c>
      <c r="E193" s="21">
        <f t="shared" si="15"/>
        <v>0.90052980207316491</v>
      </c>
      <c r="F193" s="8"/>
      <c r="G193" s="9"/>
    </row>
    <row r="194" spans="1:7" ht="18" customHeight="1" x14ac:dyDescent="0.2">
      <c r="A194" s="476" t="s">
        <v>37</v>
      </c>
      <c r="B194" s="16" t="s">
        <v>177</v>
      </c>
      <c r="C194" s="145">
        <v>5770386.64396</v>
      </c>
      <c r="D194" s="11">
        <v>6188964.5084199999</v>
      </c>
      <c r="E194" s="21">
        <f t="shared" ref="E194:E195" si="17">+IFERROR(IF(D194/C194&gt;0,D194/C194,"X"),"X")</f>
        <v>1.0725389632076276</v>
      </c>
      <c r="F194" s="8"/>
      <c r="G194" s="9"/>
    </row>
    <row r="195" spans="1:7" ht="18" customHeight="1" x14ac:dyDescent="0.2">
      <c r="A195" s="476" t="s">
        <v>38</v>
      </c>
      <c r="B195" s="16" t="s">
        <v>330</v>
      </c>
      <c r="C195" s="145">
        <v>630202.95478000003</v>
      </c>
      <c r="D195" s="11">
        <v>670620.01289000001</v>
      </c>
      <c r="E195" s="21">
        <f t="shared" si="17"/>
        <v>1.0641333998887856</v>
      </c>
      <c r="F195" s="8"/>
      <c r="G195" s="9"/>
    </row>
    <row r="196" spans="1:7" ht="18" customHeight="1" thickBot="1" x14ac:dyDescent="0.25">
      <c r="A196" s="476" t="s">
        <v>39</v>
      </c>
      <c r="B196" s="16" t="s">
        <v>178</v>
      </c>
      <c r="C196" s="145">
        <v>78530.706099999996</v>
      </c>
      <c r="D196" s="11">
        <v>90854.236980000001</v>
      </c>
      <c r="E196" s="21">
        <f t="shared" si="15"/>
        <v>1.1569262711621029</v>
      </c>
      <c r="F196" s="8"/>
      <c r="G196" s="9"/>
    </row>
    <row r="197" spans="1:7" ht="18" customHeight="1" thickBot="1" x14ac:dyDescent="0.25">
      <c r="A197" s="60"/>
      <c r="B197" s="55" t="s">
        <v>2</v>
      </c>
      <c r="C197" s="12">
        <f>SUM(C167:C196)</f>
        <v>34343379.007459998</v>
      </c>
      <c r="D197" s="12">
        <f>SUM(D167:D196)</f>
        <v>35647572.451470003</v>
      </c>
      <c r="E197" s="167">
        <f>+D197/C197</f>
        <v>1.0379751055866318</v>
      </c>
      <c r="F197" s="8"/>
      <c r="G197" s="9"/>
    </row>
    <row r="198" spans="1:7" x14ac:dyDescent="0.2">
      <c r="C198" s="9"/>
      <c r="D198" s="9"/>
    </row>
    <row r="199" spans="1:7" x14ac:dyDescent="0.2">
      <c r="C199" s="292" t="b">
        <v>1</v>
      </c>
      <c r="D199" s="33" t="b">
        <v>1</v>
      </c>
    </row>
  </sheetData>
  <sortState xmlns:xlrd2="http://schemas.microsoft.com/office/spreadsheetml/2017/richdata2" ref="B171:E197">
    <sortCondition ref="B171"/>
  </sortState>
  <mergeCells count="18">
    <mergeCell ref="F79:G80"/>
    <mergeCell ref="F96:G97"/>
    <mergeCell ref="B96:B98"/>
    <mergeCell ref="C96:D97"/>
    <mergeCell ref="E96:E97"/>
    <mergeCell ref="B79:B81"/>
    <mergeCell ref="C79:D80"/>
    <mergeCell ref="E79:E80"/>
    <mergeCell ref="A124:E124"/>
    <mergeCell ref="A132:E132"/>
    <mergeCell ref="A163:E163"/>
    <mergeCell ref="A2:E2"/>
    <mergeCell ref="A10:E10"/>
    <mergeCell ref="A41:E41"/>
    <mergeCell ref="A77:E77"/>
    <mergeCell ref="A94:E94"/>
    <mergeCell ref="A96:A98"/>
    <mergeCell ref="A79:A81"/>
  </mergeCells>
  <phoneticPr fontId="0" type="noConversion"/>
  <conditionalFormatting sqref="I82:I118 H83:H118 C198:D198 G128:G130 G6:G8 G14:G39 G136:G161 G45:G75 G167:G197">
    <cfRule type="cellIs" dxfId="12" priority="19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5" fitToHeight="10" orientation="portrait" r:id="rId1"/>
  <headerFooter alignWithMargins="0"/>
  <rowBreaks count="3" manualBreakCount="3">
    <brk id="40" max="6" man="1"/>
    <brk id="92" max="6" man="1"/>
    <brk id="131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2:L305"/>
  <sheetViews>
    <sheetView topLeftCell="A94" zoomScale="80" zoomScaleNormal="80" zoomScaleSheetLayoutView="80" workbookViewId="0">
      <selection activeCell="A164" sqref="A164:E164"/>
    </sheetView>
  </sheetViews>
  <sheetFormatPr defaultColWidth="9.140625" defaultRowHeight="12.75" x14ac:dyDescent="0.2"/>
  <cols>
    <col min="1" max="1" width="3.7109375" style="77" customWidth="1"/>
    <col min="2" max="2" width="52.28515625" style="45" customWidth="1"/>
    <col min="3" max="3" width="21.7109375" style="45" customWidth="1"/>
    <col min="4" max="4" width="21.5703125" style="45" customWidth="1"/>
    <col min="5" max="5" width="19" style="45" customWidth="1"/>
    <col min="6" max="6" width="14" style="45" customWidth="1"/>
    <col min="7" max="7" width="15.7109375" style="45" customWidth="1"/>
    <col min="8" max="9" width="13.28515625" style="45" customWidth="1"/>
    <col min="10" max="16384" width="9.140625" style="45"/>
  </cols>
  <sheetData>
    <row r="2" spans="1:7" s="65" customFormat="1" ht="18" customHeight="1" x14ac:dyDescent="0.2">
      <c r="A2" s="562" t="s">
        <v>133</v>
      </c>
      <c r="B2" s="562"/>
      <c r="C2" s="562"/>
      <c r="D2" s="562"/>
      <c r="E2" s="562"/>
    </row>
    <row r="3" spans="1:7" s="65" customFormat="1" ht="18" customHeight="1" thickBot="1" x14ac:dyDescent="0.25">
      <c r="A3" s="66"/>
      <c r="B3" s="66"/>
      <c r="C3" s="66"/>
      <c r="D3" s="66"/>
    </row>
    <row r="4" spans="1:7" ht="18" customHeight="1" thickBot="1" x14ac:dyDescent="0.25">
      <c r="A4" s="67" t="s">
        <v>3</v>
      </c>
      <c r="B4" s="68" t="s">
        <v>4</v>
      </c>
      <c r="C4" s="69" t="s">
        <v>134</v>
      </c>
      <c r="D4" s="70"/>
      <c r="E4" s="71" t="s">
        <v>6</v>
      </c>
    </row>
    <row r="5" spans="1:7" ht="18" customHeight="1" thickBot="1" x14ac:dyDescent="0.25">
      <c r="A5" s="72"/>
      <c r="B5" s="5"/>
      <c r="C5" s="360">
        <f>+'4.1.1 Składka'!C5</f>
        <v>2020</v>
      </c>
      <c r="D5" s="360">
        <f>+'4.1.1 Składka'!D5</f>
        <v>2021</v>
      </c>
      <c r="E5" s="15" t="s">
        <v>340</v>
      </c>
    </row>
    <row r="6" spans="1:7" ht="18" customHeight="1" x14ac:dyDescent="0.2">
      <c r="A6" s="67" t="s">
        <v>7</v>
      </c>
      <c r="B6" s="73" t="s">
        <v>0</v>
      </c>
      <c r="C6" s="6">
        <f>+C39</f>
        <v>17415491.6483</v>
      </c>
      <c r="D6" s="6">
        <f t="shared" ref="D6" si="0">+D39</f>
        <v>18449715.564789999</v>
      </c>
      <c r="E6" s="7">
        <f>+D6/C6</f>
        <v>1.0593852839400577</v>
      </c>
      <c r="F6" s="8"/>
      <c r="G6" s="9"/>
    </row>
    <row r="7" spans="1:7" ht="18" customHeight="1" thickBot="1" x14ac:dyDescent="0.25">
      <c r="A7" s="74" t="s">
        <v>8</v>
      </c>
      <c r="B7" s="32" t="s">
        <v>1</v>
      </c>
      <c r="C7" s="11">
        <f>+C75</f>
        <v>22228442.565409999</v>
      </c>
      <c r="D7" s="11">
        <f t="shared" ref="D7" si="1">+D75</f>
        <v>22853042.737649996</v>
      </c>
      <c r="E7" s="30">
        <f>+D7/C7</f>
        <v>1.0280991423669037</v>
      </c>
      <c r="F7" s="8"/>
      <c r="G7" s="9"/>
    </row>
    <row r="8" spans="1:7" s="65" customFormat="1" ht="18" customHeight="1" thickBot="1" x14ac:dyDescent="0.25">
      <c r="A8" s="75"/>
      <c r="B8" s="76" t="s">
        <v>41</v>
      </c>
      <c r="C8" s="24">
        <f>SUM(C6:C7)</f>
        <v>39643934.213709995</v>
      </c>
      <c r="D8" s="24">
        <f>SUM(D6:D7)</f>
        <v>41302758.302439995</v>
      </c>
      <c r="E8" s="13">
        <f>+D8/C8</f>
        <v>1.041843074397907</v>
      </c>
      <c r="F8" s="8"/>
      <c r="G8" s="9"/>
    </row>
    <row r="9" spans="1:7" ht="18" customHeight="1" x14ac:dyDescent="0.2">
      <c r="C9" s="78"/>
      <c r="D9" s="78"/>
      <c r="F9" s="78"/>
      <c r="G9" s="9"/>
    </row>
    <row r="10" spans="1:7" s="79" customFormat="1" ht="18" customHeight="1" x14ac:dyDescent="0.2">
      <c r="A10" s="562" t="s">
        <v>135</v>
      </c>
      <c r="B10" s="562"/>
      <c r="C10" s="562"/>
      <c r="D10" s="562"/>
      <c r="E10" s="562"/>
      <c r="G10" s="9"/>
    </row>
    <row r="11" spans="1:7" s="65" customFormat="1" ht="18" customHeight="1" thickBot="1" x14ac:dyDescent="0.25">
      <c r="A11" s="66"/>
      <c r="B11" s="66"/>
      <c r="C11" s="66"/>
      <c r="D11" s="66"/>
      <c r="G11" s="9"/>
    </row>
    <row r="12" spans="1:7" ht="18" customHeight="1" thickBot="1" x14ac:dyDescent="0.25">
      <c r="A12" s="67" t="s">
        <v>3</v>
      </c>
      <c r="B12" s="68" t="s">
        <v>10</v>
      </c>
      <c r="C12" s="80" t="s">
        <v>134</v>
      </c>
      <c r="D12" s="81"/>
      <c r="E12" s="71" t="s">
        <v>6</v>
      </c>
      <c r="G12" s="9"/>
    </row>
    <row r="13" spans="1:7" ht="18" customHeight="1" thickBot="1" x14ac:dyDescent="0.25">
      <c r="A13" s="5"/>
      <c r="B13" s="5"/>
      <c r="C13" s="362">
        <f>+C5</f>
        <v>2020</v>
      </c>
      <c r="D13" s="362">
        <f>+D5</f>
        <v>2021</v>
      </c>
      <c r="E13" s="362" t="str">
        <f>+E5</f>
        <v>21/20</v>
      </c>
      <c r="G13" s="9"/>
    </row>
    <row r="14" spans="1:7" ht="18" customHeight="1" x14ac:dyDescent="0.2">
      <c r="A14" s="466" t="s">
        <v>7</v>
      </c>
      <c r="B14" s="417" t="s">
        <v>152</v>
      </c>
      <c r="C14" s="11">
        <v>448866.63063000003</v>
      </c>
      <c r="D14" s="11">
        <v>476331.62319000001</v>
      </c>
      <c r="E14" s="21">
        <f t="shared" ref="E14:E38" si="2">+IFERROR(IF(D14/C14&gt;0,D14/C14,"X"),"X")</f>
        <v>1.061187423358809</v>
      </c>
      <c r="F14" s="8"/>
      <c r="G14" s="9"/>
    </row>
    <row r="15" spans="1:7" ht="18" customHeight="1" x14ac:dyDescent="0.2">
      <c r="A15" s="467" t="s">
        <v>8</v>
      </c>
      <c r="B15" s="417" t="s">
        <v>203</v>
      </c>
      <c r="C15" s="11">
        <v>432048.28960000002</v>
      </c>
      <c r="D15" s="11">
        <v>538990.10478000005</v>
      </c>
      <c r="E15" s="21">
        <f t="shared" si="2"/>
        <v>1.247522829633255</v>
      </c>
      <c r="F15" s="8"/>
      <c r="G15" s="9"/>
    </row>
    <row r="16" spans="1:7" ht="18" customHeight="1" x14ac:dyDescent="0.2">
      <c r="A16" s="467" t="s">
        <v>9</v>
      </c>
      <c r="B16" s="417" t="s">
        <v>240</v>
      </c>
      <c r="C16" s="11">
        <v>1355051.4412700001</v>
      </c>
      <c r="D16" s="11">
        <v>1442852.61417</v>
      </c>
      <c r="E16" s="21">
        <f t="shared" si="2"/>
        <v>1.0647954536823412</v>
      </c>
      <c r="F16" s="8"/>
      <c r="G16" s="9"/>
    </row>
    <row r="17" spans="1:7" ht="18" customHeight="1" x14ac:dyDescent="0.2">
      <c r="A17" s="476" t="s">
        <v>11</v>
      </c>
      <c r="B17" s="417" t="s">
        <v>337</v>
      </c>
      <c r="C17" s="11">
        <v>10363.36519</v>
      </c>
      <c r="D17" s="11">
        <v>370822.79204999999</v>
      </c>
      <c r="E17" s="21">
        <f t="shared" si="2"/>
        <v>35.782082870901895</v>
      </c>
      <c r="F17" s="8"/>
      <c r="G17" s="9"/>
    </row>
    <row r="18" spans="1:7" ht="18" customHeight="1" x14ac:dyDescent="0.2">
      <c r="A18" s="476" t="s">
        <v>12</v>
      </c>
      <c r="B18" s="417" t="s">
        <v>153</v>
      </c>
      <c r="C18" s="11">
        <v>28300.925070000001</v>
      </c>
      <c r="D18" s="11">
        <v>42415.20261</v>
      </c>
      <c r="E18" s="21">
        <f t="shared" si="2"/>
        <v>1.4987214200627541</v>
      </c>
      <c r="F18" s="8"/>
      <c r="G18" s="9"/>
    </row>
    <row r="19" spans="1:7" ht="18" customHeight="1" x14ac:dyDescent="0.2">
      <c r="A19" s="476" t="s">
        <v>13</v>
      </c>
      <c r="B19" s="417" t="s">
        <v>154</v>
      </c>
      <c r="C19" s="11">
        <v>732629.46291</v>
      </c>
      <c r="D19" s="11">
        <v>905423.06350000005</v>
      </c>
      <c r="E19" s="21">
        <f t="shared" si="2"/>
        <v>1.235854015348584</v>
      </c>
      <c r="F19" s="8"/>
      <c r="G19" s="9"/>
    </row>
    <row r="20" spans="1:7" ht="18" customHeight="1" x14ac:dyDescent="0.2">
      <c r="A20" s="476" t="s">
        <v>14</v>
      </c>
      <c r="B20" s="417" t="s">
        <v>182</v>
      </c>
      <c r="C20" s="11">
        <v>224394.60256999999</v>
      </c>
      <c r="D20" s="11">
        <v>240244.66213000001</v>
      </c>
      <c r="E20" s="21">
        <f t="shared" si="2"/>
        <v>1.0706347629509296</v>
      </c>
      <c r="F20" s="8"/>
      <c r="G20" s="9"/>
    </row>
    <row r="21" spans="1:7" ht="18" customHeight="1" x14ac:dyDescent="0.2">
      <c r="A21" s="476" t="s">
        <v>15</v>
      </c>
      <c r="B21" s="417" t="s">
        <v>155</v>
      </c>
      <c r="C21" s="11">
        <v>318874.67615999997</v>
      </c>
      <c r="D21" s="11">
        <v>480941.68520000001</v>
      </c>
      <c r="E21" s="21">
        <f t="shared" si="2"/>
        <v>1.5082467224793998</v>
      </c>
      <c r="F21" s="8"/>
      <c r="G21" s="9"/>
    </row>
    <row r="22" spans="1:7" ht="18" customHeight="1" x14ac:dyDescent="0.2">
      <c r="A22" s="476" t="s">
        <v>16</v>
      </c>
      <c r="B22" s="417" t="s">
        <v>156</v>
      </c>
      <c r="C22" s="11">
        <v>1125232.6747399999</v>
      </c>
      <c r="D22" s="11">
        <v>915045.51182000001</v>
      </c>
      <c r="E22" s="21">
        <f t="shared" si="2"/>
        <v>0.81320559948317672</v>
      </c>
      <c r="F22" s="8"/>
      <c r="G22" s="9"/>
    </row>
    <row r="23" spans="1:7" ht="17.100000000000001" customHeight="1" x14ac:dyDescent="0.2">
      <c r="A23" s="476" t="s">
        <v>17</v>
      </c>
      <c r="B23" s="417" t="s">
        <v>157</v>
      </c>
      <c r="C23" s="11">
        <v>9005.5544300000001</v>
      </c>
      <c r="D23" s="11">
        <v>12305.60088</v>
      </c>
      <c r="E23" s="21">
        <f t="shared" si="2"/>
        <v>1.366445672573654</v>
      </c>
      <c r="F23" s="8"/>
      <c r="G23" s="9"/>
    </row>
    <row r="24" spans="1:7" ht="18" customHeight="1" x14ac:dyDescent="0.2">
      <c r="A24" s="476" t="s">
        <v>18</v>
      </c>
      <c r="B24" s="417" t="s">
        <v>158</v>
      </c>
      <c r="C24" s="11">
        <v>817877.82226000004</v>
      </c>
      <c r="D24" s="11">
        <v>854625.70675999997</v>
      </c>
      <c r="E24" s="21">
        <f t="shared" si="2"/>
        <v>1.0449307751107084</v>
      </c>
      <c r="F24" s="8"/>
      <c r="G24" s="9"/>
    </row>
    <row r="25" spans="1:7" ht="18" customHeight="1" x14ac:dyDescent="0.2">
      <c r="A25" s="476" t="s">
        <v>19</v>
      </c>
      <c r="B25" s="417" t="s">
        <v>159</v>
      </c>
      <c r="C25" s="11">
        <v>1029072.91142</v>
      </c>
      <c r="D25" s="11">
        <v>1088681.36891</v>
      </c>
      <c r="E25" s="21">
        <f t="shared" si="2"/>
        <v>1.0579244257899543</v>
      </c>
      <c r="F25" s="8"/>
      <c r="G25" s="9"/>
    </row>
    <row r="26" spans="1:7" ht="18" customHeight="1" x14ac:dyDescent="0.2">
      <c r="A26" s="476" t="s">
        <v>20</v>
      </c>
      <c r="B26" s="417" t="s">
        <v>160</v>
      </c>
      <c r="C26" s="11">
        <v>1493939.1176499999</v>
      </c>
      <c r="D26" s="11">
        <v>1066298.8326300001</v>
      </c>
      <c r="E26" s="21">
        <f t="shared" si="2"/>
        <v>0.71374985769655208</v>
      </c>
      <c r="F26" s="8"/>
      <c r="G26" s="9"/>
    </row>
    <row r="27" spans="1:7" ht="18" customHeight="1" x14ac:dyDescent="0.2">
      <c r="A27" s="476" t="s">
        <v>21</v>
      </c>
      <c r="B27" s="417" t="s">
        <v>241</v>
      </c>
      <c r="C27" s="11">
        <v>307183.88938000001</v>
      </c>
      <c r="D27" s="11">
        <v>544519.52616000001</v>
      </c>
      <c r="E27" s="21">
        <f t="shared" si="2"/>
        <v>1.7726174613487147</v>
      </c>
      <c r="F27" s="8"/>
      <c r="G27" s="9"/>
    </row>
    <row r="28" spans="1:7" ht="18" customHeight="1" x14ac:dyDescent="0.2">
      <c r="A28" s="476" t="s">
        <v>22</v>
      </c>
      <c r="B28" s="417" t="s">
        <v>242</v>
      </c>
      <c r="C28" s="11">
        <v>35324.391459999999</v>
      </c>
      <c r="D28" s="11">
        <v>42672.910470000003</v>
      </c>
      <c r="E28" s="21">
        <f t="shared" si="2"/>
        <v>1.208029599556476</v>
      </c>
      <c r="F28" s="8"/>
      <c r="G28" s="9"/>
    </row>
    <row r="29" spans="1:7" ht="18" customHeight="1" x14ac:dyDescent="0.2">
      <c r="A29" s="476" t="s">
        <v>23</v>
      </c>
      <c r="B29" s="417" t="s">
        <v>338</v>
      </c>
      <c r="C29" s="11">
        <v>0</v>
      </c>
      <c r="D29" s="11">
        <v>10819.401519999999</v>
      </c>
      <c r="E29" s="21" t="str">
        <f t="shared" si="2"/>
        <v>X</v>
      </c>
      <c r="F29" s="8"/>
      <c r="G29" s="9"/>
    </row>
    <row r="30" spans="1:7" ht="18" customHeight="1" x14ac:dyDescent="0.2">
      <c r="A30" s="476" t="s">
        <v>24</v>
      </c>
      <c r="B30" s="417" t="s">
        <v>204</v>
      </c>
      <c r="C30" s="11">
        <v>6684626.8961800002</v>
      </c>
      <c r="D30" s="11">
        <v>6935081.6131600002</v>
      </c>
      <c r="E30" s="21">
        <f t="shared" si="2"/>
        <v>1.0374672694332612</v>
      </c>
      <c r="F30" s="8"/>
      <c r="G30" s="9"/>
    </row>
    <row r="31" spans="1:7" ht="18" customHeight="1" x14ac:dyDescent="0.2">
      <c r="A31" s="476" t="s">
        <v>25</v>
      </c>
      <c r="B31" s="417" t="s">
        <v>188</v>
      </c>
      <c r="C31" s="11">
        <v>11164.23062</v>
      </c>
      <c r="D31" s="11">
        <v>10505.127699999999</v>
      </c>
      <c r="E31" s="21">
        <f t="shared" si="2"/>
        <v>0.94096297878160451</v>
      </c>
      <c r="F31" s="8"/>
      <c r="G31" s="9"/>
    </row>
    <row r="32" spans="1:7" ht="18" customHeight="1" x14ac:dyDescent="0.2">
      <c r="A32" s="476" t="s">
        <v>26</v>
      </c>
      <c r="B32" s="417" t="s">
        <v>298</v>
      </c>
      <c r="C32" s="11">
        <v>17881.92195</v>
      </c>
      <c r="D32" s="11">
        <v>21909.723450000001</v>
      </c>
      <c r="E32" s="21">
        <f t="shared" si="2"/>
        <v>1.2252443283927879</v>
      </c>
      <c r="F32" s="8"/>
      <c r="G32" s="9"/>
    </row>
    <row r="33" spans="1:7" ht="18" customHeight="1" x14ac:dyDescent="0.2">
      <c r="A33" s="476" t="s">
        <v>27</v>
      </c>
      <c r="B33" s="417" t="s">
        <v>320</v>
      </c>
      <c r="C33" s="11">
        <v>62273.668660000003</v>
      </c>
      <c r="D33" s="11">
        <v>72907.417289999998</v>
      </c>
      <c r="E33" s="21">
        <f t="shared" si="2"/>
        <v>1.1707583455225328</v>
      </c>
      <c r="F33" s="8"/>
      <c r="G33" s="9"/>
    </row>
    <row r="34" spans="1:7" ht="18" customHeight="1" x14ac:dyDescent="0.2">
      <c r="A34" s="476" t="s">
        <v>28</v>
      </c>
      <c r="B34" s="417" t="s">
        <v>205</v>
      </c>
      <c r="C34" s="11">
        <v>17270.019380000002</v>
      </c>
      <c r="D34" s="11">
        <v>19221.94241</v>
      </c>
      <c r="E34" s="21">
        <f t="shared" si="2"/>
        <v>1.1130237892066568</v>
      </c>
      <c r="F34" s="8"/>
      <c r="G34" s="9"/>
    </row>
    <row r="35" spans="1:7" ht="18" customHeight="1" x14ac:dyDescent="0.2">
      <c r="A35" s="476" t="s">
        <v>31</v>
      </c>
      <c r="B35" s="417" t="s">
        <v>161</v>
      </c>
      <c r="C35" s="11">
        <v>998847.67229999998</v>
      </c>
      <c r="D35" s="11">
        <v>1052442.4142</v>
      </c>
      <c r="E35" s="21">
        <f t="shared" si="2"/>
        <v>1.0536565718540345</v>
      </c>
      <c r="F35" s="8"/>
      <c r="G35" s="9"/>
    </row>
    <row r="36" spans="1:7" ht="18" customHeight="1" x14ac:dyDescent="0.2">
      <c r="A36" s="476" t="s">
        <v>32</v>
      </c>
      <c r="B36" s="417" t="s">
        <v>321</v>
      </c>
      <c r="C36" s="11">
        <v>122818.95125</v>
      </c>
      <c r="D36" s="11">
        <v>157166.09714999999</v>
      </c>
      <c r="E36" s="21">
        <f t="shared" si="2"/>
        <v>1.2796567268359571</v>
      </c>
      <c r="F36" s="8"/>
      <c r="G36" s="9"/>
    </row>
    <row r="37" spans="1:7" s="65" customFormat="1" ht="18" customHeight="1" x14ac:dyDescent="0.2">
      <c r="A37" s="476" t="s">
        <v>33</v>
      </c>
      <c r="B37" s="417" t="s">
        <v>243</v>
      </c>
      <c r="C37" s="11">
        <v>344387.02185999998</v>
      </c>
      <c r="D37" s="11">
        <v>309586.73223000002</v>
      </c>
      <c r="E37" s="21">
        <f t="shared" si="2"/>
        <v>0.89895005496418812</v>
      </c>
      <c r="F37" s="8"/>
      <c r="G37" s="9"/>
    </row>
    <row r="38" spans="1:7" s="65" customFormat="1" ht="18" customHeight="1" thickBot="1" x14ac:dyDescent="0.25">
      <c r="A38" s="476" t="s">
        <v>34</v>
      </c>
      <c r="B38" s="417" t="s">
        <v>206</v>
      </c>
      <c r="C38" s="11">
        <v>788055.51136</v>
      </c>
      <c r="D38" s="11">
        <v>837903.89041999995</v>
      </c>
      <c r="E38" s="21">
        <f t="shared" si="2"/>
        <v>1.063254908241138</v>
      </c>
      <c r="F38" s="8"/>
      <c r="G38" s="9"/>
    </row>
    <row r="39" spans="1:7" s="65" customFormat="1" ht="18" customHeight="1" thickBot="1" x14ac:dyDescent="0.25">
      <c r="A39" s="22"/>
      <c r="B39" s="23" t="s">
        <v>2</v>
      </c>
      <c r="C39" s="24">
        <f>SUM(C14:C38)</f>
        <v>17415491.6483</v>
      </c>
      <c r="D39" s="24">
        <f>SUM(D14:D38)</f>
        <v>18449715.564789999</v>
      </c>
      <c r="E39" s="167">
        <f t="shared" ref="E39" si="3">+IF(C39=0,"X",D39/C39)</f>
        <v>1.0593852839400577</v>
      </c>
      <c r="F39" s="8"/>
      <c r="G39" s="44"/>
    </row>
    <row r="40" spans="1:7" s="65" customFormat="1" ht="18" customHeight="1" x14ac:dyDescent="0.2">
      <c r="A40" s="82"/>
      <c r="C40" s="235">
        <v>0</v>
      </c>
      <c r="D40" s="235">
        <v>0</v>
      </c>
      <c r="E40" s="83"/>
      <c r="F40" s="84"/>
      <c r="G40" s="374"/>
    </row>
    <row r="41" spans="1:7" s="65" customFormat="1" ht="18" customHeight="1" x14ac:dyDescent="0.2">
      <c r="A41" s="562" t="s">
        <v>136</v>
      </c>
      <c r="B41" s="562"/>
      <c r="C41" s="562"/>
      <c r="D41" s="562"/>
      <c r="E41" s="562"/>
      <c r="F41" s="84"/>
      <c r="G41" s="44"/>
    </row>
    <row r="42" spans="1:7" s="65" customFormat="1" ht="18" customHeight="1" thickBot="1" x14ac:dyDescent="0.25">
      <c r="A42" s="66"/>
      <c r="B42" s="66"/>
      <c r="C42" s="66"/>
      <c r="D42" s="66"/>
      <c r="E42" s="66"/>
      <c r="F42" s="84"/>
      <c r="G42" s="9"/>
    </row>
    <row r="43" spans="1:7" s="65" customFormat="1" ht="18" customHeight="1" thickBot="1" x14ac:dyDescent="0.25">
      <c r="A43" s="67" t="s">
        <v>3</v>
      </c>
      <c r="B43" s="86" t="s">
        <v>10</v>
      </c>
      <c r="C43" s="80" t="s">
        <v>134</v>
      </c>
      <c r="D43" s="81"/>
      <c r="E43" s="71" t="s">
        <v>6</v>
      </c>
      <c r="F43" s="84"/>
      <c r="G43" s="9"/>
    </row>
    <row r="44" spans="1:7" ht="18" customHeight="1" thickBot="1" x14ac:dyDescent="0.25">
      <c r="A44" s="10"/>
      <c r="B44" s="87"/>
      <c r="C44" s="362">
        <f>+C5</f>
        <v>2020</v>
      </c>
      <c r="D44" s="362">
        <f>+D5</f>
        <v>2021</v>
      </c>
      <c r="E44" s="362" t="str">
        <f>+E5</f>
        <v>21/20</v>
      </c>
      <c r="G44" s="9"/>
    </row>
    <row r="45" spans="1:7" ht="18" customHeight="1" x14ac:dyDescent="0.2">
      <c r="A45" s="475" t="s">
        <v>7</v>
      </c>
      <c r="B45" s="18" t="s">
        <v>162</v>
      </c>
      <c r="C45" s="145">
        <v>1135146.23273</v>
      </c>
      <c r="D45" s="11">
        <v>1030499.50731</v>
      </c>
      <c r="E45" s="21">
        <f t="shared" ref="E45:E74" si="4">+IFERROR(IF(D45/C45&gt;0,D45/C45,"X"),"X")</f>
        <v>0.90781211935282813</v>
      </c>
      <c r="F45" s="8"/>
      <c r="G45" s="9"/>
    </row>
    <row r="46" spans="1:7" ht="18" customHeight="1" x14ac:dyDescent="0.2">
      <c r="A46" s="476" t="s">
        <v>8</v>
      </c>
      <c r="B46" s="18" t="s">
        <v>163</v>
      </c>
      <c r="C46" s="145">
        <v>202171.41594000001</v>
      </c>
      <c r="D46" s="11">
        <v>232785.04058999999</v>
      </c>
      <c r="E46" s="21">
        <f t="shared" si="4"/>
        <v>1.1514240997307228</v>
      </c>
      <c r="F46" s="8"/>
      <c r="G46" s="9"/>
    </row>
    <row r="47" spans="1:7" ht="18" customHeight="1" x14ac:dyDescent="0.2">
      <c r="A47" s="476" t="s">
        <v>9</v>
      </c>
      <c r="B47" s="18" t="s">
        <v>164</v>
      </c>
      <c r="C47" s="145">
        <v>1045086.49737</v>
      </c>
      <c r="D47" s="11">
        <v>1210993.6673300001</v>
      </c>
      <c r="E47" s="21">
        <f t="shared" si="4"/>
        <v>1.1587497019409512</v>
      </c>
      <c r="F47" s="8"/>
      <c r="G47" s="9"/>
    </row>
    <row r="48" spans="1:7" ht="18" customHeight="1" x14ac:dyDescent="0.2">
      <c r="A48" s="476" t="s">
        <v>11</v>
      </c>
      <c r="B48" s="18" t="s">
        <v>165</v>
      </c>
      <c r="C48" s="145">
        <v>4698.6239800000003</v>
      </c>
      <c r="D48" s="11">
        <v>8026.2393000000002</v>
      </c>
      <c r="E48" s="21">
        <f t="shared" si="4"/>
        <v>1.7082106025432577</v>
      </c>
      <c r="F48" s="8"/>
      <c r="G48" s="9"/>
    </row>
    <row r="49" spans="1:7" ht="18" customHeight="1" x14ac:dyDescent="0.2">
      <c r="A49" s="476" t="s">
        <v>12</v>
      </c>
      <c r="B49" s="18" t="s">
        <v>189</v>
      </c>
      <c r="C49" s="145">
        <v>20142.72898</v>
      </c>
      <c r="D49" s="11">
        <v>17010.243849999999</v>
      </c>
      <c r="E49" s="21">
        <f t="shared" si="4"/>
        <v>0.84448556433885946</v>
      </c>
      <c r="F49" s="8"/>
      <c r="G49" s="9"/>
    </row>
    <row r="50" spans="1:7" ht="18" customHeight="1" x14ac:dyDescent="0.2">
      <c r="A50" s="476" t="s">
        <v>13</v>
      </c>
      <c r="B50" s="18" t="s">
        <v>208</v>
      </c>
      <c r="C50" s="145">
        <v>3374858.2505999999</v>
      </c>
      <c r="D50" s="11">
        <v>3582421.9313699999</v>
      </c>
      <c r="E50" s="21">
        <f t="shared" si="4"/>
        <v>1.0615029329700287</v>
      </c>
      <c r="F50" s="8"/>
      <c r="G50" s="9"/>
    </row>
    <row r="51" spans="1:7" ht="18" customHeight="1" x14ac:dyDescent="0.2">
      <c r="A51" s="476" t="s">
        <v>14</v>
      </c>
      <c r="B51" s="18" t="s">
        <v>167</v>
      </c>
      <c r="C51" s="145">
        <v>184799.6323</v>
      </c>
      <c r="D51" s="11">
        <v>57469.869259999999</v>
      </c>
      <c r="E51" s="21">
        <f t="shared" si="4"/>
        <v>0.31098475978948148</v>
      </c>
      <c r="F51" s="8"/>
      <c r="G51" s="9"/>
    </row>
    <row r="52" spans="1:7" ht="18" customHeight="1" x14ac:dyDescent="0.2">
      <c r="A52" s="476" t="s">
        <v>15</v>
      </c>
      <c r="B52" s="18" t="s">
        <v>168</v>
      </c>
      <c r="C52" s="145">
        <v>72093.313750000001</v>
      </c>
      <c r="D52" s="11">
        <v>66406.512170000002</v>
      </c>
      <c r="E52" s="21">
        <f t="shared" si="4"/>
        <v>0.92111887657543001</v>
      </c>
      <c r="F52" s="8"/>
      <c r="G52" s="9"/>
    </row>
    <row r="53" spans="1:7" ht="18" customHeight="1" x14ac:dyDescent="0.2">
      <c r="A53" s="476" t="s">
        <v>16</v>
      </c>
      <c r="B53" s="18" t="s">
        <v>209</v>
      </c>
      <c r="C53" s="145">
        <v>1167327.1216200001</v>
      </c>
      <c r="D53" s="11">
        <v>1168356.3493300001</v>
      </c>
      <c r="E53" s="21">
        <f t="shared" si="4"/>
        <v>1.0008816960481237</v>
      </c>
      <c r="F53" s="8"/>
      <c r="G53" s="9"/>
    </row>
    <row r="54" spans="1:7" ht="18" customHeight="1" x14ac:dyDescent="0.2">
      <c r="A54" s="476" t="s">
        <v>17</v>
      </c>
      <c r="B54" s="18" t="s">
        <v>210</v>
      </c>
      <c r="C54" s="145">
        <v>39593.837</v>
      </c>
      <c r="D54" s="11">
        <v>45245.323490000002</v>
      </c>
      <c r="E54" s="21">
        <f t="shared" si="4"/>
        <v>1.1427365195750037</v>
      </c>
      <c r="F54" s="8"/>
      <c r="G54" s="9"/>
    </row>
    <row r="55" spans="1:7" ht="18" customHeight="1" x14ac:dyDescent="0.2">
      <c r="A55" s="476" t="s">
        <v>18</v>
      </c>
      <c r="B55" s="18" t="s">
        <v>169</v>
      </c>
      <c r="C55" s="145">
        <v>732989.43085</v>
      </c>
      <c r="D55" s="11">
        <v>730822.42668999999</v>
      </c>
      <c r="E55" s="21">
        <f t="shared" si="4"/>
        <v>0.99704360790374957</v>
      </c>
      <c r="F55" s="8"/>
      <c r="G55" s="9"/>
    </row>
    <row r="56" spans="1:7" ht="18" customHeight="1" x14ac:dyDescent="0.2">
      <c r="A56" s="476" t="s">
        <v>19</v>
      </c>
      <c r="B56" s="18" t="s">
        <v>170</v>
      </c>
      <c r="C56" s="145">
        <v>25535.806430000001</v>
      </c>
      <c r="D56" s="11">
        <v>18325.68706</v>
      </c>
      <c r="E56" s="21">
        <f t="shared" si="4"/>
        <v>0.71764669387807545</v>
      </c>
      <c r="F56" s="8"/>
      <c r="G56" s="9"/>
    </row>
    <row r="57" spans="1:7" ht="18" customHeight="1" x14ac:dyDescent="0.2">
      <c r="A57" s="476" t="s">
        <v>20</v>
      </c>
      <c r="B57" s="18" t="s">
        <v>171</v>
      </c>
      <c r="C57" s="145">
        <v>605368.58120000002</v>
      </c>
      <c r="D57" s="11">
        <v>688630.97042000003</v>
      </c>
      <c r="E57" s="21">
        <f t="shared" si="4"/>
        <v>1.1375399910166333</v>
      </c>
      <c r="F57" s="8"/>
      <c r="G57" s="9"/>
    </row>
    <row r="58" spans="1:7" ht="18" customHeight="1" x14ac:dyDescent="0.2">
      <c r="A58" s="476" t="s">
        <v>21</v>
      </c>
      <c r="B58" s="18" t="s">
        <v>297</v>
      </c>
      <c r="C58" s="145">
        <v>7153.1874399999997</v>
      </c>
      <c r="D58" s="11">
        <v>12213.56338</v>
      </c>
      <c r="E58" s="21">
        <f t="shared" si="4"/>
        <v>1.7074295176025753</v>
      </c>
      <c r="F58" s="8"/>
      <c r="G58" s="9"/>
    </row>
    <row r="59" spans="1:7" ht="18" customHeight="1" x14ac:dyDescent="0.2">
      <c r="A59" s="476" t="s">
        <v>22</v>
      </c>
      <c r="B59" s="18" t="s">
        <v>172</v>
      </c>
      <c r="C59" s="145">
        <v>-168.92696000000001</v>
      </c>
      <c r="D59" s="11">
        <v>327.04836999999998</v>
      </c>
      <c r="E59" s="21" t="str">
        <f t="shared" ref="E59" si="5">+IFERROR(IF(D59/C59&gt;0,D59/C59,"X"),"X")</f>
        <v>X</v>
      </c>
      <c r="F59" s="8"/>
      <c r="G59" s="9"/>
    </row>
    <row r="60" spans="1:7" ht="18" customHeight="1" x14ac:dyDescent="0.2">
      <c r="A60" s="476" t="s">
        <v>23</v>
      </c>
      <c r="B60" s="18" t="s">
        <v>244</v>
      </c>
      <c r="C60" s="145">
        <v>52393.21514</v>
      </c>
      <c r="D60" s="11">
        <v>70466.54234</v>
      </c>
      <c r="E60" s="21">
        <f t="shared" si="4"/>
        <v>1.3449554899752998</v>
      </c>
      <c r="F60" s="8"/>
      <c r="G60" s="9"/>
    </row>
    <row r="61" spans="1:7" ht="18" customHeight="1" x14ac:dyDescent="0.2">
      <c r="A61" s="476" t="s">
        <v>24</v>
      </c>
      <c r="B61" s="18" t="s">
        <v>211</v>
      </c>
      <c r="C61" s="145">
        <v>136814.35404000001</v>
      </c>
      <c r="D61" s="11">
        <v>112248.69351</v>
      </c>
      <c r="E61" s="21">
        <f t="shared" si="4"/>
        <v>0.82044529828487278</v>
      </c>
      <c r="F61" s="8"/>
      <c r="G61" s="9"/>
    </row>
    <row r="62" spans="1:7" ht="18" customHeight="1" x14ac:dyDescent="0.2">
      <c r="A62" s="476" t="s">
        <v>25</v>
      </c>
      <c r="B62" s="18" t="s">
        <v>249</v>
      </c>
      <c r="C62" s="145">
        <v>32669.812430000002</v>
      </c>
      <c r="D62" s="11">
        <v>25887.26568</v>
      </c>
      <c r="E62" s="21">
        <f t="shared" si="4"/>
        <v>0.79239101036981374</v>
      </c>
      <c r="F62" s="8"/>
      <c r="G62" s="9"/>
    </row>
    <row r="63" spans="1:7" ht="18" customHeight="1" x14ac:dyDescent="0.2">
      <c r="A63" s="476" t="s">
        <v>26</v>
      </c>
      <c r="B63" s="18" t="s">
        <v>173</v>
      </c>
      <c r="C63" s="145">
        <v>273951.92265000002</v>
      </c>
      <c r="D63" s="11">
        <v>280702.02098999999</v>
      </c>
      <c r="E63" s="21">
        <f t="shared" si="4"/>
        <v>1.0246397188043241</v>
      </c>
      <c r="F63" s="8"/>
      <c r="G63" s="9"/>
    </row>
    <row r="64" spans="1:7" ht="18" customHeight="1" x14ac:dyDescent="0.2">
      <c r="A64" s="476" t="s">
        <v>27</v>
      </c>
      <c r="B64" s="18" t="s">
        <v>174</v>
      </c>
      <c r="C64" s="145">
        <v>7177668.8653300004</v>
      </c>
      <c r="D64" s="11">
        <v>6970728.8819800001</v>
      </c>
      <c r="E64" s="21">
        <f t="shared" si="4"/>
        <v>0.97116891469463373</v>
      </c>
      <c r="F64" s="8"/>
      <c r="G64" s="9"/>
    </row>
    <row r="65" spans="1:7" ht="18" customHeight="1" x14ac:dyDescent="0.2">
      <c r="A65" s="476" t="s">
        <v>28</v>
      </c>
      <c r="B65" s="18" t="s">
        <v>245</v>
      </c>
      <c r="C65" s="145">
        <v>216423.28860999999</v>
      </c>
      <c r="D65" s="11">
        <v>179548.32532</v>
      </c>
      <c r="E65" s="21">
        <f t="shared" si="4"/>
        <v>0.8296164727611659</v>
      </c>
      <c r="F65" s="8"/>
      <c r="G65" s="9"/>
    </row>
    <row r="66" spans="1:7" ht="18" customHeight="1" x14ac:dyDescent="0.2">
      <c r="A66" s="476" t="s">
        <v>31</v>
      </c>
      <c r="B66" s="18" t="s">
        <v>299</v>
      </c>
      <c r="C66" s="145">
        <v>23585.105029999999</v>
      </c>
      <c r="D66" s="11">
        <v>29088.68705</v>
      </c>
      <c r="E66" s="21">
        <f t="shared" si="4"/>
        <v>1.2333499050777812</v>
      </c>
      <c r="F66" s="8"/>
      <c r="G66" s="9"/>
    </row>
    <row r="67" spans="1:7" ht="18" customHeight="1" x14ac:dyDescent="0.2">
      <c r="A67" s="476" t="s">
        <v>32</v>
      </c>
      <c r="B67" s="18" t="s">
        <v>322</v>
      </c>
      <c r="C67" s="145">
        <v>16036.052019999999</v>
      </c>
      <c r="D67" s="11">
        <v>17408.389340000002</v>
      </c>
      <c r="E67" s="21">
        <f t="shared" si="4"/>
        <v>1.0855782531940179</v>
      </c>
      <c r="F67" s="8"/>
      <c r="G67" s="9"/>
    </row>
    <row r="68" spans="1:7" ht="18" customHeight="1" x14ac:dyDescent="0.2">
      <c r="A68" s="476" t="s">
        <v>33</v>
      </c>
      <c r="B68" s="18" t="s">
        <v>175</v>
      </c>
      <c r="C68" s="145">
        <v>27172.160609999999</v>
      </c>
      <c r="D68" s="11">
        <v>27914.093690000002</v>
      </c>
      <c r="E68" s="21">
        <f t="shared" si="4"/>
        <v>1.027304898224654</v>
      </c>
      <c r="F68" s="8"/>
      <c r="G68" s="9"/>
    </row>
    <row r="69" spans="1:7" ht="18" customHeight="1" x14ac:dyDescent="0.2">
      <c r="A69" s="476" t="s">
        <v>34</v>
      </c>
      <c r="B69" s="18" t="s">
        <v>190</v>
      </c>
      <c r="C69" s="145">
        <v>353367.86219999997</v>
      </c>
      <c r="D69" s="11">
        <v>421759.57604999997</v>
      </c>
      <c r="E69" s="21">
        <f t="shared" si="4"/>
        <v>1.1935425406945794</v>
      </c>
      <c r="F69" s="8"/>
      <c r="G69" s="9"/>
    </row>
    <row r="70" spans="1:7" ht="18" customHeight="1" x14ac:dyDescent="0.2">
      <c r="A70" s="476" t="s">
        <v>35</v>
      </c>
      <c r="B70" s="18" t="s">
        <v>191</v>
      </c>
      <c r="C70" s="145">
        <v>169550.54686</v>
      </c>
      <c r="D70" s="11">
        <v>238962.02085</v>
      </c>
      <c r="E70" s="21">
        <f t="shared" si="4"/>
        <v>1.4093851377979567</v>
      </c>
      <c r="F70" s="8"/>
      <c r="G70" s="9"/>
    </row>
    <row r="71" spans="1:7" ht="18" customHeight="1" x14ac:dyDescent="0.2">
      <c r="A71" s="476" t="s">
        <v>36</v>
      </c>
      <c r="B71" s="18" t="s">
        <v>176</v>
      </c>
      <c r="C71" s="145">
        <v>1610360.0660600001</v>
      </c>
      <c r="D71" s="11">
        <v>1621925.65631</v>
      </c>
      <c r="E71" s="21">
        <f t="shared" si="4"/>
        <v>1.0071819902230295</v>
      </c>
      <c r="F71" s="8"/>
      <c r="G71" s="9"/>
    </row>
    <row r="72" spans="1:7" ht="18" customHeight="1" x14ac:dyDescent="0.2">
      <c r="A72" s="476" t="s">
        <v>37</v>
      </c>
      <c r="B72" s="18" t="s">
        <v>177</v>
      </c>
      <c r="C72" s="145">
        <v>3053885.5666200002</v>
      </c>
      <c r="D72" s="11">
        <v>3446450.5132399998</v>
      </c>
      <c r="E72" s="21">
        <f t="shared" si="4"/>
        <v>1.1285460565094079</v>
      </c>
      <c r="F72" s="8"/>
      <c r="G72" s="9"/>
    </row>
    <row r="73" spans="1:7" ht="18" customHeight="1" x14ac:dyDescent="0.2">
      <c r="A73" s="476" t="s">
        <v>38</v>
      </c>
      <c r="B73" s="16" t="s">
        <v>330</v>
      </c>
      <c r="C73" s="145">
        <v>419955.20983000001</v>
      </c>
      <c r="D73" s="11">
        <v>476872.52681000001</v>
      </c>
      <c r="E73" s="21">
        <f t="shared" si="4"/>
        <v>1.1355318749421883</v>
      </c>
      <c r="F73" s="8"/>
      <c r="G73" s="9"/>
    </row>
    <row r="74" spans="1:7" ht="18" customHeight="1" thickBot="1" x14ac:dyDescent="0.25">
      <c r="A74" s="476" t="s">
        <v>39</v>
      </c>
      <c r="B74" s="18" t="s">
        <v>178</v>
      </c>
      <c r="C74" s="145">
        <v>47812.804750000003</v>
      </c>
      <c r="D74" s="11">
        <v>63545.164570000001</v>
      </c>
      <c r="E74" s="21">
        <f t="shared" si="4"/>
        <v>1.3290407225064536</v>
      </c>
      <c r="F74" s="8"/>
      <c r="G74" s="9"/>
    </row>
    <row r="75" spans="1:7" s="90" customFormat="1" ht="18" customHeight="1" thickBot="1" x14ac:dyDescent="0.25">
      <c r="A75" s="22"/>
      <c r="B75" s="88" t="s">
        <v>2</v>
      </c>
      <c r="C75" s="89">
        <f>SUM(C45:C74)</f>
        <v>22228442.565409999</v>
      </c>
      <c r="D75" s="89">
        <f>SUM(D45:D74)</f>
        <v>22853042.737649996</v>
      </c>
      <c r="E75" s="167">
        <f t="shared" ref="E75" si="6">+IF(C75=0,"X",D75/C75)</f>
        <v>1.0280991423669037</v>
      </c>
    </row>
    <row r="76" spans="1:7" ht="18" customHeight="1" x14ac:dyDescent="0.2">
      <c r="C76" s="410" t="b">
        <v>1</v>
      </c>
      <c r="D76" s="410" t="b">
        <v>1</v>
      </c>
      <c r="E76" s="83"/>
    </row>
    <row r="77" spans="1:7" ht="18" customHeight="1" x14ac:dyDescent="0.2">
      <c r="A77" s="562" t="s">
        <v>137</v>
      </c>
      <c r="B77" s="562"/>
      <c r="C77" s="562"/>
      <c r="D77" s="562"/>
      <c r="E77" s="562"/>
      <c r="F77" s="562"/>
      <c r="G77" s="91"/>
    </row>
    <row r="78" spans="1:7" ht="18" customHeight="1" thickBot="1" x14ac:dyDescent="0.25">
      <c r="A78" s="45"/>
    </row>
    <row r="79" spans="1:7" ht="18" customHeight="1" x14ac:dyDescent="0.2">
      <c r="A79" s="67"/>
      <c r="B79" s="67"/>
      <c r="C79" s="564" t="s">
        <v>134</v>
      </c>
      <c r="D79" s="565"/>
      <c r="E79" s="568" t="s">
        <v>179</v>
      </c>
      <c r="F79" s="572" t="s">
        <v>180</v>
      </c>
      <c r="G79" s="573"/>
    </row>
    <row r="80" spans="1:7" ht="36" customHeight="1" thickBot="1" x14ac:dyDescent="0.25">
      <c r="A80" s="92" t="s">
        <v>3</v>
      </c>
      <c r="B80" s="74" t="s">
        <v>30</v>
      </c>
      <c r="C80" s="566"/>
      <c r="D80" s="567"/>
      <c r="E80" s="569"/>
      <c r="F80" s="574"/>
      <c r="G80" s="575"/>
    </row>
    <row r="81" spans="1:12" ht="18" customHeight="1" thickBot="1" x14ac:dyDescent="0.25">
      <c r="A81" s="5"/>
      <c r="B81" s="5"/>
      <c r="C81" s="360">
        <f>+C5</f>
        <v>2020</v>
      </c>
      <c r="D81" s="362">
        <f>+D5</f>
        <v>2021</v>
      </c>
      <c r="E81" s="362" t="str">
        <f>+E5</f>
        <v>21/20</v>
      </c>
      <c r="F81" s="362">
        <f>+C81</f>
        <v>2020</v>
      </c>
      <c r="G81" s="362">
        <f>+D81</f>
        <v>2021</v>
      </c>
    </row>
    <row r="82" spans="1:12" ht="18" customHeight="1" x14ac:dyDescent="0.2">
      <c r="A82" s="3"/>
      <c r="B82" s="28"/>
      <c r="C82" s="27"/>
      <c r="D82" s="29"/>
      <c r="E82" s="30"/>
      <c r="F82" s="31"/>
      <c r="G82" s="31"/>
    </row>
    <row r="83" spans="1:12" x14ac:dyDescent="0.2">
      <c r="A83" s="10" t="s">
        <v>7</v>
      </c>
      <c r="B83" s="61" t="s">
        <v>213</v>
      </c>
      <c r="C83" s="93">
        <v>6396529.3914056998</v>
      </c>
      <c r="D83" s="93">
        <v>7487574.0756800007</v>
      </c>
      <c r="E83" s="21">
        <f t="shared" ref="E83:E88" si="7">+IF(C83=0,"X",D83/C83)</f>
        <v>1.1705682280988523</v>
      </c>
      <c r="F83" s="95">
        <f>+C83/C91</f>
        <v>0.36728962469681514</v>
      </c>
      <c r="G83" s="95">
        <f>+D83/D91</f>
        <v>0.40583682980834213</v>
      </c>
      <c r="H83" s="8"/>
      <c r="I83" s="8"/>
      <c r="J83" s="9"/>
      <c r="K83" s="8"/>
      <c r="L83" s="9"/>
    </row>
    <row r="84" spans="1:12" x14ac:dyDescent="0.2">
      <c r="A84" s="10" t="s">
        <v>8</v>
      </c>
      <c r="B84" s="61" t="s">
        <v>214</v>
      </c>
      <c r="C84" s="93">
        <v>120036.47497</v>
      </c>
      <c r="D84" s="93">
        <v>123803.66012</v>
      </c>
      <c r="E84" s="21">
        <f t="shared" si="7"/>
        <v>1.0313836702630723</v>
      </c>
      <c r="F84" s="95">
        <f>+C84/C91</f>
        <v>6.8925114142203824E-3</v>
      </c>
      <c r="G84" s="95">
        <f>+D84/D91</f>
        <v>6.7103289308302755E-3</v>
      </c>
      <c r="H84" s="8"/>
      <c r="I84" s="8"/>
      <c r="J84" s="9"/>
      <c r="K84" s="8"/>
      <c r="L84" s="9"/>
    </row>
    <row r="85" spans="1:12" ht="25.5" x14ac:dyDescent="0.2">
      <c r="A85" s="10" t="s">
        <v>9</v>
      </c>
      <c r="B85" s="61" t="s">
        <v>150</v>
      </c>
      <c r="C85" s="93">
        <v>8341248.6939099999</v>
      </c>
      <c r="D85" s="93">
        <v>7996332.5243699998</v>
      </c>
      <c r="E85" s="21">
        <f t="shared" si="7"/>
        <v>0.95864933630478788</v>
      </c>
      <c r="F85" s="95">
        <f>+C85/C91</f>
        <v>0.47895568281219691</v>
      </c>
      <c r="G85" s="95">
        <f>+D85/D91</f>
        <v>0.43341223859463957</v>
      </c>
      <c r="H85" s="8"/>
      <c r="I85" s="8"/>
      <c r="J85" s="9"/>
      <c r="K85" s="8"/>
      <c r="L85" s="9"/>
    </row>
    <row r="86" spans="1:12" x14ac:dyDescent="0.2">
      <c r="A86" s="10" t="s">
        <v>11</v>
      </c>
      <c r="B86" s="61" t="s">
        <v>215</v>
      </c>
      <c r="C86" s="93">
        <v>93687.805569999997</v>
      </c>
      <c r="D86" s="93">
        <v>92244.185670000006</v>
      </c>
      <c r="E86" s="21">
        <f t="shared" si="7"/>
        <v>0.9845911654006948</v>
      </c>
      <c r="F86" s="95">
        <f>+C86/C91</f>
        <v>5.3795670809716123E-3</v>
      </c>
      <c r="G86" s="95">
        <f>+D86/D91</f>
        <v>4.999761939205264E-3</v>
      </c>
      <c r="H86" s="8"/>
      <c r="I86" s="8"/>
      <c r="J86" s="9"/>
      <c r="K86" s="8"/>
      <c r="L86" s="9"/>
    </row>
    <row r="87" spans="1:12" ht="25.5" x14ac:dyDescent="0.2">
      <c r="A87" s="10" t="s">
        <v>12</v>
      </c>
      <c r="B87" s="61" t="s">
        <v>216</v>
      </c>
      <c r="C87" s="93">
        <v>2463989.2824200001</v>
      </c>
      <c r="D87" s="93">
        <v>2749761.11895</v>
      </c>
      <c r="E87" s="21">
        <f t="shared" si="7"/>
        <v>1.1159793342320588</v>
      </c>
      <c r="F87" s="95">
        <f>+C87/C91</f>
        <v>0.14148261399579601</v>
      </c>
      <c r="G87" s="95">
        <f>+D87/D91</f>
        <v>0.14904084072698268</v>
      </c>
      <c r="H87" s="8"/>
      <c r="I87" s="8"/>
      <c r="J87" s="9"/>
      <c r="K87" s="8"/>
      <c r="L87" s="9"/>
    </row>
    <row r="88" spans="1:12" x14ac:dyDescent="0.2">
      <c r="A88" s="10" t="s">
        <v>13</v>
      </c>
      <c r="B88" s="62" t="s">
        <v>70</v>
      </c>
      <c r="C88" s="93">
        <v>0</v>
      </c>
      <c r="D88" s="93">
        <v>0</v>
      </c>
      <c r="E88" s="21" t="str">
        <f t="shared" si="7"/>
        <v>X</v>
      </c>
      <c r="F88" s="95">
        <f>+C88/C91</f>
        <v>0</v>
      </c>
      <c r="G88" s="95">
        <f>+D88/D91</f>
        <v>0</v>
      </c>
      <c r="H88" s="8"/>
      <c r="I88" s="8"/>
      <c r="J88" s="9"/>
      <c r="K88" s="8"/>
      <c r="L88" s="9"/>
    </row>
    <row r="89" spans="1:12" ht="18" customHeight="1" thickBot="1" x14ac:dyDescent="0.25">
      <c r="A89" s="10"/>
      <c r="B89" s="34"/>
      <c r="C89" s="96"/>
      <c r="D89" s="94"/>
      <c r="E89" s="54"/>
      <c r="F89" s="101"/>
      <c r="G89" s="101"/>
      <c r="J89" s="9"/>
      <c r="L89" s="9"/>
    </row>
    <row r="90" spans="1:12" ht="18" customHeight="1" x14ac:dyDescent="0.2">
      <c r="A90" s="3"/>
      <c r="B90" s="36"/>
      <c r="C90" s="11"/>
      <c r="D90" s="97"/>
      <c r="E90" s="365"/>
      <c r="F90" s="298"/>
      <c r="G90" s="298"/>
      <c r="J90" s="9"/>
      <c r="L90" s="9"/>
    </row>
    <row r="91" spans="1:12" ht="18" customHeight="1" x14ac:dyDescent="0.2">
      <c r="A91" s="37"/>
      <c r="B91" s="38" t="s">
        <v>2</v>
      </c>
      <c r="C91" s="39">
        <f>+SUM(C83:C88)</f>
        <v>17415491.648275699</v>
      </c>
      <c r="D91" s="39">
        <f t="shared" ref="D91" si="8">+SUM(D83:D88)</f>
        <v>18449715.564790003</v>
      </c>
      <c r="E91" s="368">
        <f t="shared" ref="E91" si="9">+IF(C91=0,"X",D91/C91)</f>
        <v>1.0593852839415361</v>
      </c>
      <c r="F91" s="101">
        <f>SUM(F83:F88)</f>
        <v>1</v>
      </c>
      <c r="G91" s="101">
        <f>SUM(G83:G88)</f>
        <v>0.99999999999999989</v>
      </c>
      <c r="H91" s="8"/>
      <c r="I91" s="8"/>
      <c r="J91" s="9"/>
      <c r="K91" s="8"/>
      <c r="L91" s="9"/>
    </row>
    <row r="92" spans="1:12" ht="18" customHeight="1" thickBot="1" x14ac:dyDescent="0.25">
      <c r="A92" s="5"/>
      <c r="B92" s="40"/>
      <c r="C92" s="35"/>
      <c r="D92" s="41"/>
      <c r="E92" s="42"/>
      <c r="F92" s="43"/>
      <c r="G92" s="98"/>
    </row>
    <row r="93" spans="1:12" ht="18" customHeight="1" x14ac:dyDescent="0.2">
      <c r="C93" s="373">
        <f>+C91-C39</f>
        <v>-2.4300068616867065E-5</v>
      </c>
      <c r="D93" s="373">
        <f>+D91-D39</f>
        <v>0</v>
      </c>
      <c r="E93" s="83"/>
    </row>
    <row r="94" spans="1:12" ht="18" customHeight="1" x14ac:dyDescent="0.2">
      <c r="A94" s="562" t="s">
        <v>138</v>
      </c>
      <c r="B94" s="562"/>
      <c r="C94" s="562"/>
      <c r="D94" s="562"/>
      <c r="E94" s="562"/>
      <c r="F94" s="562"/>
      <c r="G94" s="562"/>
    </row>
    <row r="95" spans="1:12" ht="18" customHeight="1" thickBot="1" x14ac:dyDescent="0.25">
      <c r="A95" s="45"/>
      <c r="C95" s="78"/>
      <c r="D95" s="78"/>
      <c r="F95" s="78"/>
      <c r="G95" s="78"/>
    </row>
    <row r="96" spans="1:12" ht="18" customHeight="1" x14ac:dyDescent="0.2">
      <c r="A96" s="67"/>
      <c r="B96" s="67"/>
      <c r="C96" s="564" t="s">
        <v>134</v>
      </c>
      <c r="D96" s="565"/>
      <c r="E96" s="568" t="s">
        <v>179</v>
      </c>
      <c r="F96" s="572" t="s">
        <v>180</v>
      </c>
      <c r="G96" s="573"/>
    </row>
    <row r="97" spans="1:12" ht="39" customHeight="1" thickBot="1" x14ac:dyDescent="0.25">
      <c r="A97" s="92" t="s">
        <v>3</v>
      </c>
      <c r="B97" s="74" t="s">
        <v>30</v>
      </c>
      <c r="C97" s="566"/>
      <c r="D97" s="567"/>
      <c r="E97" s="569"/>
      <c r="F97" s="574"/>
      <c r="G97" s="575"/>
    </row>
    <row r="98" spans="1:12" ht="18" customHeight="1" thickBot="1" x14ac:dyDescent="0.25">
      <c r="A98" s="5"/>
      <c r="B98" s="5"/>
      <c r="C98" s="360">
        <f>+C5</f>
        <v>2020</v>
      </c>
      <c r="D98" s="360">
        <f>+D5</f>
        <v>2021</v>
      </c>
      <c r="E98" s="360" t="str">
        <f>+E5</f>
        <v>21/20</v>
      </c>
      <c r="F98" s="362">
        <f>+C98</f>
        <v>2020</v>
      </c>
      <c r="G98" s="362">
        <f>+D98</f>
        <v>2021</v>
      </c>
    </row>
    <row r="99" spans="1:12" ht="18" customHeight="1" x14ac:dyDescent="0.2">
      <c r="A99" s="27"/>
      <c r="B99" s="99"/>
      <c r="C99" s="47"/>
      <c r="D99" s="47"/>
      <c r="E99" s="7"/>
      <c r="F99" s="7"/>
      <c r="G99" s="7"/>
    </row>
    <row r="100" spans="1:12" ht="25.5" x14ac:dyDescent="0.2">
      <c r="A100" s="10" t="s">
        <v>7</v>
      </c>
      <c r="B100" s="64" t="s">
        <v>217</v>
      </c>
      <c r="C100" s="93">
        <v>305298.87210000004</v>
      </c>
      <c r="D100" s="93">
        <v>309002.19556000002</v>
      </c>
      <c r="E100" s="21">
        <f t="shared" ref="E100:E118" si="10">+IF(C100=0,"X",D100/C100)</f>
        <v>1.0121301576862261</v>
      </c>
      <c r="F100" s="95">
        <f>+C100/C121</f>
        <v>1.373460471653634E-2</v>
      </c>
      <c r="G100" s="95">
        <f>+D100/D121</f>
        <v>1.352127150452463E-2</v>
      </c>
      <c r="H100" s="8"/>
      <c r="I100" s="8"/>
      <c r="J100" s="9"/>
      <c r="K100" s="8"/>
      <c r="L100" s="9"/>
    </row>
    <row r="101" spans="1:12" x14ac:dyDescent="0.2">
      <c r="A101" s="10" t="s">
        <v>8</v>
      </c>
      <c r="B101" s="64" t="s">
        <v>218</v>
      </c>
      <c r="C101" s="93">
        <v>288322.23710999999</v>
      </c>
      <c r="D101" s="93">
        <v>311130.71327999997</v>
      </c>
      <c r="E101" s="21">
        <f t="shared" si="10"/>
        <v>1.0791075860073123</v>
      </c>
      <c r="F101" s="95">
        <f>+C101/C121</f>
        <v>1.2970869923149364E-2</v>
      </c>
      <c r="G101" s="95">
        <f>+D101/D121</f>
        <v>1.3614410862133894E-2</v>
      </c>
      <c r="H101" s="8"/>
      <c r="I101" s="8"/>
      <c r="J101" s="9"/>
      <c r="K101" s="8"/>
      <c r="L101" s="9"/>
    </row>
    <row r="102" spans="1:12" ht="25.5" x14ac:dyDescent="0.2">
      <c r="A102" s="10" t="s">
        <v>9</v>
      </c>
      <c r="B102" s="64" t="s">
        <v>219</v>
      </c>
      <c r="C102" s="93">
        <v>5493215.8953900002</v>
      </c>
      <c r="D102" s="93">
        <v>6000026.3076200001</v>
      </c>
      <c r="E102" s="21">
        <f t="shared" si="10"/>
        <v>1.0922611493670444</v>
      </c>
      <c r="F102" s="95">
        <f>+C102/C121</f>
        <v>0.2471255410372539</v>
      </c>
      <c r="G102" s="95">
        <f>+D102/D121</f>
        <v>0.26254824692294954</v>
      </c>
      <c r="H102" s="8"/>
      <c r="I102" s="8"/>
      <c r="J102" s="9"/>
      <c r="K102" s="8"/>
      <c r="L102" s="9"/>
    </row>
    <row r="103" spans="1:12" x14ac:dyDescent="0.2">
      <c r="A103" s="10" t="s">
        <v>11</v>
      </c>
      <c r="B103" s="64" t="s">
        <v>220</v>
      </c>
      <c r="C103" s="93">
        <v>36985.215299999996</v>
      </c>
      <c r="D103" s="93">
        <v>-5446.2714900000001</v>
      </c>
      <c r="E103" s="21">
        <f t="shared" si="10"/>
        <v>-0.14725536801187691</v>
      </c>
      <c r="F103" s="95">
        <f>+C103/C121</f>
        <v>1.6638689458869176E-3</v>
      </c>
      <c r="G103" s="95">
        <f>+D103/D121</f>
        <v>-2.3831712706825367E-4</v>
      </c>
      <c r="H103" s="8"/>
      <c r="I103" s="8"/>
      <c r="J103" s="9"/>
      <c r="K103" s="8"/>
      <c r="L103" s="9"/>
    </row>
    <row r="104" spans="1:12" x14ac:dyDescent="0.2">
      <c r="A104" s="10" t="s">
        <v>12</v>
      </c>
      <c r="B104" s="64" t="s">
        <v>221</v>
      </c>
      <c r="C104" s="93">
        <v>23112.99684</v>
      </c>
      <c r="D104" s="93">
        <v>53128.833279999999</v>
      </c>
      <c r="E104" s="21">
        <f t="shared" si="10"/>
        <v>2.2986561910506453</v>
      </c>
      <c r="F104" s="95">
        <f>+C104/C121</f>
        <v>1.0397938034568766E-3</v>
      </c>
      <c r="G104" s="95">
        <f>+D104/D121</f>
        <v>2.3248034797798563E-3</v>
      </c>
      <c r="H104" s="8"/>
      <c r="I104" s="8"/>
      <c r="J104" s="9"/>
      <c r="K104" s="8"/>
      <c r="L104" s="9"/>
    </row>
    <row r="105" spans="1:12" x14ac:dyDescent="0.2">
      <c r="A105" s="10" t="s">
        <v>13</v>
      </c>
      <c r="B105" s="64" t="s">
        <v>222</v>
      </c>
      <c r="C105" s="93">
        <v>32696.444680000001</v>
      </c>
      <c r="D105" s="93">
        <v>43698.23115</v>
      </c>
      <c r="E105" s="21">
        <f t="shared" si="10"/>
        <v>1.3364826536241003</v>
      </c>
      <c r="F105" s="95">
        <f>+C105/C121</f>
        <v>1.470928275060265E-3</v>
      </c>
      <c r="G105" s="95">
        <f>+D105/D121</f>
        <v>1.9121406130329485E-3</v>
      </c>
      <c r="H105" s="8"/>
      <c r="I105" s="8"/>
      <c r="J105" s="9"/>
      <c r="K105" s="8"/>
      <c r="L105" s="9"/>
    </row>
    <row r="106" spans="1:12" x14ac:dyDescent="0.2">
      <c r="A106" s="10" t="s">
        <v>14</v>
      </c>
      <c r="B106" s="64" t="s">
        <v>223</v>
      </c>
      <c r="C106" s="93">
        <v>59951.446630000006</v>
      </c>
      <c r="D106" s="93">
        <v>65168.272700000001</v>
      </c>
      <c r="E106" s="21">
        <f t="shared" si="10"/>
        <v>1.0870175177289128</v>
      </c>
      <c r="F106" s="95">
        <f>+C106/C121</f>
        <v>2.697060149563437E-3</v>
      </c>
      <c r="G106" s="95">
        <f>+D106/D121</f>
        <v>2.851623455492577E-3</v>
      </c>
      <c r="H106" s="8"/>
      <c r="I106" s="8"/>
      <c r="J106" s="9"/>
      <c r="K106" s="8"/>
      <c r="L106" s="9"/>
    </row>
    <row r="107" spans="1:12" ht="25.5" x14ac:dyDescent="0.2">
      <c r="A107" s="10" t="s">
        <v>15</v>
      </c>
      <c r="B107" s="64" t="s">
        <v>224</v>
      </c>
      <c r="C107" s="93">
        <v>1697647.1666400002</v>
      </c>
      <c r="D107" s="93">
        <v>2019893.3942799999</v>
      </c>
      <c r="E107" s="21">
        <f t="shared" si="10"/>
        <v>1.1898193181553696</v>
      </c>
      <c r="F107" s="95">
        <f>+C107/C121</f>
        <v>7.6372744588165467E-2</v>
      </c>
      <c r="G107" s="95">
        <f>+D107/D121</f>
        <v>8.8386190734856832E-2</v>
      </c>
      <c r="H107" s="8"/>
      <c r="I107" s="8"/>
      <c r="J107" s="9"/>
      <c r="K107" s="8"/>
      <c r="L107" s="9"/>
    </row>
    <row r="108" spans="1:12" ht="25.5" x14ac:dyDescent="0.2">
      <c r="A108" s="10" t="s">
        <v>16</v>
      </c>
      <c r="B108" s="64" t="s">
        <v>225</v>
      </c>
      <c r="C108" s="93">
        <v>1709121.80779</v>
      </c>
      <c r="D108" s="93">
        <v>1368492.8101600001</v>
      </c>
      <c r="E108" s="21">
        <f t="shared" si="10"/>
        <v>0.8006994024197408</v>
      </c>
      <c r="F108" s="95">
        <f>+C108/C121</f>
        <v>7.6888958943545499E-2</v>
      </c>
      <c r="G108" s="95">
        <f>+D108/D121</f>
        <v>5.9882302145553214E-2</v>
      </c>
      <c r="H108" s="8"/>
      <c r="I108" s="8"/>
      <c r="J108" s="9"/>
      <c r="K108" s="8"/>
      <c r="L108" s="9"/>
    </row>
    <row r="109" spans="1:12" ht="25.5" x14ac:dyDescent="0.2">
      <c r="A109" s="10" t="s">
        <v>17</v>
      </c>
      <c r="B109" s="64" t="s">
        <v>226</v>
      </c>
      <c r="C109" s="93">
        <v>9000114.1178700011</v>
      </c>
      <c r="D109" s="93">
        <v>9291176.4034799989</v>
      </c>
      <c r="E109" s="21">
        <f t="shared" si="10"/>
        <v>1.0323398438950997</v>
      </c>
      <c r="F109" s="95">
        <f>+C109/C121</f>
        <v>0.40489179983663165</v>
      </c>
      <c r="G109" s="95">
        <f>+D109/D121</f>
        <v>0.40656189681827687</v>
      </c>
      <c r="H109" s="8"/>
      <c r="I109" s="8"/>
      <c r="J109" s="9"/>
      <c r="K109" s="8"/>
      <c r="L109" s="9"/>
    </row>
    <row r="110" spans="1:12" ht="38.25" x14ac:dyDescent="0.2">
      <c r="A110" s="10" t="s">
        <v>18</v>
      </c>
      <c r="B110" s="64" t="s">
        <v>227</v>
      </c>
      <c r="C110" s="93">
        <v>5763.6447600000001</v>
      </c>
      <c r="D110" s="93">
        <v>4434.0792699999993</v>
      </c>
      <c r="E110" s="21">
        <f t="shared" si="10"/>
        <v>0.76931862643109861</v>
      </c>
      <c r="F110" s="95">
        <f>+C110/C121</f>
        <v>2.5929143452323926E-4</v>
      </c>
      <c r="G110" s="95">
        <f>+D110/D121</f>
        <v>1.9402577244993332E-4</v>
      </c>
      <c r="H110" s="8"/>
      <c r="I110" s="8"/>
      <c r="J110" s="9"/>
      <c r="K110" s="8"/>
      <c r="L110" s="9"/>
    </row>
    <row r="111" spans="1:12" ht="25.5" x14ac:dyDescent="0.2">
      <c r="A111" s="10" t="s">
        <v>19</v>
      </c>
      <c r="B111" s="64" t="s">
        <v>228</v>
      </c>
      <c r="C111" s="93">
        <v>4936.5175799999997</v>
      </c>
      <c r="D111" s="93">
        <v>6305.8407900000002</v>
      </c>
      <c r="E111" s="21">
        <f t="shared" si="10"/>
        <v>1.2773864749409036</v>
      </c>
      <c r="F111" s="95">
        <f>+C111/C121</f>
        <v>2.2208112716290819E-4</v>
      </c>
      <c r="G111" s="95">
        <f>+D111/D121</f>
        <v>2.7593003095455443E-4</v>
      </c>
      <c r="H111" s="8"/>
      <c r="I111" s="8"/>
      <c r="J111" s="9"/>
      <c r="K111" s="8"/>
      <c r="L111" s="9"/>
    </row>
    <row r="112" spans="1:12" ht="25.5" x14ac:dyDescent="0.2">
      <c r="A112" s="10" t="s">
        <v>20</v>
      </c>
      <c r="B112" s="64" t="s">
        <v>229</v>
      </c>
      <c r="C112" s="93">
        <v>1052143.86876</v>
      </c>
      <c r="D112" s="93">
        <v>1139795.14536</v>
      </c>
      <c r="E112" s="21">
        <f t="shared" si="10"/>
        <v>1.083307311103092</v>
      </c>
      <c r="F112" s="95">
        <f>+C112/C121</f>
        <v>4.7333224793613266E-2</v>
      </c>
      <c r="G112" s="95">
        <f>+D112/D121</f>
        <v>4.9874984195570786E-2</v>
      </c>
      <c r="H112" s="8"/>
      <c r="I112" s="8"/>
      <c r="J112" s="9"/>
      <c r="K112" s="8"/>
      <c r="L112" s="9"/>
    </row>
    <row r="113" spans="1:12" x14ac:dyDescent="0.2">
      <c r="A113" s="10" t="s">
        <v>21</v>
      </c>
      <c r="B113" s="64" t="s">
        <v>230</v>
      </c>
      <c r="C113" s="93">
        <v>193616.04103999998</v>
      </c>
      <c r="D113" s="93">
        <v>81132.48315</v>
      </c>
      <c r="E113" s="21">
        <f t="shared" si="10"/>
        <v>0.41903802347264441</v>
      </c>
      <c r="F113" s="95">
        <f>+C113/C121</f>
        <v>8.7102837038783715E-3</v>
      </c>
      <c r="G113" s="95">
        <f>+D113/D121</f>
        <v>3.5501829704456212E-3</v>
      </c>
      <c r="H113" s="8"/>
      <c r="I113" s="8"/>
      <c r="J113" s="9"/>
      <c r="K113" s="8"/>
      <c r="L113" s="9"/>
    </row>
    <row r="114" spans="1:12" x14ac:dyDescent="0.2">
      <c r="A114" s="10" t="s">
        <v>22</v>
      </c>
      <c r="B114" s="64" t="s">
        <v>231</v>
      </c>
      <c r="C114" s="93">
        <v>254885.10853</v>
      </c>
      <c r="D114" s="93">
        <v>63996.735990000001</v>
      </c>
      <c r="E114" s="21">
        <f t="shared" si="10"/>
        <v>0.25108071773627205</v>
      </c>
      <c r="F114" s="95">
        <f>+C114/C121</f>
        <v>1.1466620199777065E-2</v>
      </c>
      <c r="G114" s="95">
        <f>+D114/D121</f>
        <v>2.800359528695165E-3</v>
      </c>
      <c r="H114" s="8"/>
      <c r="I114" s="8"/>
      <c r="J114" s="9"/>
      <c r="K114" s="8"/>
      <c r="L114" s="9"/>
    </row>
    <row r="115" spans="1:12" x14ac:dyDescent="0.2">
      <c r="A115" s="10" t="s">
        <v>23</v>
      </c>
      <c r="B115" s="64" t="s">
        <v>232</v>
      </c>
      <c r="C115" s="93">
        <v>203271.62161999999</v>
      </c>
      <c r="D115" s="93">
        <v>177719.02074000001</v>
      </c>
      <c r="E115" s="21">
        <f t="shared" si="10"/>
        <v>0.87429331907545593</v>
      </c>
      <c r="F115" s="95">
        <f>+C115/C121</f>
        <v>9.1446632404379655E-3</v>
      </c>
      <c r="G115" s="95">
        <f>+D115/D121</f>
        <v>7.7766021260427818E-3</v>
      </c>
      <c r="H115" s="8"/>
      <c r="I115" s="8"/>
      <c r="J115" s="9"/>
      <c r="K115" s="8"/>
      <c r="L115" s="9"/>
    </row>
    <row r="116" spans="1:12" x14ac:dyDescent="0.2">
      <c r="A116" s="10" t="s">
        <v>24</v>
      </c>
      <c r="B116" s="64" t="s">
        <v>233</v>
      </c>
      <c r="C116" s="93">
        <v>12021.270210000001</v>
      </c>
      <c r="D116" s="93">
        <v>13145.514640000001</v>
      </c>
      <c r="E116" s="21">
        <f t="shared" si="10"/>
        <v>1.0935212677496249</v>
      </c>
      <c r="F116" s="95">
        <f>+C116/C121</f>
        <v>5.4080577956063729E-4</v>
      </c>
      <c r="G116" s="95">
        <f>+D116/D121</f>
        <v>5.7521944849621681E-4</v>
      </c>
      <c r="H116" s="8"/>
      <c r="I116" s="8"/>
      <c r="J116" s="9"/>
      <c r="K116" s="8"/>
      <c r="L116" s="9"/>
    </row>
    <row r="117" spans="1:12" ht="38.25" x14ac:dyDescent="0.2">
      <c r="A117" s="10" t="s">
        <v>25</v>
      </c>
      <c r="B117" s="64" t="s">
        <v>235</v>
      </c>
      <c r="C117" s="93">
        <v>550497.19803999993</v>
      </c>
      <c r="D117" s="93">
        <v>708009.7654400001</v>
      </c>
      <c r="E117" s="21">
        <f t="shared" si="10"/>
        <v>1.2861278276452828</v>
      </c>
      <c r="F117" s="95">
        <f>+C117/C121</f>
        <v>2.4765441682220422E-2</v>
      </c>
      <c r="G117" s="95">
        <f>+D117/D121</f>
        <v>3.0980984614105048E-2</v>
      </c>
      <c r="H117" s="8"/>
      <c r="I117" s="8"/>
      <c r="J117" s="9"/>
      <c r="K117" s="8"/>
      <c r="L117" s="9"/>
    </row>
    <row r="118" spans="1:12" x14ac:dyDescent="0.2">
      <c r="A118" s="10" t="s">
        <v>26</v>
      </c>
      <c r="B118" s="64" t="s">
        <v>47</v>
      </c>
      <c r="C118" s="93">
        <v>1304841.09451</v>
      </c>
      <c r="D118" s="93">
        <v>1202233.26223</v>
      </c>
      <c r="E118" s="21">
        <f t="shared" si="10"/>
        <v>0.92136373332223132</v>
      </c>
      <c r="F118" s="95">
        <f>+C118/C121</f>
        <v>5.8701417819576295E-2</v>
      </c>
      <c r="G118" s="95">
        <f>+D118/D121</f>
        <v>5.2607141903707785E-2</v>
      </c>
      <c r="H118" s="8"/>
      <c r="I118" s="8"/>
      <c r="J118" s="9"/>
      <c r="K118" s="8"/>
      <c r="L118" s="9"/>
    </row>
    <row r="119" spans="1:12" ht="18" customHeight="1" thickBot="1" x14ac:dyDescent="0.25">
      <c r="A119" s="5"/>
      <c r="B119" s="33"/>
      <c r="C119" s="11"/>
      <c r="D119" s="11"/>
      <c r="E119" s="54"/>
      <c r="F119" s="95"/>
      <c r="G119" s="95"/>
      <c r="J119" s="9"/>
      <c r="L119" s="9"/>
    </row>
    <row r="120" spans="1:12" ht="18" customHeight="1" x14ac:dyDescent="0.2">
      <c r="A120" s="48"/>
      <c r="B120" s="100"/>
      <c r="C120" s="6"/>
      <c r="D120" s="6"/>
      <c r="E120" s="365"/>
      <c r="F120" s="289"/>
      <c r="G120" s="289"/>
      <c r="J120" s="9"/>
      <c r="L120" s="9"/>
    </row>
    <row r="121" spans="1:12" ht="18" customHeight="1" x14ac:dyDescent="0.2">
      <c r="A121" s="37"/>
      <c r="B121" s="375" t="s">
        <v>2</v>
      </c>
      <c r="C121" s="39">
        <f>SUM(C100:C120)</f>
        <v>22228442.565400004</v>
      </c>
      <c r="D121" s="39">
        <f>SUM(D100:D120)</f>
        <v>22853042.737629998</v>
      </c>
      <c r="E121" s="368">
        <f t="shared" ref="E121" si="11">+IF(C121=0,"X",D121/C121)</f>
        <v>1.0280991423664663</v>
      </c>
      <c r="F121" s="101">
        <f>SUM(F100:F118)</f>
        <v>0.99999999999999989</v>
      </c>
      <c r="G121" s="101">
        <f>SUM(G100:G118)</f>
        <v>1.0000000000000002</v>
      </c>
      <c r="H121" s="8"/>
      <c r="I121" s="8"/>
      <c r="J121" s="9"/>
      <c r="K121" s="8"/>
      <c r="L121" s="9"/>
    </row>
    <row r="122" spans="1:12" ht="18" customHeight="1" thickBot="1" x14ac:dyDescent="0.25">
      <c r="A122" s="51"/>
      <c r="B122" s="102"/>
      <c r="C122" s="35"/>
      <c r="D122" s="35"/>
      <c r="E122" s="42"/>
      <c r="F122" s="42"/>
      <c r="G122" s="42"/>
    </row>
    <row r="123" spans="1:12" ht="18" customHeight="1" x14ac:dyDescent="0.2">
      <c r="C123" s="44">
        <f>+C121-C75</f>
        <v>-9.9949538707733154E-6</v>
      </c>
      <c r="D123" s="44">
        <f t="shared" ref="D123" si="12">+D121-D75</f>
        <v>-1.9997358322143555E-5</v>
      </c>
      <c r="E123" s="9"/>
      <c r="F123" s="78"/>
      <c r="G123" s="78"/>
    </row>
    <row r="124" spans="1:12" ht="18" customHeight="1" x14ac:dyDescent="0.2">
      <c r="A124" s="563" t="s">
        <v>139</v>
      </c>
      <c r="B124" s="563"/>
      <c r="C124" s="563"/>
      <c r="D124" s="563"/>
      <c r="E124" s="563"/>
    </row>
    <row r="125" spans="1:12" ht="18" customHeight="1" thickBot="1" x14ac:dyDescent="0.25">
      <c r="A125" s="82"/>
      <c r="B125" s="82"/>
      <c r="C125" s="82"/>
      <c r="D125" s="82"/>
      <c r="E125" s="82"/>
    </row>
    <row r="126" spans="1:12" ht="31.5" customHeight="1" thickBot="1" x14ac:dyDescent="0.25">
      <c r="A126" s="67" t="s">
        <v>3</v>
      </c>
      <c r="B126" s="86" t="s">
        <v>4</v>
      </c>
      <c r="C126" s="570" t="s">
        <v>324</v>
      </c>
      <c r="D126" s="571"/>
      <c r="E126" s="71" t="s">
        <v>6</v>
      </c>
    </row>
    <row r="127" spans="1:12" ht="18.75" customHeight="1" thickBot="1" x14ac:dyDescent="0.25">
      <c r="A127" s="72"/>
      <c r="B127" s="103"/>
      <c r="C127" s="360">
        <f>+C5</f>
        <v>2020</v>
      </c>
      <c r="D127" s="360">
        <f>+D5</f>
        <v>2021</v>
      </c>
      <c r="E127" s="360" t="str">
        <f>+E5</f>
        <v>21/20</v>
      </c>
    </row>
    <row r="128" spans="1:12" ht="18" customHeight="1" x14ac:dyDescent="0.2">
      <c r="A128" s="67" t="s">
        <v>7</v>
      </c>
      <c r="B128" s="73" t="s">
        <v>0</v>
      </c>
      <c r="C128" s="6">
        <f>+C161</f>
        <v>17211520.33726</v>
      </c>
      <c r="D128" s="6">
        <f>+D161</f>
        <v>18185469.683669999</v>
      </c>
      <c r="E128" s="365">
        <f>+D128/C128</f>
        <v>1.0565870607201133</v>
      </c>
      <c r="F128" s="8"/>
      <c r="G128" s="9"/>
    </row>
    <row r="129" spans="1:7" ht="18" customHeight="1" thickBot="1" x14ac:dyDescent="0.25">
      <c r="A129" s="74" t="s">
        <v>8</v>
      </c>
      <c r="B129" s="32" t="s">
        <v>1</v>
      </c>
      <c r="C129" s="11">
        <f>+C198</f>
        <v>18049397.48779</v>
      </c>
      <c r="D129" s="11">
        <f>+D198</f>
        <v>19458711.392429996</v>
      </c>
      <c r="E129" s="21">
        <f>+D129/C129</f>
        <v>1.0780809390226662</v>
      </c>
      <c r="F129" s="8"/>
      <c r="G129" s="9"/>
    </row>
    <row r="130" spans="1:7" ht="18" customHeight="1" thickBot="1" x14ac:dyDescent="0.25">
      <c r="A130" s="75"/>
      <c r="B130" s="104" t="s">
        <v>2</v>
      </c>
      <c r="C130" s="24">
        <f>SUM(C128:C129)</f>
        <v>35260917.825049996</v>
      </c>
      <c r="D130" s="24">
        <f>SUM(D128:D129)</f>
        <v>37644181.076099992</v>
      </c>
      <c r="E130" s="167">
        <f>+D130/C130</f>
        <v>1.067589370840395</v>
      </c>
      <c r="F130" s="8"/>
      <c r="G130" s="9"/>
    </row>
    <row r="131" spans="1:7" ht="18" customHeight="1" x14ac:dyDescent="0.2">
      <c r="C131" s="9"/>
      <c r="D131" s="9"/>
      <c r="G131" s="9"/>
    </row>
    <row r="132" spans="1:7" ht="18" customHeight="1" x14ac:dyDescent="0.2">
      <c r="A132" s="562" t="s">
        <v>323</v>
      </c>
      <c r="B132" s="562"/>
      <c r="C132" s="562"/>
      <c r="D132" s="562"/>
      <c r="E132" s="562"/>
      <c r="G132" s="9"/>
    </row>
    <row r="133" spans="1:7" ht="18" customHeight="1" thickBot="1" x14ac:dyDescent="0.25">
      <c r="A133" s="66"/>
      <c r="B133" s="66"/>
      <c r="C133" s="66"/>
      <c r="D133" s="66"/>
      <c r="E133" s="65"/>
      <c r="G133" s="9"/>
    </row>
    <row r="134" spans="1:7" ht="31.5" customHeight="1" thickBot="1" x14ac:dyDescent="0.25">
      <c r="A134" s="67" t="s">
        <v>3</v>
      </c>
      <c r="B134" s="86" t="s">
        <v>10</v>
      </c>
      <c r="C134" s="570" t="s">
        <v>324</v>
      </c>
      <c r="D134" s="571"/>
      <c r="E134" s="71" t="s">
        <v>6</v>
      </c>
      <c r="G134" s="9"/>
    </row>
    <row r="135" spans="1:7" ht="18" customHeight="1" thickBot="1" x14ac:dyDescent="0.25">
      <c r="A135" s="5"/>
      <c r="B135" s="5"/>
      <c r="C135" s="362">
        <f>+C5</f>
        <v>2020</v>
      </c>
      <c r="D135" s="362">
        <f>+D5</f>
        <v>2021</v>
      </c>
      <c r="E135" s="362" t="str">
        <f>+E5</f>
        <v>21/20</v>
      </c>
      <c r="G135" s="9"/>
    </row>
    <row r="136" spans="1:7" ht="18" customHeight="1" x14ac:dyDescent="0.2">
      <c r="A136" s="466" t="s">
        <v>7</v>
      </c>
      <c r="B136" s="417" t="s">
        <v>152</v>
      </c>
      <c r="C136" s="11">
        <v>448456.57095000002</v>
      </c>
      <c r="D136" s="11">
        <v>475866.06618999998</v>
      </c>
      <c r="E136" s="21">
        <f t="shared" ref="E136:E160" si="13">+IFERROR(IF(D136/C136&gt;0,D136/C136,"X"),"X")</f>
        <v>1.0611196200825785</v>
      </c>
      <c r="F136" s="8"/>
      <c r="G136" s="9"/>
    </row>
    <row r="137" spans="1:7" ht="18" customHeight="1" x14ac:dyDescent="0.2">
      <c r="A137" s="467" t="s">
        <v>8</v>
      </c>
      <c r="B137" s="417" t="s">
        <v>203</v>
      </c>
      <c r="C137" s="11">
        <v>418950.40042000002</v>
      </c>
      <c r="D137" s="11">
        <v>525494.41157999996</v>
      </c>
      <c r="E137" s="21">
        <f t="shared" si="13"/>
        <v>1.254311753976578</v>
      </c>
      <c r="F137" s="8"/>
      <c r="G137" s="9"/>
    </row>
    <row r="138" spans="1:7" ht="18" customHeight="1" x14ac:dyDescent="0.2">
      <c r="A138" s="467" t="s">
        <v>9</v>
      </c>
      <c r="B138" s="417" t="s">
        <v>240</v>
      </c>
      <c r="C138" s="11">
        <v>1344598.86445</v>
      </c>
      <c r="D138" s="11">
        <v>1430575.91555</v>
      </c>
      <c r="E138" s="21">
        <f t="shared" si="13"/>
        <v>1.0639425284173272</v>
      </c>
      <c r="F138" s="8"/>
      <c r="G138" s="9"/>
    </row>
    <row r="139" spans="1:7" ht="18" customHeight="1" x14ac:dyDescent="0.2">
      <c r="A139" s="476" t="s">
        <v>11</v>
      </c>
      <c r="B139" s="417" t="s">
        <v>337</v>
      </c>
      <c r="C139" s="11">
        <v>10077.522080000001</v>
      </c>
      <c r="D139" s="11">
        <v>367628.30458</v>
      </c>
      <c r="E139" s="21">
        <f t="shared" si="13"/>
        <v>36.480029680073891</v>
      </c>
      <c r="F139" s="8"/>
      <c r="G139" s="9"/>
    </row>
    <row r="140" spans="1:7" ht="18" customHeight="1" x14ac:dyDescent="0.2">
      <c r="A140" s="476" t="s">
        <v>12</v>
      </c>
      <c r="B140" s="417" t="s">
        <v>153</v>
      </c>
      <c r="C140" s="11">
        <v>27532.266680000001</v>
      </c>
      <c r="D140" s="11">
        <v>41171.102339999998</v>
      </c>
      <c r="E140" s="21">
        <f t="shared" si="13"/>
        <v>1.4953764184591283</v>
      </c>
      <c r="F140" s="8"/>
      <c r="G140" s="9"/>
    </row>
    <row r="141" spans="1:7" ht="18" customHeight="1" x14ac:dyDescent="0.2">
      <c r="A141" s="476" t="s">
        <v>13</v>
      </c>
      <c r="B141" s="417" t="s">
        <v>154</v>
      </c>
      <c r="C141" s="11">
        <v>724465.91579</v>
      </c>
      <c r="D141" s="11">
        <v>891307.20943000005</v>
      </c>
      <c r="E141" s="21">
        <f t="shared" si="13"/>
        <v>1.2302955736131029</v>
      </c>
      <c r="F141" s="8"/>
      <c r="G141" s="9"/>
    </row>
    <row r="142" spans="1:7" ht="18" customHeight="1" x14ac:dyDescent="0.2">
      <c r="A142" s="476" t="s">
        <v>14</v>
      </c>
      <c r="B142" s="417" t="s">
        <v>182</v>
      </c>
      <c r="C142" s="11">
        <v>214671.98459000001</v>
      </c>
      <c r="D142" s="11">
        <v>229276.82418</v>
      </c>
      <c r="E142" s="21">
        <f t="shared" si="13"/>
        <v>1.0680332816501121</v>
      </c>
      <c r="F142" s="8"/>
      <c r="G142" s="9"/>
    </row>
    <row r="143" spans="1:7" ht="18" customHeight="1" x14ac:dyDescent="0.2">
      <c r="A143" s="476" t="s">
        <v>15</v>
      </c>
      <c r="B143" s="417" t="s">
        <v>155</v>
      </c>
      <c r="C143" s="11">
        <v>318874.67615999997</v>
      </c>
      <c r="D143" s="11">
        <v>480573.76120000001</v>
      </c>
      <c r="E143" s="21">
        <f t="shared" si="13"/>
        <v>1.5070929024130633</v>
      </c>
      <c r="F143" s="8"/>
      <c r="G143" s="9"/>
    </row>
    <row r="144" spans="1:7" ht="18" customHeight="1" x14ac:dyDescent="0.2">
      <c r="A144" s="476" t="s">
        <v>16</v>
      </c>
      <c r="B144" s="417" t="s">
        <v>156</v>
      </c>
      <c r="C144" s="11">
        <v>1015807.16325</v>
      </c>
      <c r="D144" s="11">
        <v>780217.10323000001</v>
      </c>
      <c r="E144" s="21">
        <f t="shared" si="13"/>
        <v>0.76807600050166314</v>
      </c>
      <c r="F144" s="8"/>
      <c r="G144" s="9"/>
    </row>
    <row r="145" spans="1:7" ht="18" customHeight="1" x14ac:dyDescent="0.2">
      <c r="A145" s="476" t="s">
        <v>17</v>
      </c>
      <c r="B145" s="417" t="s">
        <v>157</v>
      </c>
      <c r="C145" s="11">
        <v>8530.7185900000004</v>
      </c>
      <c r="D145" s="11">
        <v>11418.4467</v>
      </c>
      <c r="E145" s="21">
        <f t="shared" si="13"/>
        <v>1.3385093623162172</v>
      </c>
      <c r="F145" s="8"/>
      <c r="G145" s="9"/>
    </row>
    <row r="146" spans="1:7" ht="18" customHeight="1" x14ac:dyDescent="0.2">
      <c r="A146" s="476" t="s">
        <v>18</v>
      </c>
      <c r="B146" s="417" t="s">
        <v>158</v>
      </c>
      <c r="C146" s="11">
        <v>810535.60303999996</v>
      </c>
      <c r="D146" s="11">
        <v>848702.46037999995</v>
      </c>
      <c r="E146" s="21">
        <f t="shared" si="13"/>
        <v>1.0470884402817731</v>
      </c>
      <c r="F146" s="8"/>
      <c r="G146" s="9"/>
    </row>
    <row r="147" spans="1:7" ht="18" customHeight="1" x14ac:dyDescent="0.2">
      <c r="A147" s="476" t="s">
        <v>19</v>
      </c>
      <c r="B147" s="417" t="s">
        <v>159</v>
      </c>
      <c r="C147" s="11">
        <v>1019351.69242</v>
      </c>
      <c r="D147" s="11">
        <v>1078997.9922199999</v>
      </c>
      <c r="E147" s="21">
        <f t="shared" si="13"/>
        <v>1.0585139557265031</v>
      </c>
      <c r="F147" s="8"/>
      <c r="G147" s="9"/>
    </row>
    <row r="148" spans="1:7" ht="18" customHeight="1" x14ac:dyDescent="0.2">
      <c r="A148" s="476" t="s">
        <v>20</v>
      </c>
      <c r="B148" s="417" t="s">
        <v>160</v>
      </c>
      <c r="C148" s="11">
        <v>1493939.1176499999</v>
      </c>
      <c r="D148" s="11">
        <v>1066298.8326300001</v>
      </c>
      <c r="E148" s="21">
        <f t="shared" si="13"/>
        <v>0.71374985769655208</v>
      </c>
      <c r="F148" s="8"/>
      <c r="G148" s="9"/>
    </row>
    <row r="149" spans="1:7" ht="18" customHeight="1" x14ac:dyDescent="0.2">
      <c r="A149" s="476" t="s">
        <v>21</v>
      </c>
      <c r="B149" s="417" t="s">
        <v>241</v>
      </c>
      <c r="C149" s="11">
        <v>304877.56683000003</v>
      </c>
      <c r="D149" s="11">
        <v>538618.04683999997</v>
      </c>
      <c r="E149" s="21">
        <f t="shared" si="13"/>
        <v>1.7666699863828743</v>
      </c>
      <c r="F149" s="8"/>
      <c r="G149" s="9"/>
    </row>
    <row r="150" spans="1:7" ht="18" customHeight="1" x14ac:dyDescent="0.2">
      <c r="A150" s="476" t="s">
        <v>22</v>
      </c>
      <c r="B150" s="417" t="s">
        <v>242</v>
      </c>
      <c r="C150" s="11">
        <v>35324.391459999999</v>
      </c>
      <c r="D150" s="11">
        <v>42545.568469999998</v>
      </c>
      <c r="E150" s="21">
        <f t="shared" si="13"/>
        <v>1.2044246683818174</v>
      </c>
      <c r="F150" s="8"/>
      <c r="G150" s="9"/>
    </row>
    <row r="151" spans="1:7" ht="18" customHeight="1" x14ac:dyDescent="0.2">
      <c r="A151" s="476" t="s">
        <v>23</v>
      </c>
      <c r="B151" s="417" t="s">
        <v>338</v>
      </c>
      <c r="C151" s="11">
        <v>0</v>
      </c>
      <c r="D151" s="11">
        <v>10819.401519999999</v>
      </c>
      <c r="E151" s="21" t="str">
        <f t="shared" si="13"/>
        <v>X</v>
      </c>
      <c r="F151" s="8"/>
      <c r="G151" s="9"/>
    </row>
    <row r="152" spans="1:7" ht="18" customHeight="1" x14ac:dyDescent="0.2">
      <c r="A152" s="476" t="s">
        <v>24</v>
      </c>
      <c r="B152" s="417" t="s">
        <v>204</v>
      </c>
      <c r="C152" s="11">
        <v>6684626.8961800002</v>
      </c>
      <c r="D152" s="11">
        <v>6935081.6131600002</v>
      </c>
      <c r="E152" s="21">
        <f t="shared" si="13"/>
        <v>1.0374672694332612</v>
      </c>
      <c r="F152" s="8"/>
      <c r="G152" s="9"/>
    </row>
    <row r="153" spans="1:7" ht="18" customHeight="1" x14ac:dyDescent="0.2">
      <c r="A153" s="476" t="s">
        <v>25</v>
      </c>
      <c r="B153" s="417" t="s">
        <v>188</v>
      </c>
      <c r="C153" s="11">
        <v>11164.23062</v>
      </c>
      <c r="D153" s="11">
        <v>10505.127699999999</v>
      </c>
      <c r="E153" s="21">
        <f t="shared" si="13"/>
        <v>0.94096297878160451</v>
      </c>
      <c r="F153" s="8"/>
      <c r="G153" s="9"/>
    </row>
    <row r="154" spans="1:7" ht="18" customHeight="1" x14ac:dyDescent="0.2">
      <c r="A154" s="476" t="s">
        <v>26</v>
      </c>
      <c r="B154" s="417" t="s">
        <v>298</v>
      </c>
      <c r="C154" s="11">
        <v>17282.23286</v>
      </c>
      <c r="D154" s="11">
        <v>20225.398239999999</v>
      </c>
      <c r="E154" s="21">
        <f t="shared" si="13"/>
        <v>1.1703000650345361</v>
      </c>
      <c r="F154" s="8"/>
      <c r="G154" s="9"/>
    </row>
    <row r="155" spans="1:7" ht="18" customHeight="1" x14ac:dyDescent="0.2">
      <c r="A155" s="476" t="s">
        <v>27</v>
      </c>
      <c r="B155" s="417" t="s">
        <v>320</v>
      </c>
      <c r="C155" s="11">
        <v>58781.012719999999</v>
      </c>
      <c r="D155" s="11">
        <v>66829.472500000003</v>
      </c>
      <c r="E155" s="21">
        <f t="shared" si="13"/>
        <v>1.1369227818230758</v>
      </c>
      <c r="F155" s="8"/>
      <c r="G155" s="9"/>
    </row>
    <row r="156" spans="1:7" ht="18" customHeight="1" x14ac:dyDescent="0.2">
      <c r="A156" s="476" t="s">
        <v>28</v>
      </c>
      <c r="B156" s="417" t="s">
        <v>205</v>
      </c>
      <c r="C156" s="11">
        <v>17062.25171</v>
      </c>
      <c r="D156" s="11">
        <v>19108.488000000001</v>
      </c>
      <c r="E156" s="21">
        <f t="shared" si="13"/>
        <v>1.1199276815732782</v>
      </c>
      <c r="F156" s="8"/>
      <c r="G156" s="9"/>
    </row>
    <row r="157" spans="1:7" ht="18" customHeight="1" x14ac:dyDescent="0.2">
      <c r="A157" s="476" t="s">
        <v>31</v>
      </c>
      <c r="B157" s="417" t="s">
        <v>161</v>
      </c>
      <c r="C157" s="11">
        <v>976670.46492000006</v>
      </c>
      <c r="D157" s="11">
        <v>1022077.56533</v>
      </c>
      <c r="E157" s="21">
        <f t="shared" si="13"/>
        <v>1.046491730876411</v>
      </c>
      <c r="F157" s="8"/>
      <c r="G157" s="9"/>
    </row>
    <row r="158" spans="1:7" ht="18" customHeight="1" x14ac:dyDescent="0.2">
      <c r="A158" s="476" t="s">
        <v>32</v>
      </c>
      <c r="B158" s="417" t="s">
        <v>321</v>
      </c>
      <c r="C158" s="11">
        <v>119212.13206</v>
      </c>
      <c r="D158" s="11">
        <v>149417.20129999999</v>
      </c>
      <c r="E158" s="21">
        <f t="shared" si="13"/>
        <v>1.2533724438784271</v>
      </c>
      <c r="F158" s="8"/>
      <c r="G158" s="9"/>
    </row>
    <row r="159" spans="1:7" ht="18" customHeight="1" x14ac:dyDescent="0.2">
      <c r="A159" s="476" t="s">
        <v>33</v>
      </c>
      <c r="B159" s="417" t="s">
        <v>243</v>
      </c>
      <c r="C159" s="11">
        <v>344295.46412000002</v>
      </c>
      <c r="D159" s="11">
        <v>309181.28418999998</v>
      </c>
      <c r="E159" s="21">
        <f t="shared" si="13"/>
        <v>0.89801149422705895</v>
      </c>
      <c r="F159" s="8"/>
      <c r="G159" s="9"/>
    </row>
    <row r="160" spans="1:7" ht="18" customHeight="1" thickBot="1" x14ac:dyDescent="0.25">
      <c r="A160" s="476" t="s">
        <v>34</v>
      </c>
      <c r="B160" s="417" t="s">
        <v>206</v>
      </c>
      <c r="C160" s="11">
        <v>786431.19770999998</v>
      </c>
      <c r="D160" s="11">
        <v>833532.08620999998</v>
      </c>
      <c r="E160" s="21">
        <f t="shared" si="13"/>
        <v>1.0598919379561142</v>
      </c>
      <c r="F160" s="8"/>
      <c r="G160" s="9"/>
    </row>
    <row r="161" spans="1:7" ht="18" customHeight="1" thickBot="1" x14ac:dyDescent="0.25">
      <c r="A161" s="105"/>
      <c r="B161" s="106" t="s">
        <v>2</v>
      </c>
      <c r="C161" s="107">
        <f>SUM(C136:C160)</f>
        <v>17211520.33726</v>
      </c>
      <c r="D161" s="107">
        <f>SUM(D136:D160)</f>
        <v>18185469.683669999</v>
      </c>
      <c r="E161" s="167">
        <f>+D161/C161</f>
        <v>1.0565870607201133</v>
      </c>
      <c r="F161" s="8"/>
      <c r="G161" s="9"/>
    </row>
    <row r="162" spans="1:7" ht="18" customHeight="1" x14ac:dyDescent="0.2">
      <c r="C162" s="415">
        <v>0</v>
      </c>
      <c r="D162" s="415">
        <v>0</v>
      </c>
      <c r="E162" s="9"/>
      <c r="G162" s="9"/>
    </row>
    <row r="163" spans="1:7" ht="18" customHeight="1" x14ac:dyDescent="0.2">
      <c r="C163" s="9"/>
      <c r="D163" s="9"/>
      <c r="G163" s="9"/>
    </row>
    <row r="164" spans="1:7" ht="18" customHeight="1" x14ac:dyDescent="0.2">
      <c r="A164" s="562" t="s">
        <v>140</v>
      </c>
      <c r="B164" s="562"/>
      <c r="C164" s="562"/>
      <c r="D164" s="562"/>
      <c r="E164" s="562"/>
      <c r="G164" s="9"/>
    </row>
    <row r="165" spans="1:7" ht="18" customHeight="1" thickBot="1" x14ac:dyDescent="0.25">
      <c r="A165" s="82"/>
      <c r="B165" s="82"/>
      <c r="C165" s="82"/>
      <c r="D165" s="82"/>
      <c r="E165" s="82"/>
      <c r="G165" s="9"/>
    </row>
    <row r="166" spans="1:7" ht="31.5" customHeight="1" thickBot="1" x14ac:dyDescent="0.25">
      <c r="A166" s="67" t="s">
        <v>3</v>
      </c>
      <c r="B166" s="67" t="s">
        <v>10</v>
      </c>
      <c r="C166" s="570" t="s">
        <v>324</v>
      </c>
      <c r="D166" s="571"/>
      <c r="E166" s="71" t="s">
        <v>6</v>
      </c>
      <c r="G166" s="9"/>
    </row>
    <row r="167" spans="1:7" ht="18" customHeight="1" thickBot="1" x14ac:dyDescent="0.25">
      <c r="A167" s="5"/>
      <c r="B167" s="5"/>
      <c r="C167" s="362">
        <f>+C5</f>
        <v>2020</v>
      </c>
      <c r="D167" s="362">
        <f>+D5</f>
        <v>2021</v>
      </c>
      <c r="E167" s="362" t="str">
        <f>+E5</f>
        <v>21/20</v>
      </c>
      <c r="G167" s="9"/>
    </row>
    <row r="168" spans="1:7" ht="18" customHeight="1" x14ac:dyDescent="0.2">
      <c r="A168" s="475" t="s">
        <v>7</v>
      </c>
      <c r="B168" s="16" t="s">
        <v>162</v>
      </c>
      <c r="C168" s="145">
        <v>1014879.75485</v>
      </c>
      <c r="D168" s="11">
        <v>932770.22420000006</v>
      </c>
      <c r="E168" s="21">
        <f t="shared" ref="E168:E189" si="14">+IFERROR(IF(D168/C168&gt;0,D168/C168,"X"),"X")</f>
        <v>0.91909432594589902</v>
      </c>
      <c r="F168" s="8"/>
      <c r="G168" s="9"/>
    </row>
    <row r="169" spans="1:7" ht="18" customHeight="1" x14ac:dyDescent="0.2">
      <c r="A169" s="476" t="s">
        <v>8</v>
      </c>
      <c r="B169" s="16" t="s">
        <v>163</v>
      </c>
      <c r="C169" s="145">
        <v>186651.99565</v>
      </c>
      <c r="D169" s="11">
        <v>210870.05509000001</v>
      </c>
      <c r="E169" s="21">
        <f t="shared" si="14"/>
        <v>1.1297498017937748</v>
      </c>
      <c r="F169" s="8"/>
      <c r="G169" s="9"/>
    </row>
    <row r="170" spans="1:7" ht="18" customHeight="1" x14ac:dyDescent="0.2">
      <c r="A170" s="476" t="s">
        <v>9</v>
      </c>
      <c r="B170" s="16" t="s">
        <v>164</v>
      </c>
      <c r="C170" s="145">
        <v>799592.87864000001</v>
      </c>
      <c r="D170" s="11">
        <v>901967.32498000003</v>
      </c>
      <c r="E170" s="21">
        <f t="shared" si="14"/>
        <v>1.1280332142453859</v>
      </c>
      <c r="F170" s="8"/>
      <c r="G170" s="9"/>
    </row>
    <row r="171" spans="1:7" ht="18" customHeight="1" x14ac:dyDescent="0.2">
      <c r="A171" s="476" t="s">
        <v>11</v>
      </c>
      <c r="B171" s="16" t="s">
        <v>165</v>
      </c>
      <c r="C171" s="145">
        <v>3377.8363599999998</v>
      </c>
      <c r="D171" s="11">
        <v>6659.4919399999999</v>
      </c>
      <c r="E171" s="21">
        <f t="shared" si="14"/>
        <v>1.9715259208116287</v>
      </c>
      <c r="F171" s="8"/>
      <c r="G171" s="9"/>
    </row>
    <row r="172" spans="1:7" ht="18" customHeight="1" x14ac:dyDescent="0.2">
      <c r="A172" s="476" t="s">
        <v>12</v>
      </c>
      <c r="B172" s="16" t="s">
        <v>189</v>
      </c>
      <c r="C172" s="145">
        <v>20142.72898</v>
      </c>
      <c r="D172" s="11">
        <v>17010.243849999999</v>
      </c>
      <c r="E172" s="21">
        <f t="shared" si="14"/>
        <v>0.84448556433885946</v>
      </c>
      <c r="F172" s="8"/>
      <c r="G172" s="9"/>
    </row>
    <row r="173" spans="1:7" ht="18" customHeight="1" x14ac:dyDescent="0.2">
      <c r="A173" s="476" t="s">
        <v>13</v>
      </c>
      <c r="B173" s="16" t="s">
        <v>208</v>
      </c>
      <c r="C173" s="145">
        <v>3011267.6861800002</v>
      </c>
      <c r="D173" s="11">
        <v>3326567.5780099998</v>
      </c>
      <c r="E173" s="21">
        <f t="shared" si="14"/>
        <v>1.1047066965441319</v>
      </c>
      <c r="F173" s="8"/>
      <c r="G173" s="9"/>
    </row>
    <row r="174" spans="1:7" ht="18" customHeight="1" x14ac:dyDescent="0.2">
      <c r="A174" s="476" t="s">
        <v>14</v>
      </c>
      <c r="B174" s="16" t="s">
        <v>167</v>
      </c>
      <c r="C174" s="145">
        <v>25103.496859999999</v>
      </c>
      <c r="D174" s="11">
        <v>15849.27447</v>
      </c>
      <c r="E174" s="21">
        <f t="shared" si="14"/>
        <v>0.63135723912847741</v>
      </c>
      <c r="F174" s="8"/>
      <c r="G174" s="9"/>
    </row>
    <row r="175" spans="1:7" ht="18" customHeight="1" x14ac:dyDescent="0.2">
      <c r="A175" s="476" t="s">
        <v>15</v>
      </c>
      <c r="B175" s="16" t="s">
        <v>168</v>
      </c>
      <c r="C175" s="145">
        <v>66528.217120000001</v>
      </c>
      <c r="D175" s="11">
        <v>60987.159160000003</v>
      </c>
      <c r="E175" s="21">
        <f t="shared" si="14"/>
        <v>0.91671116107011652</v>
      </c>
      <c r="F175" s="8"/>
      <c r="G175" s="9"/>
    </row>
    <row r="176" spans="1:7" ht="18" customHeight="1" x14ac:dyDescent="0.2">
      <c r="A176" s="476" t="s">
        <v>16</v>
      </c>
      <c r="B176" s="16" t="s">
        <v>209</v>
      </c>
      <c r="C176" s="145">
        <v>396550.26980000001</v>
      </c>
      <c r="D176" s="11">
        <v>657584.28364000004</v>
      </c>
      <c r="E176" s="21">
        <f t="shared" si="14"/>
        <v>1.6582621012252807</v>
      </c>
      <c r="F176" s="8"/>
      <c r="G176" s="9"/>
    </row>
    <row r="177" spans="1:7" ht="18" customHeight="1" x14ac:dyDescent="0.2">
      <c r="A177" s="476" t="s">
        <v>17</v>
      </c>
      <c r="B177" s="16" t="s">
        <v>210</v>
      </c>
      <c r="C177" s="145">
        <v>35899.657959999997</v>
      </c>
      <c r="D177" s="11">
        <v>41129.159959999997</v>
      </c>
      <c r="E177" s="21">
        <f t="shared" si="14"/>
        <v>1.1456699672689583</v>
      </c>
      <c r="F177" s="8"/>
      <c r="G177" s="9"/>
    </row>
    <row r="178" spans="1:7" ht="18" customHeight="1" x14ac:dyDescent="0.2">
      <c r="A178" s="476" t="s">
        <v>18</v>
      </c>
      <c r="B178" s="16" t="s">
        <v>169</v>
      </c>
      <c r="C178" s="145">
        <v>541081.51879</v>
      </c>
      <c r="D178" s="11">
        <v>540116.65480000002</v>
      </c>
      <c r="E178" s="21">
        <f t="shared" si="14"/>
        <v>0.9982167862762017</v>
      </c>
      <c r="F178" s="8"/>
      <c r="G178" s="9"/>
    </row>
    <row r="179" spans="1:7" ht="18" customHeight="1" x14ac:dyDescent="0.2">
      <c r="A179" s="476" t="s">
        <v>19</v>
      </c>
      <c r="B179" s="16" t="s">
        <v>170</v>
      </c>
      <c r="C179" s="145">
        <v>16106.638999999999</v>
      </c>
      <c r="D179" s="11">
        <v>12507.07791</v>
      </c>
      <c r="E179" s="21">
        <f t="shared" si="14"/>
        <v>0.77651693255185028</v>
      </c>
      <c r="F179" s="8"/>
      <c r="G179" s="9"/>
    </row>
    <row r="180" spans="1:7" ht="18" customHeight="1" x14ac:dyDescent="0.2">
      <c r="A180" s="476" t="s">
        <v>20</v>
      </c>
      <c r="B180" s="16" t="s">
        <v>171</v>
      </c>
      <c r="C180" s="145">
        <v>238696.41282999999</v>
      </c>
      <c r="D180" s="11">
        <v>288149.26746</v>
      </c>
      <c r="E180" s="21">
        <f t="shared" si="14"/>
        <v>1.2071788764803115</v>
      </c>
      <c r="F180" s="8"/>
      <c r="G180" s="9"/>
    </row>
    <row r="181" spans="1:7" ht="18" customHeight="1" x14ac:dyDescent="0.2">
      <c r="A181" s="476" t="s">
        <v>21</v>
      </c>
      <c r="B181" s="16" t="s">
        <v>297</v>
      </c>
      <c r="C181" s="145">
        <v>2096.9417699999999</v>
      </c>
      <c r="D181" s="11">
        <v>3332.97966</v>
      </c>
      <c r="E181" s="21">
        <f t="shared" si="14"/>
        <v>1.5894478843825979</v>
      </c>
      <c r="F181" s="8"/>
      <c r="G181" s="9"/>
    </row>
    <row r="182" spans="1:7" ht="18" customHeight="1" x14ac:dyDescent="0.2">
      <c r="A182" s="476" t="s">
        <v>22</v>
      </c>
      <c r="B182" s="16" t="s">
        <v>172</v>
      </c>
      <c r="C182" s="145">
        <v>-298.06083000000001</v>
      </c>
      <c r="D182" s="11">
        <v>247.19754</v>
      </c>
      <c r="E182" s="21" t="str">
        <f t="shared" si="14"/>
        <v>X</v>
      </c>
      <c r="F182" s="8"/>
      <c r="G182" s="9"/>
    </row>
    <row r="183" spans="1:7" ht="18" customHeight="1" x14ac:dyDescent="0.2">
      <c r="A183" s="476" t="s">
        <v>23</v>
      </c>
      <c r="B183" s="16" t="s">
        <v>244</v>
      </c>
      <c r="C183" s="145">
        <v>33124.74828</v>
      </c>
      <c r="D183" s="11">
        <v>53408.425669999997</v>
      </c>
      <c r="E183" s="21">
        <f t="shared" si="14"/>
        <v>1.612342083886773</v>
      </c>
      <c r="F183" s="8"/>
      <c r="G183" s="9"/>
    </row>
    <row r="184" spans="1:7" ht="18" customHeight="1" x14ac:dyDescent="0.2">
      <c r="A184" s="476" t="s">
        <v>24</v>
      </c>
      <c r="B184" s="16" t="s">
        <v>211</v>
      </c>
      <c r="C184" s="145">
        <v>55352.222820000003</v>
      </c>
      <c r="D184" s="11">
        <v>47649.267950000001</v>
      </c>
      <c r="E184" s="21">
        <f t="shared" si="14"/>
        <v>0.8608374790105674</v>
      </c>
      <c r="F184" s="8"/>
      <c r="G184" s="9"/>
    </row>
    <row r="185" spans="1:7" ht="18" customHeight="1" x14ac:dyDescent="0.2">
      <c r="A185" s="476" t="s">
        <v>25</v>
      </c>
      <c r="B185" s="16" t="s">
        <v>249</v>
      </c>
      <c r="C185" s="145">
        <v>16727.754939999999</v>
      </c>
      <c r="D185" s="11">
        <v>14336.86693</v>
      </c>
      <c r="E185" s="21">
        <f t="shared" si="14"/>
        <v>0.85707059802252228</v>
      </c>
      <c r="F185" s="8"/>
      <c r="G185" s="9"/>
    </row>
    <row r="186" spans="1:7" ht="18" customHeight="1" x14ac:dyDescent="0.2">
      <c r="A186" s="476" t="s">
        <v>26</v>
      </c>
      <c r="B186" s="16" t="s">
        <v>173</v>
      </c>
      <c r="C186" s="145">
        <v>249266.91988999999</v>
      </c>
      <c r="D186" s="11">
        <v>271710.70620999997</v>
      </c>
      <c r="E186" s="21">
        <f t="shared" si="14"/>
        <v>1.0900391689755877</v>
      </c>
      <c r="F186" s="8"/>
      <c r="G186" s="9"/>
    </row>
    <row r="187" spans="1:7" ht="18" customHeight="1" x14ac:dyDescent="0.2">
      <c r="A187" s="476" t="s">
        <v>27</v>
      </c>
      <c r="B187" s="16" t="s">
        <v>174</v>
      </c>
      <c r="C187" s="145">
        <v>6912840.08696</v>
      </c>
      <c r="D187" s="11">
        <v>6843129.0888700001</v>
      </c>
      <c r="E187" s="21">
        <f t="shared" si="14"/>
        <v>0.98991572245082038</v>
      </c>
      <c r="F187" s="8"/>
      <c r="G187" s="9"/>
    </row>
    <row r="188" spans="1:7" ht="18" customHeight="1" x14ac:dyDescent="0.2">
      <c r="A188" s="476" t="s">
        <v>28</v>
      </c>
      <c r="B188" s="16" t="s">
        <v>245</v>
      </c>
      <c r="C188" s="145">
        <v>39994.686379999999</v>
      </c>
      <c r="D188" s="11">
        <v>64956.430829999998</v>
      </c>
      <c r="E188" s="21">
        <f t="shared" si="14"/>
        <v>1.6241265205290503</v>
      </c>
      <c r="F188" s="8"/>
      <c r="G188" s="9"/>
    </row>
    <row r="189" spans="1:7" ht="18" customHeight="1" x14ac:dyDescent="0.2">
      <c r="A189" s="476" t="s">
        <v>31</v>
      </c>
      <c r="B189" s="16" t="s">
        <v>299</v>
      </c>
      <c r="C189" s="145">
        <v>23582.143810000001</v>
      </c>
      <c r="D189" s="11">
        <v>29083.348399999999</v>
      </c>
      <c r="E189" s="21">
        <f t="shared" si="14"/>
        <v>1.2332783920886452</v>
      </c>
      <c r="F189" s="8"/>
      <c r="G189" s="9"/>
    </row>
    <row r="190" spans="1:7" ht="18" customHeight="1" x14ac:dyDescent="0.2">
      <c r="A190" s="476" t="s">
        <v>32</v>
      </c>
      <c r="B190" s="16" t="s">
        <v>322</v>
      </c>
      <c r="C190" s="145">
        <v>15306.88193</v>
      </c>
      <c r="D190" s="11">
        <v>16992.551309999999</v>
      </c>
      <c r="E190" s="21">
        <f t="shared" ref="E190:E197" si="15">+IFERROR(IF(D190/C190&gt;0,D190/C190,"X"),"X")</f>
        <v>1.1101249351571891</v>
      </c>
      <c r="F190" s="8"/>
      <c r="G190" s="9"/>
    </row>
    <row r="191" spans="1:7" ht="18" customHeight="1" x14ac:dyDescent="0.2">
      <c r="A191" s="476" t="s">
        <v>33</v>
      </c>
      <c r="B191" s="16" t="s">
        <v>175</v>
      </c>
      <c r="C191" s="145">
        <v>25668.15237</v>
      </c>
      <c r="D191" s="11">
        <v>27739.441040000002</v>
      </c>
      <c r="E191" s="21">
        <f t="shared" si="15"/>
        <v>1.0806948875845404</v>
      </c>
      <c r="F191" s="8"/>
      <c r="G191" s="9"/>
    </row>
    <row r="192" spans="1:7" ht="18" customHeight="1" x14ac:dyDescent="0.2">
      <c r="A192" s="476" t="s">
        <v>34</v>
      </c>
      <c r="B192" s="16" t="s">
        <v>190</v>
      </c>
      <c r="C192" s="145">
        <v>178221.00748</v>
      </c>
      <c r="D192" s="11">
        <v>202063.87930999999</v>
      </c>
      <c r="E192" s="21">
        <f t="shared" si="15"/>
        <v>1.1337826116411986</v>
      </c>
      <c r="F192" s="8"/>
      <c r="G192" s="9"/>
    </row>
    <row r="193" spans="1:9" ht="18" customHeight="1" x14ac:dyDescent="0.2">
      <c r="A193" s="476" t="s">
        <v>35</v>
      </c>
      <c r="B193" s="16" t="s">
        <v>191</v>
      </c>
      <c r="C193" s="145">
        <v>74555.445240000001</v>
      </c>
      <c r="D193" s="11">
        <v>109447.5662</v>
      </c>
      <c r="E193" s="21">
        <f t="shared" si="15"/>
        <v>1.4680023148903403</v>
      </c>
      <c r="F193" s="8"/>
      <c r="G193" s="9"/>
    </row>
    <row r="194" spans="1:9" ht="18" customHeight="1" x14ac:dyDescent="0.2">
      <c r="A194" s="476" t="s">
        <v>36</v>
      </c>
      <c r="B194" s="16" t="s">
        <v>176</v>
      </c>
      <c r="C194" s="145">
        <v>1026406.75262</v>
      </c>
      <c r="D194" s="11">
        <v>1002221.34841</v>
      </c>
      <c r="E194" s="21">
        <f t="shared" si="15"/>
        <v>0.9764368227817436</v>
      </c>
      <c r="F194" s="8"/>
      <c r="G194" s="9"/>
    </row>
    <row r="195" spans="1:9" ht="18" customHeight="1" x14ac:dyDescent="0.2">
      <c r="A195" s="476" t="s">
        <v>37</v>
      </c>
      <c r="B195" s="16" t="s">
        <v>177</v>
      </c>
      <c r="C195" s="145">
        <v>2881562.2210300001</v>
      </c>
      <c r="D195" s="11">
        <v>3343293.8250600002</v>
      </c>
      <c r="E195" s="21">
        <f t="shared" si="15"/>
        <v>1.1602365552477838</v>
      </c>
      <c r="F195" s="8"/>
      <c r="G195" s="9"/>
    </row>
    <row r="196" spans="1:9" ht="18" customHeight="1" x14ac:dyDescent="0.2">
      <c r="A196" s="476" t="s">
        <v>38</v>
      </c>
      <c r="B196" s="16" t="s">
        <v>330</v>
      </c>
      <c r="C196" s="145">
        <v>111297.68532999999</v>
      </c>
      <c r="D196" s="11">
        <v>353385.50900000002</v>
      </c>
      <c r="E196" s="21">
        <f t="shared" si="15"/>
        <v>3.175137990985208</v>
      </c>
      <c r="F196" s="8"/>
      <c r="G196" s="9"/>
    </row>
    <row r="197" spans="1:9" ht="18" customHeight="1" thickBot="1" x14ac:dyDescent="0.25">
      <c r="A197" s="476" t="s">
        <v>39</v>
      </c>
      <c r="B197" s="16" t="s">
        <v>178</v>
      </c>
      <c r="C197" s="145">
        <v>47812.804750000003</v>
      </c>
      <c r="D197" s="11">
        <v>63545.164570000001</v>
      </c>
      <c r="E197" s="21">
        <f t="shared" si="15"/>
        <v>1.3290407225064536</v>
      </c>
      <c r="F197" s="8"/>
      <c r="G197" s="9"/>
    </row>
    <row r="198" spans="1:9" s="90" customFormat="1" ht="18" customHeight="1" thickBot="1" x14ac:dyDescent="0.25">
      <c r="A198" s="22"/>
      <c r="B198" s="88" t="s">
        <v>2</v>
      </c>
      <c r="C198" s="107">
        <f>SUM(C168:C197)</f>
        <v>18049397.48779</v>
      </c>
      <c r="D198" s="107">
        <f>SUM(D168:D197)</f>
        <v>19458711.392429996</v>
      </c>
      <c r="E198" s="167">
        <f>+D198/C198</f>
        <v>1.0780809390226662</v>
      </c>
      <c r="F198" s="8"/>
      <c r="G198" s="9"/>
    </row>
    <row r="199" spans="1:9" x14ac:dyDescent="0.2">
      <c r="A199" s="58"/>
      <c r="B199" s="59"/>
      <c r="C199" s="44" t="b">
        <v>1</v>
      </c>
      <c r="D199" s="44" t="b">
        <v>1</v>
      </c>
      <c r="E199" s="9"/>
      <c r="I199" s="78"/>
    </row>
    <row r="200" spans="1:9" x14ac:dyDescent="0.2">
      <c r="A200" s="58"/>
      <c r="B200" s="59"/>
      <c r="C200" s="9"/>
      <c r="D200" s="9"/>
      <c r="E200" s="4"/>
      <c r="I200" s="78"/>
    </row>
    <row r="201" spans="1:9" x14ac:dyDescent="0.2">
      <c r="A201" s="58"/>
      <c r="B201" s="59"/>
      <c r="C201" s="26"/>
      <c r="D201" s="26"/>
      <c r="E201" s="4"/>
      <c r="I201" s="78"/>
    </row>
    <row r="202" spans="1:9" x14ac:dyDescent="0.2">
      <c r="A202" s="58"/>
      <c r="C202" s="108"/>
      <c r="E202" s="4"/>
      <c r="I202" s="78"/>
    </row>
    <row r="203" spans="1:9" x14ac:dyDescent="0.2">
      <c r="A203" s="58"/>
      <c r="C203" s="78"/>
      <c r="D203" s="78"/>
      <c r="E203" s="4"/>
      <c r="I203" s="78"/>
    </row>
    <row r="204" spans="1:9" x14ac:dyDescent="0.2">
      <c r="C204" s="78"/>
      <c r="D204" s="78"/>
      <c r="I204" s="78"/>
    </row>
    <row r="205" spans="1:9" x14ac:dyDescent="0.2">
      <c r="C205" s="78"/>
      <c r="D205" s="78"/>
    </row>
    <row r="218" spans="8:9" x14ac:dyDescent="0.2">
      <c r="H218" s="2"/>
    </row>
    <row r="219" spans="8:9" x14ac:dyDescent="0.2">
      <c r="H219" s="2"/>
      <c r="I219" s="14"/>
    </row>
    <row r="220" spans="8:9" x14ac:dyDescent="0.2">
      <c r="H220" s="2"/>
      <c r="I220" s="14"/>
    </row>
    <row r="221" spans="8:9" x14ac:dyDescent="0.2">
      <c r="H221" s="2"/>
      <c r="I221" s="14"/>
    </row>
    <row r="222" spans="8:9" x14ac:dyDescent="0.2">
      <c r="H222" s="2"/>
      <c r="I222" s="14"/>
    </row>
    <row r="223" spans="8:9" x14ac:dyDescent="0.2">
      <c r="H223" s="2"/>
      <c r="I223" s="14"/>
    </row>
    <row r="224" spans="8:9" x14ac:dyDescent="0.2">
      <c r="H224" s="2"/>
      <c r="I224" s="14"/>
    </row>
    <row r="225" spans="3:9" x14ac:dyDescent="0.2">
      <c r="H225" s="2"/>
      <c r="I225" s="14"/>
    </row>
    <row r="226" spans="3:9" x14ac:dyDescent="0.2">
      <c r="H226" s="2"/>
      <c r="I226" s="14"/>
    </row>
    <row r="227" spans="3:9" x14ac:dyDescent="0.2">
      <c r="H227" s="2"/>
      <c r="I227" s="14"/>
    </row>
    <row r="228" spans="3:9" x14ac:dyDescent="0.2">
      <c r="H228" s="109"/>
      <c r="I228" s="14"/>
    </row>
    <row r="229" spans="3:9" x14ac:dyDescent="0.2">
      <c r="H229" s="2"/>
      <c r="I229" s="14"/>
    </row>
    <row r="230" spans="3:9" x14ac:dyDescent="0.2">
      <c r="H230" s="2"/>
      <c r="I230" s="14"/>
    </row>
    <row r="231" spans="3:9" x14ac:dyDescent="0.2">
      <c r="H231" s="2"/>
      <c r="I231" s="14"/>
    </row>
    <row r="232" spans="3:9" x14ac:dyDescent="0.2">
      <c r="H232" s="2"/>
      <c r="I232" s="14"/>
    </row>
    <row r="233" spans="3:9" x14ac:dyDescent="0.2">
      <c r="H233" s="2"/>
      <c r="I233" s="14"/>
    </row>
    <row r="234" spans="3:9" x14ac:dyDescent="0.2">
      <c r="H234" s="2"/>
      <c r="I234" s="14"/>
    </row>
    <row r="235" spans="3:9" x14ac:dyDescent="0.2">
      <c r="H235" s="2"/>
      <c r="I235" s="14"/>
    </row>
    <row r="236" spans="3:9" x14ac:dyDescent="0.2">
      <c r="H236" s="2"/>
      <c r="I236" s="14"/>
    </row>
    <row r="237" spans="3:9" x14ac:dyDescent="0.2">
      <c r="H237" s="2"/>
      <c r="I237" s="14"/>
    </row>
    <row r="238" spans="3:9" x14ac:dyDescent="0.2">
      <c r="H238" s="2"/>
      <c r="I238" s="14"/>
    </row>
    <row r="239" spans="3:9" x14ac:dyDescent="0.2">
      <c r="C239" s="108"/>
      <c r="H239" s="2"/>
      <c r="I239" s="14"/>
    </row>
    <row r="240" spans="3:9" x14ac:dyDescent="0.2">
      <c r="C240" s="78"/>
      <c r="D240" s="78"/>
      <c r="H240" s="2"/>
      <c r="I240" s="14"/>
    </row>
    <row r="241" spans="3:9" x14ac:dyDescent="0.2">
      <c r="C241" s="78"/>
      <c r="D241" s="78"/>
      <c r="H241" s="2"/>
      <c r="I241" s="14"/>
    </row>
    <row r="242" spans="3:9" x14ac:dyDescent="0.2">
      <c r="C242" s="78"/>
      <c r="D242" s="78"/>
      <c r="H242" s="2"/>
      <c r="I242" s="14"/>
    </row>
    <row r="243" spans="3:9" x14ac:dyDescent="0.2">
      <c r="C243" s="78"/>
      <c r="D243" s="78"/>
      <c r="H243" s="2"/>
      <c r="I243" s="14"/>
    </row>
    <row r="244" spans="3:9" x14ac:dyDescent="0.2">
      <c r="C244" s="78"/>
      <c r="D244" s="78"/>
      <c r="H244" s="2"/>
      <c r="I244" s="14"/>
    </row>
    <row r="245" spans="3:9" x14ac:dyDescent="0.2">
      <c r="C245" s="78"/>
      <c r="D245" s="78"/>
      <c r="H245" s="2"/>
      <c r="I245" s="14"/>
    </row>
    <row r="246" spans="3:9" x14ac:dyDescent="0.2">
      <c r="H246" s="2"/>
      <c r="I246" s="14"/>
    </row>
    <row r="248" spans="3:9" x14ac:dyDescent="0.2">
      <c r="I248" s="78"/>
    </row>
    <row r="283" spans="3:4" x14ac:dyDescent="0.2">
      <c r="C283" s="108"/>
    </row>
    <row r="284" spans="3:4" x14ac:dyDescent="0.2">
      <c r="C284" s="78"/>
      <c r="D284" s="78"/>
    </row>
    <row r="285" spans="3:4" x14ac:dyDescent="0.2">
      <c r="C285" s="78"/>
      <c r="D285" s="78"/>
    </row>
    <row r="286" spans="3:4" x14ac:dyDescent="0.2">
      <c r="C286" s="78"/>
      <c r="D286" s="78"/>
    </row>
    <row r="287" spans="3:4" x14ac:dyDescent="0.2">
      <c r="C287" s="78"/>
      <c r="D287" s="78"/>
    </row>
    <row r="288" spans="3:4" x14ac:dyDescent="0.2">
      <c r="C288" s="78"/>
      <c r="D288" s="78"/>
    </row>
    <row r="289" spans="3:4" x14ac:dyDescent="0.2">
      <c r="C289" s="78"/>
      <c r="D289" s="78"/>
    </row>
    <row r="290" spans="3:4" x14ac:dyDescent="0.2">
      <c r="C290" s="78"/>
      <c r="D290" s="78"/>
    </row>
    <row r="291" spans="3:4" x14ac:dyDescent="0.2">
      <c r="C291" s="78"/>
      <c r="D291" s="78"/>
    </row>
    <row r="292" spans="3:4" x14ac:dyDescent="0.2">
      <c r="C292" s="78"/>
      <c r="D292" s="78"/>
    </row>
    <row r="293" spans="3:4" x14ac:dyDescent="0.2">
      <c r="C293" s="78"/>
      <c r="D293" s="78"/>
    </row>
    <row r="294" spans="3:4" x14ac:dyDescent="0.2">
      <c r="C294" s="78"/>
      <c r="D294" s="78"/>
    </row>
    <row r="295" spans="3:4" x14ac:dyDescent="0.2">
      <c r="C295" s="78"/>
      <c r="D295" s="78"/>
    </row>
    <row r="296" spans="3:4" x14ac:dyDescent="0.2">
      <c r="C296" s="78"/>
      <c r="D296" s="78"/>
    </row>
    <row r="297" spans="3:4" x14ac:dyDescent="0.2">
      <c r="C297" s="78"/>
      <c r="D297" s="78"/>
    </row>
    <row r="298" spans="3:4" x14ac:dyDescent="0.2">
      <c r="C298" s="78"/>
      <c r="D298" s="78"/>
    </row>
    <row r="299" spans="3:4" x14ac:dyDescent="0.2">
      <c r="C299" s="78"/>
      <c r="D299" s="78"/>
    </row>
    <row r="300" spans="3:4" x14ac:dyDescent="0.2">
      <c r="C300" s="78"/>
      <c r="D300" s="78"/>
    </row>
    <row r="301" spans="3:4" x14ac:dyDescent="0.2">
      <c r="C301" s="78"/>
      <c r="D301" s="78"/>
    </row>
    <row r="302" spans="3:4" x14ac:dyDescent="0.2">
      <c r="C302" s="78"/>
      <c r="D302" s="78"/>
    </row>
    <row r="305" ht="12" customHeight="1" x14ac:dyDescent="0.2"/>
  </sheetData>
  <mergeCells count="17">
    <mergeCell ref="C166:D166"/>
    <mergeCell ref="F79:G80"/>
    <mergeCell ref="F96:G97"/>
    <mergeCell ref="E96:E97"/>
    <mergeCell ref="C96:D97"/>
    <mergeCell ref="C134:D134"/>
    <mergeCell ref="C126:D126"/>
    <mergeCell ref="A164:E164"/>
    <mergeCell ref="A2:E2"/>
    <mergeCell ref="A10:E10"/>
    <mergeCell ref="A124:E124"/>
    <mergeCell ref="A132:E132"/>
    <mergeCell ref="C79:D80"/>
    <mergeCell ref="E79:E80"/>
    <mergeCell ref="A41:E41"/>
    <mergeCell ref="A77:F77"/>
    <mergeCell ref="A94:G94"/>
  </mergeCells>
  <phoneticPr fontId="0" type="noConversion"/>
  <conditionalFormatting sqref="C200:D200 C131:D131 C163:D163 J100:J121 L100:L121 J83:J91 L83:L91 G128:G198 G6:G74">
    <cfRule type="cellIs" dxfId="11" priority="16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scale="54" fitToHeight="10" orientation="portrait" horizontalDpi="300" verticalDpi="300" r:id="rId1"/>
  <headerFooter alignWithMargins="0"/>
  <rowBreaks count="4" manualBreakCount="4">
    <brk id="39" max="6" man="1"/>
    <brk id="93" max="6" man="1"/>
    <brk id="123" max="6" man="1"/>
    <brk id="162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D2748-A739-4EEE-9FF4-D0A3B1AE8555}">
  <dimension ref="A2:G251"/>
  <sheetViews>
    <sheetView zoomScale="85" zoomScaleNormal="85" zoomScaleSheetLayoutView="80" workbookViewId="0">
      <selection activeCell="I17" sqref="I17"/>
    </sheetView>
  </sheetViews>
  <sheetFormatPr defaultColWidth="9.140625" defaultRowHeight="12.75" x14ac:dyDescent="0.2"/>
  <cols>
    <col min="1" max="1" width="6" style="452" customWidth="1"/>
    <col min="2" max="2" width="31.42578125" style="441" customWidth="1"/>
    <col min="3" max="3" width="19.28515625" style="250" customWidth="1"/>
    <col min="4" max="4" width="18.85546875" style="250" customWidth="1"/>
    <col min="5" max="5" width="12.5703125" style="250" customWidth="1"/>
    <col min="6" max="6" width="2.42578125" style="250" customWidth="1"/>
    <col min="7" max="16384" width="9.140625" style="250"/>
  </cols>
  <sheetData>
    <row r="2" spans="1:7" s="433" customFormat="1" ht="18" customHeight="1" x14ac:dyDescent="0.2">
      <c r="A2" s="576" t="s">
        <v>332</v>
      </c>
      <c r="B2" s="576"/>
      <c r="C2" s="576"/>
      <c r="D2" s="576"/>
      <c r="E2" s="576"/>
      <c r="F2" s="432"/>
    </row>
    <row r="3" spans="1:7" s="433" customFormat="1" ht="18" customHeight="1" thickBot="1" x14ac:dyDescent="0.25">
      <c r="A3" s="434"/>
      <c r="B3" s="434"/>
      <c r="C3" s="434"/>
      <c r="D3" s="434"/>
      <c r="E3" s="434"/>
      <c r="F3" s="432"/>
    </row>
    <row r="4" spans="1:7" s="441" customFormat="1" ht="18" customHeight="1" thickBot="1" x14ac:dyDescent="0.25">
      <c r="A4" s="435" t="s">
        <v>3</v>
      </c>
      <c r="B4" s="436" t="s">
        <v>4</v>
      </c>
      <c r="C4" s="437" t="s">
        <v>333</v>
      </c>
      <c r="D4" s="438"/>
      <c r="E4" s="439" t="s">
        <v>6</v>
      </c>
      <c r="F4" s="440"/>
    </row>
    <row r="5" spans="1:7" s="441" customFormat="1" ht="18" customHeight="1" thickBot="1" x14ac:dyDescent="0.25">
      <c r="A5" s="442"/>
      <c r="B5" s="443"/>
      <c r="C5" s="362">
        <f>+'4.1.2 Odszkodowania'!C5</f>
        <v>2020</v>
      </c>
      <c r="D5" s="362">
        <f>+'4.1.2 Odszkodowania'!D5</f>
        <v>2021</v>
      </c>
      <c r="E5" s="15" t="s">
        <v>340</v>
      </c>
    </row>
    <row r="6" spans="1:7" ht="18" customHeight="1" x14ac:dyDescent="0.2">
      <c r="A6" s="435" t="s">
        <v>7</v>
      </c>
      <c r="B6" s="444" t="s">
        <v>0</v>
      </c>
      <c r="C6" s="121">
        <f>+C39</f>
        <v>2974496.045870001</v>
      </c>
      <c r="D6" s="121">
        <f t="shared" ref="D6" si="0">+D39</f>
        <v>2142982.3201699955</v>
      </c>
      <c r="E6" s="289">
        <f>+D6/C6</f>
        <v>0.72045223362978161</v>
      </c>
      <c r="F6" s="445"/>
      <c r="G6" s="9"/>
    </row>
    <row r="7" spans="1:7" ht="18" customHeight="1" thickBot="1" x14ac:dyDescent="0.25">
      <c r="A7" s="447" t="s">
        <v>8</v>
      </c>
      <c r="B7" s="448" t="s">
        <v>1</v>
      </c>
      <c r="C7" s="93">
        <f>+C75</f>
        <v>3128908.7310100016</v>
      </c>
      <c r="D7" s="93">
        <f t="shared" ref="D7" si="1">+D75</f>
        <v>2970447.1378099998</v>
      </c>
      <c r="E7" s="95">
        <f>+D7/C7</f>
        <v>0.94935563583893645</v>
      </c>
      <c r="F7" s="445"/>
      <c r="G7" s="9"/>
    </row>
    <row r="8" spans="1:7" s="451" customFormat="1" ht="18" customHeight="1" thickBot="1" x14ac:dyDescent="0.25">
      <c r="A8" s="449"/>
      <c r="B8" s="450" t="s">
        <v>2</v>
      </c>
      <c r="C8" s="12">
        <f>SUM(C6:C7)</f>
        <v>6103404.7768800026</v>
      </c>
      <c r="D8" s="12">
        <f t="shared" ref="D8" si="2">SUM(D6:D7)</f>
        <v>5113429.4579799958</v>
      </c>
      <c r="E8" s="13">
        <f>+D8/C8</f>
        <v>0.83779949797036535</v>
      </c>
      <c r="F8" s="445"/>
      <c r="G8" s="9"/>
    </row>
    <row r="9" spans="1:7" ht="18" customHeight="1" x14ac:dyDescent="0.2">
      <c r="G9" s="9"/>
    </row>
    <row r="10" spans="1:7" s="454" customFormat="1" ht="18" customHeight="1" x14ac:dyDescent="0.2">
      <c r="A10" s="577" t="s">
        <v>334</v>
      </c>
      <c r="B10" s="577"/>
      <c r="C10" s="577"/>
      <c r="D10" s="577"/>
      <c r="E10" s="577"/>
      <c r="F10" s="453"/>
      <c r="G10" s="9"/>
    </row>
    <row r="11" spans="1:7" s="433" customFormat="1" ht="18" customHeight="1" thickBot="1" x14ac:dyDescent="0.25">
      <c r="A11" s="434"/>
      <c r="B11" s="434"/>
      <c r="C11" s="434"/>
      <c r="D11" s="434"/>
      <c r="E11" s="434"/>
      <c r="F11" s="432"/>
      <c r="G11" s="9"/>
    </row>
    <row r="12" spans="1:7" s="441" customFormat="1" ht="18" customHeight="1" thickBot="1" x14ac:dyDescent="0.25">
      <c r="A12" s="435" t="s">
        <v>3</v>
      </c>
      <c r="B12" s="436" t="s">
        <v>10</v>
      </c>
      <c r="C12" s="437" t="s">
        <v>333</v>
      </c>
      <c r="D12" s="438"/>
      <c r="E12" s="455" t="s">
        <v>6</v>
      </c>
      <c r="F12" s="440"/>
      <c r="G12" s="9"/>
    </row>
    <row r="13" spans="1:7" s="441" customFormat="1" ht="18" customHeight="1" thickBot="1" x14ac:dyDescent="0.25">
      <c r="A13" s="127"/>
      <c r="B13" s="127"/>
      <c r="C13" s="362">
        <f>+C5</f>
        <v>2020</v>
      </c>
      <c r="D13" s="362">
        <f t="shared" ref="D13:E13" si="3">+D5</f>
        <v>2021</v>
      </c>
      <c r="E13" s="362" t="str">
        <f t="shared" si="3"/>
        <v>21/20</v>
      </c>
      <c r="G13" s="9"/>
    </row>
    <row r="14" spans="1:7" s="441" customFormat="1" ht="18" customHeight="1" x14ac:dyDescent="0.2">
      <c r="A14" s="466" t="s">
        <v>7</v>
      </c>
      <c r="B14" s="417" t="s">
        <v>152</v>
      </c>
      <c r="C14" s="457">
        <v>-13306.9939499999</v>
      </c>
      <c r="D14" s="457">
        <v>194.98994999999999</v>
      </c>
      <c r="E14" s="21" t="str">
        <f>+IFERROR(IF(D14/C14&gt;0,D14/C14,"X"),"X")</f>
        <v>X</v>
      </c>
      <c r="F14" s="445"/>
      <c r="G14" s="9"/>
    </row>
    <row r="15" spans="1:7" ht="18" customHeight="1" x14ac:dyDescent="0.2">
      <c r="A15" s="467" t="s">
        <v>8</v>
      </c>
      <c r="B15" s="417" t="s">
        <v>203</v>
      </c>
      <c r="C15" s="457">
        <v>128749.92004</v>
      </c>
      <c r="D15" s="457">
        <v>101983.64139</v>
      </c>
      <c r="E15" s="21">
        <f t="shared" ref="E15:E38" si="4">+IFERROR(IF(D15/C15&gt;0,D15/C15,"X"),"X")</f>
        <v>0.79210644448024314</v>
      </c>
      <c r="F15" s="445"/>
      <c r="G15" s="9"/>
    </row>
    <row r="16" spans="1:7" ht="18" customHeight="1" x14ac:dyDescent="0.2">
      <c r="A16" s="467" t="s">
        <v>9</v>
      </c>
      <c r="B16" s="417" t="s">
        <v>240</v>
      </c>
      <c r="C16" s="457">
        <v>657350.06516999996</v>
      </c>
      <c r="D16" s="457">
        <v>606861.25506</v>
      </c>
      <c r="E16" s="21">
        <f t="shared" si="4"/>
        <v>0.9231934203932225</v>
      </c>
      <c r="F16" s="445"/>
      <c r="G16" s="9"/>
    </row>
    <row r="17" spans="1:7" ht="18" customHeight="1" x14ac:dyDescent="0.2">
      <c r="A17" s="476" t="s">
        <v>11</v>
      </c>
      <c r="B17" s="417" t="s">
        <v>337</v>
      </c>
      <c r="C17" s="457">
        <v>189.01338000000001</v>
      </c>
      <c r="D17" s="457">
        <v>6009.8642000001</v>
      </c>
      <c r="E17" s="21">
        <f t="shared" si="4"/>
        <v>31.795972327462213</v>
      </c>
      <c r="F17" s="445"/>
      <c r="G17" s="9"/>
    </row>
    <row r="18" spans="1:7" ht="18" customHeight="1" x14ac:dyDescent="0.2">
      <c r="A18" s="476" t="s">
        <v>12</v>
      </c>
      <c r="B18" s="417" t="s">
        <v>153</v>
      </c>
      <c r="C18" s="457">
        <v>8545.7262300000002</v>
      </c>
      <c r="D18" s="457">
        <v>13007.7687099999</v>
      </c>
      <c r="E18" s="21">
        <f t="shared" si="4"/>
        <v>1.5221373069892856</v>
      </c>
      <c r="F18" s="445"/>
      <c r="G18" s="9"/>
    </row>
    <row r="19" spans="1:7" ht="18" customHeight="1" x14ac:dyDescent="0.2">
      <c r="A19" s="476" t="s">
        <v>13</v>
      </c>
      <c r="B19" s="417" t="s">
        <v>154</v>
      </c>
      <c r="C19" s="457">
        <v>29345.585910000002</v>
      </c>
      <c r="D19" s="457">
        <v>27271.994999999999</v>
      </c>
      <c r="E19" s="21">
        <f t="shared" si="4"/>
        <v>0.92933891603461249</v>
      </c>
      <c r="F19" s="445"/>
      <c r="G19" s="9"/>
    </row>
    <row r="20" spans="1:7" ht="18" customHeight="1" x14ac:dyDescent="0.2">
      <c r="A20" s="476" t="s">
        <v>14</v>
      </c>
      <c r="B20" s="417" t="s">
        <v>182</v>
      </c>
      <c r="C20" s="457">
        <v>18562.958550000101</v>
      </c>
      <c r="D20" s="457">
        <v>22215.270730000098</v>
      </c>
      <c r="E20" s="21">
        <f t="shared" si="4"/>
        <v>1.1967526981306531</v>
      </c>
      <c r="F20" s="445"/>
      <c r="G20" s="9"/>
    </row>
    <row r="21" spans="1:7" ht="18" customHeight="1" x14ac:dyDescent="0.2">
      <c r="A21" s="476" t="s">
        <v>15</v>
      </c>
      <c r="B21" s="417" t="s">
        <v>155</v>
      </c>
      <c r="C21" s="457">
        <v>19113.864310000201</v>
      </c>
      <c r="D21" s="457">
        <v>-5865.4925199998997</v>
      </c>
      <c r="E21" s="21" t="str">
        <f t="shared" si="4"/>
        <v>X</v>
      </c>
      <c r="F21" s="445"/>
      <c r="G21" s="9"/>
    </row>
    <row r="22" spans="1:7" ht="18" customHeight="1" x14ac:dyDescent="0.2">
      <c r="A22" s="476" t="s">
        <v>16</v>
      </c>
      <c r="B22" s="417" t="s">
        <v>156</v>
      </c>
      <c r="C22" s="457">
        <v>56858.698259999597</v>
      </c>
      <c r="D22" s="457">
        <v>54949.635249999803</v>
      </c>
      <c r="E22" s="21">
        <f t="shared" si="4"/>
        <v>0.96642443340383632</v>
      </c>
      <c r="F22" s="445"/>
      <c r="G22" s="9"/>
    </row>
    <row r="23" spans="1:7" ht="18" customHeight="1" x14ac:dyDescent="0.2">
      <c r="A23" s="476" t="s">
        <v>17</v>
      </c>
      <c r="B23" s="417" t="s">
        <v>157</v>
      </c>
      <c r="C23" s="457">
        <v>-1601.30647</v>
      </c>
      <c r="D23" s="457">
        <v>-1287.6205199999999</v>
      </c>
      <c r="E23" s="21">
        <f t="shared" si="4"/>
        <v>0.80410623707777806</v>
      </c>
      <c r="F23" s="445"/>
      <c r="G23" s="9"/>
    </row>
    <row r="24" spans="1:7" ht="18" customHeight="1" x14ac:dyDescent="0.2">
      <c r="A24" s="476" t="s">
        <v>18</v>
      </c>
      <c r="B24" s="417" t="s">
        <v>158</v>
      </c>
      <c r="C24" s="457">
        <v>57662.613010000001</v>
      </c>
      <c r="D24" s="457">
        <v>52330.860549999998</v>
      </c>
      <c r="E24" s="21">
        <f t="shared" si="4"/>
        <v>0.90753536508872124</v>
      </c>
      <c r="F24" s="445"/>
      <c r="G24" s="9"/>
    </row>
    <row r="25" spans="1:7" ht="18" customHeight="1" x14ac:dyDescent="0.2">
      <c r="A25" s="476" t="s">
        <v>19</v>
      </c>
      <c r="B25" s="417" t="s">
        <v>159</v>
      </c>
      <c r="C25" s="457">
        <v>224762.694400001</v>
      </c>
      <c r="D25" s="457">
        <v>140589.11027999999</v>
      </c>
      <c r="E25" s="21">
        <f t="shared" si="4"/>
        <v>0.6255001999121762</v>
      </c>
      <c r="F25" s="445"/>
      <c r="G25" s="9"/>
    </row>
    <row r="26" spans="1:7" ht="18" customHeight="1" x14ac:dyDescent="0.2">
      <c r="A26" s="476" t="s">
        <v>20</v>
      </c>
      <c r="B26" s="417" t="s">
        <v>160</v>
      </c>
      <c r="C26" s="457">
        <v>14461.948990000101</v>
      </c>
      <c r="D26" s="457">
        <v>32828.262149999799</v>
      </c>
      <c r="E26" s="21">
        <f t="shared" si="4"/>
        <v>2.2699749648335312</v>
      </c>
      <c r="F26" s="445"/>
      <c r="G26" s="9"/>
    </row>
    <row r="27" spans="1:7" ht="18" customHeight="1" x14ac:dyDescent="0.2">
      <c r="A27" s="476" t="s">
        <v>21</v>
      </c>
      <c r="B27" s="417" t="s">
        <v>241</v>
      </c>
      <c r="C27" s="457">
        <v>58549.998029999799</v>
      </c>
      <c r="D27" s="457">
        <v>24387.620180000002</v>
      </c>
      <c r="E27" s="21">
        <f t="shared" si="4"/>
        <v>0.4165264047917524</v>
      </c>
      <c r="F27" s="445"/>
      <c r="G27" s="9"/>
    </row>
    <row r="28" spans="1:7" ht="18" customHeight="1" x14ac:dyDescent="0.2">
      <c r="A28" s="476" t="s">
        <v>22</v>
      </c>
      <c r="B28" s="417" t="s">
        <v>242</v>
      </c>
      <c r="C28" s="457">
        <v>4556.1956899999996</v>
      </c>
      <c r="D28" s="457">
        <v>2.6306600000000002</v>
      </c>
      <c r="E28" s="21">
        <f t="shared" si="4"/>
        <v>5.7738081921586653E-4</v>
      </c>
      <c r="F28" s="445"/>
      <c r="G28" s="9"/>
    </row>
    <row r="29" spans="1:7" ht="18" customHeight="1" x14ac:dyDescent="0.2">
      <c r="A29" s="476" t="s">
        <v>23</v>
      </c>
      <c r="B29" s="417" t="s">
        <v>338</v>
      </c>
      <c r="C29" s="457">
        <v>-3087.8838799999999</v>
      </c>
      <c r="D29" s="457">
        <v>-3934.5710600000002</v>
      </c>
      <c r="E29" s="21">
        <f t="shared" si="4"/>
        <v>1.2741965737390359</v>
      </c>
      <c r="F29" s="445"/>
      <c r="G29" s="9"/>
    </row>
    <row r="30" spans="1:7" ht="18" customHeight="1" x14ac:dyDescent="0.2">
      <c r="A30" s="476" t="s">
        <v>24</v>
      </c>
      <c r="B30" s="417" t="s">
        <v>204</v>
      </c>
      <c r="C30" s="457">
        <v>1596115.5504600001</v>
      </c>
      <c r="D30" s="457">
        <v>884368.50063999603</v>
      </c>
      <c r="E30" s="21">
        <f t="shared" si="4"/>
        <v>0.55407548681868379</v>
      </c>
      <c r="F30" s="445"/>
      <c r="G30" s="9"/>
    </row>
    <row r="31" spans="1:7" ht="18" customHeight="1" x14ac:dyDescent="0.2">
      <c r="A31" s="476" t="s">
        <v>25</v>
      </c>
      <c r="B31" s="417" t="s">
        <v>188</v>
      </c>
      <c r="C31" s="457">
        <v>1704.67004</v>
      </c>
      <c r="D31" s="457">
        <v>1367.13806</v>
      </c>
      <c r="E31" s="21">
        <f t="shared" si="4"/>
        <v>0.80199571055991581</v>
      </c>
      <c r="F31" s="445"/>
      <c r="G31" s="9"/>
    </row>
    <row r="32" spans="1:7" ht="18" customHeight="1" x14ac:dyDescent="0.2">
      <c r="A32" s="476" t="s">
        <v>26</v>
      </c>
      <c r="B32" s="417" t="s">
        <v>298</v>
      </c>
      <c r="C32" s="457">
        <v>5360.5807599999998</v>
      </c>
      <c r="D32" s="457">
        <v>790.54951000000005</v>
      </c>
      <c r="E32" s="21">
        <f t="shared" si="4"/>
        <v>0.14747460124078049</v>
      </c>
      <c r="F32" s="445"/>
      <c r="G32" s="9"/>
    </row>
    <row r="33" spans="1:7" ht="18" customHeight="1" x14ac:dyDescent="0.2">
      <c r="A33" s="476" t="s">
        <v>27</v>
      </c>
      <c r="B33" s="417" t="s">
        <v>320</v>
      </c>
      <c r="C33" s="457">
        <v>117991.74374999999</v>
      </c>
      <c r="D33" s="457">
        <v>110066.62734000001</v>
      </c>
      <c r="E33" s="21">
        <f t="shared" si="4"/>
        <v>0.93283329699074824</v>
      </c>
      <c r="F33" s="445"/>
      <c r="G33" s="9"/>
    </row>
    <row r="34" spans="1:7" ht="18" customHeight="1" x14ac:dyDescent="0.2">
      <c r="A34" s="476" t="s">
        <v>28</v>
      </c>
      <c r="B34" s="417" t="s">
        <v>205</v>
      </c>
      <c r="C34" s="457">
        <v>-1168.3151800000001</v>
      </c>
      <c r="D34" s="457">
        <v>-6174.4491600000001</v>
      </c>
      <c r="E34" s="21">
        <f t="shared" si="4"/>
        <v>5.2849173456772167</v>
      </c>
      <c r="F34" s="445"/>
      <c r="G34" s="9"/>
    </row>
    <row r="35" spans="1:7" ht="18" customHeight="1" x14ac:dyDescent="0.2">
      <c r="A35" s="476" t="s">
        <v>31</v>
      </c>
      <c r="B35" s="417" t="s">
        <v>161</v>
      </c>
      <c r="C35" s="457">
        <v>-33274.133580000002</v>
      </c>
      <c r="D35" s="457">
        <v>12131.0632099999</v>
      </c>
      <c r="E35" s="21" t="str">
        <f t="shared" si="4"/>
        <v>X</v>
      </c>
      <c r="F35" s="445"/>
      <c r="G35" s="9"/>
    </row>
    <row r="36" spans="1:7" ht="18" customHeight="1" x14ac:dyDescent="0.2">
      <c r="A36" s="476" t="s">
        <v>32</v>
      </c>
      <c r="B36" s="417" t="s">
        <v>321</v>
      </c>
      <c r="C36" s="457">
        <v>14301.02354</v>
      </c>
      <c r="D36" s="457">
        <v>17811.168310000001</v>
      </c>
      <c r="E36" s="21">
        <f t="shared" si="4"/>
        <v>1.245447101054139</v>
      </c>
      <c r="F36" s="445"/>
      <c r="G36" s="9"/>
    </row>
    <row r="37" spans="1:7" ht="18" customHeight="1" x14ac:dyDescent="0.2">
      <c r="A37" s="476" t="s">
        <v>33</v>
      </c>
      <c r="B37" s="417" t="s">
        <v>243</v>
      </c>
      <c r="C37" s="457">
        <v>-38025.516379999899</v>
      </c>
      <c r="D37" s="457">
        <v>12263.17368</v>
      </c>
      <c r="E37" s="21" t="str">
        <f t="shared" si="4"/>
        <v>X</v>
      </c>
      <c r="F37" s="445"/>
      <c r="G37" s="9"/>
    </row>
    <row r="38" spans="1:7" ht="18" customHeight="1" thickBot="1" x14ac:dyDescent="0.25">
      <c r="A38" s="476" t="s">
        <v>34</v>
      </c>
      <c r="B38" s="417" t="s">
        <v>206</v>
      </c>
      <c r="C38" s="457">
        <v>50777.344789999901</v>
      </c>
      <c r="D38" s="457">
        <v>38813.328569999903</v>
      </c>
      <c r="E38" s="21">
        <f t="shared" si="4"/>
        <v>0.76438279178480806</v>
      </c>
      <c r="F38" s="445"/>
      <c r="G38" s="9"/>
    </row>
    <row r="39" spans="1:7" ht="18" customHeight="1" thickBot="1" x14ac:dyDescent="0.25">
      <c r="A39" s="153"/>
      <c r="B39" s="154" t="s">
        <v>2</v>
      </c>
      <c r="C39" s="458">
        <f>SUM(C14:C38)</f>
        <v>2974496.045870001</v>
      </c>
      <c r="D39" s="458">
        <f>SUM(D14:D38)</f>
        <v>2142982.3201699955</v>
      </c>
      <c r="E39" s="167">
        <f t="shared" ref="E39" si="5">+IF(C39=0,"X",D39/C39)</f>
        <v>0.72045223362978161</v>
      </c>
      <c r="F39" s="445"/>
      <c r="G39" s="9"/>
    </row>
    <row r="40" spans="1:7" ht="18" customHeight="1" x14ac:dyDescent="0.2">
      <c r="C40" s="459">
        <v>0</v>
      </c>
      <c r="D40" s="459">
        <v>0</v>
      </c>
      <c r="E40" s="459"/>
      <c r="G40" s="9"/>
    </row>
    <row r="41" spans="1:7" s="460" customFormat="1" ht="18" customHeight="1" x14ac:dyDescent="0.2">
      <c r="A41" s="578" t="s">
        <v>335</v>
      </c>
      <c r="B41" s="578"/>
      <c r="C41" s="578"/>
      <c r="D41" s="578"/>
      <c r="E41" s="578"/>
      <c r="G41" s="9"/>
    </row>
    <row r="42" spans="1:7" ht="18" customHeight="1" thickBot="1" x14ac:dyDescent="0.25">
      <c r="A42" s="434"/>
      <c r="B42" s="434"/>
      <c r="C42" s="434"/>
      <c r="D42" s="434"/>
      <c r="E42" s="434"/>
      <c r="G42" s="9"/>
    </row>
    <row r="43" spans="1:7" ht="18" customHeight="1" thickBot="1" x14ac:dyDescent="0.25">
      <c r="A43" s="435" t="s">
        <v>3</v>
      </c>
      <c r="B43" s="435" t="s">
        <v>10</v>
      </c>
      <c r="C43" s="579" t="s">
        <v>333</v>
      </c>
      <c r="D43" s="580"/>
      <c r="E43" s="455" t="s">
        <v>6</v>
      </c>
      <c r="G43" s="9"/>
    </row>
    <row r="44" spans="1:7" ht="18" customHeight="1" thickBot="1" x14ac:dyDescent="0.25">
      <c r="A44" s="127"/>
      <c r="B44" s="127"/>
      <c r="C44" s="362">
        <f>+C5</f>
        <v>2020</v>
      </c>
      <c r="D44" s="362">
        <f>+D5</f>
        <v>2021</v>
      </c>
      <c r="E44" s="362" t="str">
        <f>+E5</f>
        <v>21/20</v>
      </c>
      <c r="G44" s="9"/>
    </row>
    <row r="45" spans="1:7" ht="18" customHeight="1" x14ac:dyDescent="0.2">
      <c r="A45" s="475" t="s">
        <v>7</v>
      </c>
      <c r="B45" s="16" t="s">
        <v>162</v>
      </c>
      <c r="C45" s="461">
        <v>191369.68880999999</v>
      </c>
      <c r="D45" s="93">
        <v>36999.692919999798</v>
      </c>
      <c r="E45" s="21">
        <f t="shared" ref="E45:E74" si="6">+IFERROR(IF(D45/C45&gt;0,D45/C45,"X"),"X")</f>
        <v>0.19334144895190103</v>
      </c>
      <c r="F45" s="445"/>
      <c r="G45" s="9"/>
    </row>
    <row r="46" spans="1:7" ht="18" customHeight="1" x14ac:dyDescent="0.2">
      <c r="A46" s="476" t="s">
        <v>8</v>
      </c>
      <c r="B46" s="16" t="s">
        <v>163</v>
      </c>
      <c r="C46" s="461">
        <v>37468.538159999902</v>
      </c>
      <c r="D46" s="93">
        <v>22017.899509999999</v>
      </c>
      <c r="E46" s="21">
        <f t="shared" si="6"/>
        <v>0.58763700403731089</v>
      </c>
      <c r="F46" s="445"/>
      <c r="G46" s="9"/>
    </row>
    <row r="47" spans="1:7" ht="18" customHeight="1" x14ac:dyDescent="0.2">
      <c r="A47" s="476" t="s">
        <v>9</v>
      </c>
      <c r="B47" s="16" t="s">
        <v>164</v>
      </c>
      <c r="C47" s="461">
        <v>82970.127410000307</v>
      </c>
      <c r="D47" s="93">
        <v>74288.790249999802</v>
      </c>
      <c r="E47" s="21">
        <f t="shared" si="6"/>
        <v>0.89536791817733008</v>
      </c>
      <c r="F47" s="445"/>
      <c r="G47" s="9"/>
    </row>
    <row r="48" spans="1:7" ht="18" customHeight="1" x14ac:dyDescent="0.2">
      <c r="A48" s="476" t="s">
        <v>11</v>
      </c>
      <c r="B48" s="16" t="s">
        <v>165</v>
      </c>
      <c r="C48" s="461">
        <v>-1322.8093100000001</v>
      </c>
      <c r="D48" s="93">
        <v>-6570.4799000000003</v>
      </c>
      <c r="E48" s="21">
        <f t="shared" si="6"/>
        <v>4.9670650564139134</v>
      </c>
      <c r="F48" s="445"/>
      <c r="G48" s="9"/>
    </row>
    <row r="49" spans="1:7" ht="18" customHeight="1" x14ac:dyDescent="0.2">
      <c r="A49" s="476" t="s">
        <v>12</v>
      </c>
      <c r="B49" s="16" t="s">
        <v>189</v>
      </c>
      <c r="C49" s="461">
        <v>5318.2447300000003</v>
      </c>
      <c r="D49" s="93">
        <v>6632.7759699999997</v>
      </c>
      <c r="E49" s="21">
        <f t="shared" ref="E49:E73" si="7">+IFERROR(IF(D49/C49&gt;0,D49/C49,"X"),"X")</f>
        <v>1.2471738903974807</v>
      </c>
      <c r="F49" s="445"/>
      <c r="G49" s="9"/>
    </row>
    <row r="50" spans="1:7" ht="18" customHeight="1" x14ac:dyDescent="0.2">
      <c r="A50" s="476" t="s">
        <v>13</v>
      </c>
      <c r="B50" s="16" t="s">
        <v>208</v>
      </c>
      <c r="C50" s="461">
        <v>297615.34652000101</v>
      </c>
      <c r="D50" s="93">
        <v>412270.08337000001</v>
      </c>
      <c r="E50" s="21">
        <f t="shared" si="7"/>
        <v>1.3852447066008193</v>
      </c>
      <c r="F50" s="445"/>
      <c r="G50" s="9"/>
    </row>
    <row r="51" spans="1:7" ht="18" customHeight="1" x14ac:dyDescent="0.2">
      <c r="A51" s="476" t="s">
        <v>14</v>
      </c>
      <c r="B51" s="16" t="s">
        <v>167</v>
      </c>
      <c r="C51" s="461">
        <v>5087.0938599999999</v>
      </c>
      <c r="D51" s="93">
        <v>13449.0930300001</v>
      </c>
      <c r="E51" s="21">
        <f t="shared" si="7"/>
        <v>2.6437674240199884</v>
      </c>
      <c r="F51" s="445"/>
      <c r="G51" s="9"/>
    </row>
    <row r="52" spans="1:7" ht="18" customHeight="1" x14ac:dyDescent="0.2">
      <c r="A52" s="476" t="s">
        <v>15</v>
      </c>
      <c r="B52" s="16" t="s">
        <v>168</v>
      </c>
      <c r="C52" s="461">
        <v>8691.2528300000995</v>
      </c>
      <c r="D52" s="93">
        <v>37634.47971</v>
      </c>
      <c r="E52" s="21">
        <f t="shared" si="7"/>
        <v>4.3301558988244935</v>
      </c>
      <c r="F52" s="445"/>
      <c r="G52" s="9"/>
    </row>
    <row r="53" spans="1:7" ht="18" customHeight="1" x14ac:dyDescent="0.2">
      <c r="A53" s="476" t="s">
        <v>16</v>
      </c>
      <c r="B53" s="16" t="s">
        <v>209</v>
      </c>
      <c r="C53" s="461">
        <v>90002.201409999907</v>
      </c>
      <c r="D53" s="93">
        <v>168779.79092</v>
      </c>
      <c r="E53" s="21">
        <f t="shared" si="7"/>
        <v>1.8752851405393216</v>
      </c>
      <c r="F53" s="445"/>
      <c r="G53" s="9"/>
    </row>
    <row r="54" spans="1:7" ht="18" customHeight="1" x14ac:dyDescent="0.2">
      <c r="A54" s="476" t="s">
        <v>17</v>
      </c>
      <c r="B54" s="16" t="s">
        <v>210</v>
      </c>
      <c r="C54" s="461">
        <v>-1068.2596599999999</v>
      </c>
      <c r="D54" s="93">
        <v>175.93870000000001</v>
      </c>
      <c r="E54" s="21" t="str">
        <f t="shared" si="7"/>
        <v>X</v>
      </c>
      <c r="F54" s="445"/>
      <c r="G54" s="9"/>
    </row>
    <row r="55" spans="1:7" ht="18" customHeight="1" x14ac:dyDescent="0.2">
      <c r="A55" s="476" t="s">
        <v>18</v>
      </c>
      <c r="B55" s="16" t="s">
        <v>169</v>
      </c>
      <c r="C55" s="461">
        <v>56848.107550000102</v>
      </c>
      <c r="D55" s="93">
        <v>64574.936979999999</v>
      </c>
      <c r="E55" s="21">
        <f t="shared" si="7"/>
        <v>1.1359206095507024</v>
      </c>
      <c r="F55" s="445"/>
      <c r="G55" s="9"/>
    </row>
    <row r="56" spans="1:7" ht="18" customHeight="1" x14ac:dyDescent="0.2">
      <c r="A56" s="476" t="s">
        <v>19</v>
      </c>
      <c r="B56" s="16" t="s">
        <v>170</v>
      </c>
      <c r="C56" s="461">
        <v>3639.06194</v>
      </c>
      <c r="D56" s="93">
        <v>5491.8780399999996</v>
      </c>
      <c r="E56" s="21">
        <f t="shared" si="7"/>
        <v>1.5091466236488404</v>
      </c>
      <c r="F56" s="445"/>
      <c r="G56" s="9"/>
    </row>
    <row r="57" spans="1:7" ht="18" customHeight="1" x14ac:dyDescent="0.2">
      <c r="A57" s="476" t="s">
        <v>20</v>
      </c>
      <c r="B57" s="16" t="s">
        <v>171</v>
      </c>
      <c r="C57" s="461">
        <v>4659.08464</v>
      </c>
      <c r="D57" s="93">
        <v>6663.7841599999001</v>
      </c>
      <c r="E57" s="21">
        <f t="shared" si="7"/>
        <v>1.4302775491109987</v>
      </c>
      <c r="F57" s="445"/>
      <c r="G57" s="9"/>
    </row>
    <row r="58" spans="1:7" ht="18" customHeight="1" x14ac:dyDescent="0.2">
      <c r="A58" s="476" t="s">
        <v>21</v>
      </c>
      <c r="B58" s="16" t="s">
        <v>297</v>
      </c>
      <c r="C58" s="461">
        <v>-15781.944090000001</v>
      </c>
      <c r="D58" s="93">
        <v>-8600.3646900000003</v>
      </c>
      <c r="E58" s="21">
        <f t="shared" si="7"/>
        <v>0.54494963617628678</v>
      </c>
      <c r="F58" s="445"/>
      <c r="G58" s="9"/>
    </row>
    <row r="59" spans="1:7" ht="18" customHeight="1" x14ac:dyDescent="0.2">
      <c r="A59" s="476" t="s">
        <v>22</v>
      </c>
      <c r="B59" s="16" t="s">
        <v>172</v>
      </c>
      <c r="C59" s="461">
        <v>739.69659999999999</v>
      </c>
      <c r="D59" s="93">
        <v>1155.37508</v>
      </c>
      <c r="E59" s="21">
        <f t="shared" si="7"/>
        <v>1.5619580784878557</v>
      </c>
      <c r="F59" s="445"/>
      <c r="G59" s="9"/>
    </row>
    <row r="60" spans="1:7" ht="18" customHeight="1" x14ac:dyDescent="0.2">
      <c r="A60" s="476" t="s">
        <v>23</v>
      </c>
      <c r="B60" s="16" t="s">
        <v>244</v>
      </c>
      <c r="C60" s="461">
        <v>63245.059419999998</v>
      </c>
      <c r="D60" s="93">
        <v>83854.419030000005</v>
      </c>
      <c r="E60" s="21">
        <f t="shared" si="7"/>
        <v>1.325865131585009</v>
      </c>
      <c r="F60" s="445"/>
      <c r="G60" s="9"/>
    </row>
    <row r="61" spans="1:7" ht="18" customHeight="1" x14ac:dyDescent="0.2">
      <c r="A61" s="476" t="s">
        <v>24</v>
      </c>
      <c r="B61" s="16" t="s">
        <v>211</v>
      </c>
      <c r="C61" s="461">
        <v>13979.461079999999</v>
      </c>
      <c r="D61" s="93">
        <v>19300.75088</v>
      </c>
      <c r="E61" s="21">
        <f t="shared" si="7"/>
        <v>1.380650567968819</v>
      </c>
      <c r="F61" s="445"/>
      <c r="G61" s="9"/>
    </row>
    <row r="62" spans="1:7" ht="18" customHeight="1" x14ac:dyDescent="0.2">
      <c r="A62" s="476" t="s">
        <v>25</v>
      </c>
      <c r="B62" s="16" t="s">
        <v>249</v>
      </c>
      <c r="C62" s="461">
        <v>2074.0098600000001</v>
      </c>
      <c r="D62" s="93">
        <v>6132.8380399999996</v>
      </c>
      <c r="E62" s="21">
        <f t="shared" si="7"/>
        <v>2.9569956046399892</v>
      </c>
      <c r="F62" s="445"/>
      <c r="G62" s="9"/>
    </row>
    <row r="63" spans="1:7" ht="18" customHeight="1" x14ac:dyDescent="0.2">
      <c r="A63" s="476" t="s">
        <v>26</v>
      </c>
      <c r="B63" s="16" t="s">
        <v>173</v>
      </c>
      <c r="C63" s="461">
        <v>11694.6061399999</v>
      </c>
      <c r="D63" s="93">
        <v>8016.95093</v>
      </c>
      <c r="E63" s="21">
        <f t="shared" si="7"/>
        <v>0.68552551783501692</v>
      </c>
      <c r="F63" s="445"/>
      <c r="G63" s="9"/>
    </row>
    <row r="64" spans="1:7" ht="18" customHeight="1" x14ac:dyDescent="0.2">
      <c r="A64" s="476" t="s">
        <v>27</v>
      </c>
      <c r="B64" s="16" t="s">
        <v>174</v>
      </c>
      <c r="C64" s="461">
        <v>1532677.2881400001</v>
      </c>
      <c r="D64" s="93">
        <v>1287576.9974199999</v>
      </c>
      <c r="E64" s="21">
        <f t="shared" si="7"/>
        <v>0.84008356317627386</v>
      </c>
      <c r="F64" s="445"/>
      <c r="G64" s="9"/>
    </row>
    <row r="65" spans="1:7" ht="18" customHeight="1" x14ac:dyDescent="0.2">
      <c r="A65" s="476" t="s">
        <v>28</v>
      </c>
      <c r="B65" s="16" t="s">
        <v>245</v>
      </c>
      <c r="C65" s="461">
        <v>19071.300329999998</v>
      </c>
      <c r="D65" s="93">
        <v>11548.364009999999</v>
      </c>
      <c r="E65" s="21">
        <f t="shared" si="7"/>
        <v>0.60553626707004937</v>
      </c>
      <c r="F65" s="445"/>
      <c r="G65" s="9"/>
    </row>
    <row r="66" spans="1:7" ht="18" customHeight="1" x14ac:dyDescent="0.2">
      <c r="A66" s="476" t="s">
        <v>31</v>
      </c>
      <c r="B66" s="16" t="s">
        <v>299</v>
      </c>
      <c r="C66" s="461">
        <v>10415.505880000001</v>
      </c>
      <c r="D66" s="93">
        <v>11942.64774</v>
      </c>
      <c r="E66" s="21">
        <f t="shared" si="7"/>
        <v>1.1466219574540724</v>
      </c>
      <c r="F66" s="445"/>
      <c r="G66" s="9"/>
    </row>
    <row r="67" spans="1:7" ht="18" customHeight="1" x14ac:dyDescent="0.2">
      <c r="A67" s="476" t="s">
        <v>32</v>
      </c>
      <c r="B67" s="16" t="s">
        <v>322</v>
      </c>
      <c r="C67" s="461">
        <v>65561.861480000007</v>
      </c>
      <c r="D67" s="93">
        <v>59377.424339999998</v>
      </c>
      <c r="E67" s="21">
        <f t="shared" si="7"/>
        <v>0.90567020215119109</v>
      </c>
      <c r="F67" s="445"/>
      <c r="G67" s="9"/>
    </row>
    <row r="68" spans="1:7" ht="18" customHeight="1" x14ac:dyDescent="0.2">
      <c r="A68" s="476" t="s">
        <v>33</v>
      </c>
      <c r="B68" s="16" t="s">
        <v>175</v>
      </c>
      <c r="C68" s="461">
        <v>-4809.5252399999999</v>
      </c>
      <c r="D68" s="93">
        <v>-5324.6463999999996</v>
      </c>
      <c r="E68" s="21">
        <f t="shared" si="7"/>
        <v>1.1071043677483643</v>
      </c>
      <c r="F68" s="445"/>
      <c r="G68" s="9"/>
    </row>
    <row r="69" spans="1:7" ht="18" customHeight="1" x14ac:dyDescent="0.2">
      <c r="A69" s="476" t="s">
        <v>34</v>
      </c>
      <c r="B69" s="16" t="s">
        <v>190</v>
      </c>
      <c r="C69" s="461">
        <v>20605.1080800001</v>
      </c>
      <c r="D69" s="93">
        <v>1956.52073</v>
      </c>
      <c r="E69" s="21">
        <f t="shared" si="7"/>
        <v>9.495318939380154E-2</v>
      </c>
      <c r="F69" s="445"/>
      <c r="G69" s="9"/>
    </row>
    <row r="70" spans="1:7" ht="18" customHeight="1" x14ac:dyDescent="0.2">
      <c r="A70" s="476" t="s">
        <v>35</v>
      </c>
      <c r="B70" s="16" t="s">
        <v>191</v>
      </c>
      <c r="C70" s="461">
        <v>4678.3686399999997</v>
      </c>
      <c r="D70" s="93">
        <v>2049.7979599999999</v>
      </c>
      <c r="E70" s="21">
        <f t="shared" si="7"/>
        <v>0.4381437457651905</v>
      </c>
      <c r="F70" s="445"/>
      <c r="G70" s="9"/>
    </row>
    <row r="71" spans="1:7" ht="18" customHeight="1" x14ac:dyDescent="0.2">
      <c r="A71" s="476" t="s">
        <v>36</v>
      </c>
      <c r="B71" s="16" t="s">
        <v>176</v>
      </c>
      <c r="C71" s="461">
        <v>78994.310819999606</v>
      </c>
      <c r="D71" s="93">
        <v>106409.18205</v>
      </c>
      <c r="E71" s="21">
        <f t="shared" si="7"/>
        <v>1.3470486791443665</v>
      </c>
      <c r="F71" s="445"/>
      <c r="G71" s="9"/>
    </row>
    <row r="72" spans="1:7" ht="18" customHeight="1" x14ac:dyDescent="0.2">
      <c r="A72" s="476" t="s">
        <v>37</v>
      </c>
      <c r="B72" s="16" t="s">
        <v>177</v>
      </c>
      <c r="C72" s="461">
        <v>510893.78126000002</v>
      </c>
      <c r="D72" s="93">
        <v>496571.80316000001</v>
      </c>
      <c r="E72" s="21">
        <f t="shared" si="7"/>
        <v>0.97196681849468158</v>
      </c>
      <c r="F72" s="445"/>
      <c r="G72" s="9"/>
    </row>
    <row r="73" spans="1:7" ht="18" customHeight="1" x14ac:dyDescent="0.2">
      <c r="A73" s="476" t="s">
        <v>38</v>
      </c>
      <c r="B73" s="16" t="s">
        <v>330</v>
      </c>
      <c r="C73" s="461">
        <v>27493.723549999999</v>
      </c>
      <c r="D73" s="93">
        <v>38090.143049999999</v>
      </c>
      <c r="E73" s="21">
        <f t="shared" si="7"/>
        <v>1.3854123098578985</v>
      </c>
      <c r="F73" s="445"/>
      <c r="G73" s="9"/>
    </row>
    <row r="74" spans="1:7" ht="18" customHeight="1" thickBot="1" x14ac:dyDescent="0.25">
      <c r="A74" s="476" t="s">
        <v>39</v>
      </c>
      <c r="B74" s="16" t="s">
        <v>178</v>
      </c>
      <c r="C74" s="461">
        <v>6098.4401699999999</v>
      </c>
      <c r="D74" s="93">
        <v>7980.2708199999997</v>
      </c>
      <c r="E74" s="21">
        <f t="shared" si="6"/>
        <v>1.3085757337191355</v>
      </c>
      <c r="F74" s="445"/>
      <c r="G74" s="9"/>
    </row>
    <row r="75" spans="1:7" ht="18" customHeight="1" thickBot="1" x14ac:dyDescent="0.25">
      <c r="A75" s="60"/>
      <c r="B75" s="55" t="s">
        <v>2</v>
      </c>
      <c r="C75" s="89">
        <f>SUM(C45:C74)</f>
        <v>3128908.7310100016</v>
      </c>
      <c r="D75" s="89">
        <f>SUM(D45:D74)</f>
        <v>2970447.1378099998</v>
      </c>
      <c r="E75" s="167">
        <f t="shared" ref="E75" si="8">+IF(C75=0,"X",D75/C75)</f>
        <v>0.94935563583893645</v>
      </c>
      <c r="F75" s="445"/>
      <c r="G75" s="9"/>
    </row>
    <row r="76" spans="1:7" ht="18" customHeight="1" x14ac:dyDescent="0.2">
      <c r="C76" s="462" t="b">
        <v>1</v>
      </c>
      <c r="D76" s="462" t="b">
        <v>1</v>
      </c>
      <c r="E76" s="459"/>
    </row>
    <row r="77" spans="1:7" ht="18" customHeight="1" x14ac:dyDescent="0.2">
      <c r="B77" s="463"/>
      <c r="C77" s="9"/>
      <c r="D77" s="44"/>
    </row>
    <row r="78" spans="1:7" ht="18" customHeight="1" x14ac:dyDescent="0.2">
      <c r="B78" s="463"/>
      <c r="C78" s="9"/>
      <c r="D78" s="9"/>
    </row>
    <row r="79" spans="1:7" ht="18" customHeight="1" x14ac:dyDescent="0.2">
      <c r="B79" s="463"/>
      <c r="C79" s="446"/>
      <c r="D79" s="446"/>
    </row>
    <row r="80" spans="1:7" ht="18" customHeight="1" x14ac:dyDescent="0.2">
      <c r="B80" s="463"/>
      <c r="C80" s="446"/>
      <c r="D80" s="446"/>
    </row>
    <row r="81" spans="3:3" ht="18" customHeight="1" x14ac:dyDescent="0.2"/>
    <row r="82" spans="3:3" ht="18" customHeight="1" x14ac:dyDescent="0.2"/>
    <row r="83" spans="3:3" ht="18" customHeight="1" x14ac:dyDescent="0.2"/>
    <row r="84" spans="3:3" ht="18" customHeight="1" x14ac:dyDescent="0.2"/>
    <row r="85" spans="3:3" ht="18" customHeight="1" x14ac:dyDescent="0.2">
      <c r="C85" s="250" t="s">
        <v>336</v>
      </c>
    </row>
    <row r="86" spans="3:3" ht="18" customHeight="1" x14ac:dyDescent="0.2"/>
    <row r="87" spans="3:3" ht="18" customHeight="1" x14ac:dyDescent="0.2"/>
    <row r="88" spans="3:3" ht="18" customHeight="1" x14ac:dyDescent="0.2"/>
    <row r="89" spans="3:3" ht="18" customHeight="1" x14ac:dyDescent="0.2"/>
    <row r="90" spans="3:3" ht="18" customHeight="1" x14ac:dyDescent="0.2"/>
    <row r="91" spans="3:3" ht="18" customHeight="1" x14ac:dyDescent="0.2"/>
    <row r="92" spans="3:3" ht="18" customHeight="1" x14ac:dyDescent="0.2"/>
    <row r="93" spans="3:3" ht="18" customHeight="1" x14ac:dyDescent="0.2"/>
    <row r="94" spans="3:3" ht="18" customHeight="1" x14ac:dyDescent="0.2"/>
    <row r="95" spans="3:3" ht="18" customHeight="1" x14ac:dyDescent="0.2"/>
    <row r="96" spans="3:3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</sheetData>
  <mergeCells count="4">
    <mergeCell ref="A2:E2"/>
    <mergeCell ref="A10:E10"/>
    <mergeCell ref="A41:E41"/>
    <mergeCell ref="C43:D43"/>
  </mergeCells>
  <phoneticPr fontId="41" type="noConversion"/>
  <pageMargins left="0.78740157480314965" right="0.78740157480314965" top="0.98425196850393704" bottom="0.98425196850393704" header="0.51181102362204722" footer="0.51181102362204722"/>
  <pageSetup paperSize="9" scale="74" fitToHeight="5" orientation="portrait" horizontalDpi="300" verticalDpi="300" r:id="rId1"/>
  <headerFooter alignWithMargins="0"/>
  <rowBreaks count="1" manualBreakCount="1">
    <brk id="4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XEY365"/>
  <sheetViews>
    <sheetView zoomScale="80" zoomScaleNormal="80" zoomScaleSheetLayoutView="80" workbookViewId="0">
      <selection activeCell="T12" sqref="T12"/>
    </sheetView>
  </sheetViews>
  <sheetFormatPr defaultColWidth="9.140625" defaultRowHeight="12.75" x14ac:dyDescent="0.2"/>
  <cols>
    <col min="1" max="1" width="4.28515625" style="168" bestFit="1" customWidth="1"/>
    <col min="2" max="2" width="35.7109375" style="16" bestFit="1" customWidth="1"/>
    <col min="3" max="4" width="13.5703125" style="16" bestFit="1" customWidth="1"/>
    <col min="5" max="5" width="10.7109375" style="16" bestFit="1" customWidth="1"/>
    <col min="6" max="7" width="11.42578125" style="16" customWidth="1"/>
    <col min="8" max="8" width="11.5703125" style="16" customWidth="1"/>
    <col min="9" max="10" width="11.42578125" style="16" customWidth="1"/>
    <col min="11" max="11" width="10.7109375" style="16" bestFit="1" customWidth="1"/>
    <col min="12" max="13" width="11.42578125" style="16" customWidth="1"/>
    <col min="14" max="14" width="10.7109375" style="16" bestFit="1" customWidth="1"/>
    <col min="15" max="15" width="9.85546875" style="16" customWidth="1"/>
    <col min="16" max="16" width="9.140625" style="16"/>
    <col min="17" max="17" width="11.42578125" style="16" customWidth="1"/>
    <col min="18" max="16384" width="9.140625" style="16"/>
  </cols>
  <sheetData>
    <row r="1" spans="1:17" s="124" customFormat="1" ht="20.100000000000001" customHeight="1" x14ac:dyDescent="0.2">
      <c r="A1" s="562" t="s">
        <v>48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</row>
    <row r="2" spans="1:17" s="124" customFormat="1" ht="20.100000000000001" customHeight="1" x14ac:dyDescent="0.2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7" s="124" customFormat="1" ht="20.100000000000001" customHeight="1" thickBo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7" s="124" customFormat="1" ht="26.25" customHeight="1" thickBot="1" x14ac:dyDescent="0.25">
      <c r="A4" s="160" t="s">
        <v>3</v>
      </c>
      <c r="B4" s="160" t="s">
        <v>4</v>
      </c>
      <c r="C4" s="582" t="s">
        <v>181</v>
      </c>
      <c r="D4" s="583"/>
      <c r="E4" s="163" t="s">
        <v>6</v>
      </c>
      <c r="F4" s="161" t="s">
        <v>49</v>
      </c>
      <c r="G4" s="162"/>
      <c r="H4" s="163" t="s">
        <v>6</v>
      </c>
      <c r="I4" s="582" t="s">
        <v>148</v>
      </c>
      <c r="J4" s="583"/>
      <c r="K4" s="132" t="s">
        <v>6</v>
      </c>
      <c r="L4" s="582" t="s">
        <v>50</v>
      </c>
      <c r="M4" s="583"/>
      <c r="N4" s="160" t="s">
        <v>6</v>
      </c>
    </row>
    <row r="5" spans="1:17" s="124" customFormat="1" ht="20.100000000000001" customHeight="1" thickBot="1" x14ac:dyDescent="0.25">
      <c r="A5" s="164"/>
      <c r="B5" s="164"/>
      <c r="C5" s="362">
        <f>+'4.1.3 Wynik Techniczny'!C5</f>
        <v>2020</v>
      </c>
      <c r="D5" s="362">
        <f>+'4.1.3 Wynik Techniczny'!D5</f>
        <v>2021</v>
      </c>
      <c r="E5" s="464" t="str">
        <f>+'4.1.3 Wynik Techniczny'!E5</f>
        <v>21/20</v>
      </c>
      <c r="F5" s="362">
        <f>+C5</f>
        <v>2020</v>
      </c>
      <c r="G5" s="362">
        <f t="shared" ref="G5:N5" si="0">+D5</f>
        <v>2021</v>
      </c>
      <c r="H5" s="362" t="str">
        <f t="shared" si="0"/>
        <v>21/20</v>
      </c>
      <c r="I5" s="362">
        <f t="shared" si="0"/>
        <v>2020</v>
      </c>
      <c r="J5" s="362">
        <f t="shared" si="0"/>
        <v>2021</v>
      </c>
      <c r="K5" s="362" t="str">
        <f t="shared" si="0"/>
        <v>21/20</v>
      </c>
      <c r="L5" s="362">
        <f t="shared" si="0"/>
        <v>2020</v>
      </c>
      <c r="M5" s="362">
        <f t="shared" si="0"/>
        <v>2021</v>
      </c>
      <c r="N5" s="362" t="str">
        <f t="shared" si="0"/>
        <v>21/20</v>
      </c>
    </row>
    <row r="6" spans="1:17" ht="20.100000000000001" customHeight="1" x14ac:dyDescent="0.2">
      <c r="A6" s="110" t="s">
        <v>7</v>
      </c>
      <c r="B6" s="176" t="s">
        <v>0</v>
      </c>
      <c r="C6" s="140">
        <f>+C39</f>
        <v>5051081.8804299999</v>
      </c>
      <c r="D6" s="140">
        <f>+D39</f>
        <v>5410232.1741300002</v>
      </c>
      <c r="E6" s="7">
        <f>+D6/C6</f>
        <v>1.0711036372408649</v>
      </c>
      <c r="F6" s="140">
        <f>+F39</f>
        <v>3414417.2795000006</v>
      </c>
      <c r="G6" s="140">
        <f>+G39</f>
        <v>3715123.3467389997</v>
      </c>
      <c r="H6" s="7">
        <f>+G6/F6</f>
        <v>1.0880695130745806</v>
      </c>
      <c r="I6" s="140">
        <f>+I39</f>
        <v>1727715.0602200001</v>
      </c>
      <c r="J6" s="140">
        <f>+J39</f>
        <v>1799678.7173009997</v>
      </c>
      <c r="K6" s="7">
        <f>+J6/I6</f>
        <v>1.0416525032037609</v>
      </c>
      <c r="L6" s="140">
        <f>+L39</f>
        <v>91050.459289999984</v>
      </c>
      <c r="M6" s="140">
        <f>+M39</f>
        <v>104569.88991000003</v>
      </c>
      <c r="N6" s="7">
        <f>+M6/L6</f>
        <v>1.1484828382571912</v>
      </c>
      <c r="O6" s="8"/>
      <c r="P6" s="9"/>
      <c r="Q6" s="9"/>
    </row>
    <row r="7" spans="1:17" ht="20.100000000000001" customHeight="1" thickBot="1" x14ac:dyDescent="0.25">
      <c r="A7" s="131" t="s">
        <v>8</v>
      </c>
      <c r="B7" s="177" t="s">
        <v>1</v>
      </c>
      <c r="C7" s="149">
        <f>+C75</f>
        <v>10381593.02304</v>
      </c>
      <c r="D7" s="149">
        <f>+D75</f>
        <v>10882010.00207</v>
      </c>
      <c r="E7" s="30">
        <f>+D7/C7</f>
        <v>1.0482023305979553</v>
      </c>
      <c r="F7" s="149">
        <f>+F75</f>
        <v>10023867.444620002</v>
      </c>
      <c r="G7" s="149">
        <f>+G75</f>
        <v>10797436.476189999</v>
      </c>
      <c r="H7" s="30">
        <f>+G7/F7</f>
        <v>1.0771727116149352</v>
      </c>
      <c r="I7" s="149">
        <f>+I75</f>
        <v>2302748.6126800003</v>
      </c>
      <c r="J7" s="149">
        <f>+J75</f>
        <v>2379104.9406900001</v>
      </c>
      <c r="K7" s="30">
        <f>+J7/I7</f>
        <v>1.033158777119459</v>
      </c>
      <c r="L7" s="149">
        <f>+L75</f>
        <v>1945023.0342600001</v>
      </c>
      <c r="M7" s="149">
        <f>+M75</f>
        <v>2294531.41481</v>
      </c>
      <c r="N7" s="30">
        <f>+M7/L7</f>
        <v>1.1796936973977654</v>
      </c>
      <c r="O7" s="8"/>
      <c r="P7" s="9"/>
      <c r="Q7" s="9"/>
    </row>
    <row r="8" spans="1:17" s="124" customFormat="1" ht="20.100000000000001" customHeight="1" thickBot="1" x14ac:dyDescent="0.25">
      <c r="A8" s="132"/>
      <c r="B8" s="178" t="s">
        <v>2</v>
      </c>
      <c r="C8" s="133">
        <f>SUM(C6:C7)</f>
        <v>15432674.90347</v>
      </c>
      <c r="D8" s="133">
        <f t="shared" ref="D8" si="1">SUM(D6:D7)</f>
        <v>16292242.176200001</v>
      </c>
      <c r="E8" s="13">
        <f>+D8/C8</f>
        <v>1.0556978798624683</v>
      </c>
      <c r="F8" s="133">
        <f>SUM(F6:F7)</f>
        <v>13438284.724120002</v>
      </c>
      <c r="G8" s="133">
        <f t="shared" ref="G8" si="2">SUM(G6:G7)</f>
        <v>14512559.822928999</v>
      </c>
      <c r="H8" s="13">
        <f>+G8/F8</f>
        <v>1.0799413854419091</v>
      </c>
      <c r="I8" s="133">
        <f>SUM(I6:I7)</f>
        <v>4030463.6729000006</v>
      </c>
      <c r="J8" s="133">
        <f t="shared" ref="J8" si="3">SUM(J6:J7)</f>
        <v>4178783.6579909995</v>
      </c>
      <c r="K8" s="13">
        <f>+J8/I8</f>
        <v>1.0367997325191818</v>
      </c>
      <c r="L8" s="133">
        <f>SUM(L6:L7)</f>
        <v>2036073.49355</v>
      </c>
      <c r="M8" s="133">
        <f t="shared" ref="M8" si="4">SUM(M6:M7)</f>
        <v>2399101.3047199999</v>
      </c>
      <c r="N8" s="13">
        <f>+M8/L8</f>
        <v>1.1782979898908472</v>
      </c>
      <c r="O8" s="8"/>
      <c r="P8" s="9"/>
      <c r="Q8" s="9"/>
    </row>
    <row r="9" spans="1:17" ht="20.100000000000001" customHeight="1" x14ac:dyDescent="0.2">
      <c r="C9" s="9"/>
      <c r="D9" s="9"/>
      <c r="E9" s="124"/>
      <c r="F9" s="9"/>
      <c r="G9" s="9"/>
      <c r="H9" s="9"/>
      <c r="I9" s="9"/>
      <c r="J9" s="9"/>
      <c r="K9" s="9"/>
      <c r="L9" s="9"/>
      <c r="M9" s="9"/>
      <c r="P9" s="9"/>
      <c r="Q9" s="9"/>
    </row>
    <row r="10" spans="1:17" s="124" customFormat="1" ht="20.100000000000001" customHeight="1" x14ac:dyDescent="0.2">
      <c r="A10" s="581" t="s">
        <v>117</v>
      </c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P10" s="9"/>
      <c r="Q10" s="9"/>
    </row>
    <row r="11" spans="1:17" s="124" customFormat="1" ht="20.100000000000001" customHeight="1" thickBot="1" x14ac:dyDescent="0.25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P11" s="9"/>
      <c r="Q11" s="9"/>
    </row>
    <row r="12" spans="1:17" s="124" customFormat="1" ht="27.75" customHeight="1" thickBot="1" x14ac:dyDescent="0.25">
      <c r="A12" s="160" t="s">
        <v>3</v>
      </c>
      <c r="B12" s="160" t="s">
        <v>10</v>
      </c>
      <c r="C12" s="582" t="s">
        <v>181</v>
      </c>
      <c r="D12" s="583"/>
      <c r="E12" s="376" t="s">
        <v>6</v>
      </c>
      <c r="F12" s="161" t="s">
        <v>49</v>
      </c>
      <c r="G12" s="162"/>
      <c r="H12" s="376" t="s">
        <v>6</v>
      </c>
      <c r="I12" s="582" t="s">
        <v>148</v>
      </c>
      <c r="J12" s="583"/>
      <c r="K12" s="376" t="s">
        <v>6</v>
      </c>
      <c r="L12" s="582" t="s">
        <v>50</v>
      </c>
      <c r="M12" s="583"/>
      <c r="N12" s="376" t="s">
        <v>6</v>
      </c>
      <c r="P12" s="9"/>
      <c r="Q12" s="9"/>
    </row>
    <row r="13" spans="1:17" s="124" customFormat="1" ht="20.100000000000001" customHeight="1" thickBot="1" x14ac:dyDescent="0.25">
      <c r="A13" s="164"/>
      <c r="B13" s="164"/>
      <c r="C13" s="362">
        <f>+C5</f>
        <v>2020</v>
      </c>
      <c r="D13" s="362">
        <f t="shared" ref="D13:N13" si="5">+D5</f>
        <v>2021</v>
      </c>
      <c r="E13" s="362" t="str">
        <f t="shared" si="5"/>
        <v>21/20</v>
      </c>
      <c r="F13" s="362">
        <f t="shared" si="5"/>
        <v>2020</v>
      </c>
      <c r="G13" s="362">
        <f t="shared" si="5"/>
        <v>2021</v>
      </c>
      <c r="H13" s="362" t="str">
        <f t="shared" si="5"/>
        <v>21/20</v>
      </c>
      <c r="I13" s="362">
        <f t="shared" si="5"/>
        <v>2020</v>
      </c>
      <c r="J13" s="362">
        <f t="shared" si="5"/>
        <v>2021</v>
      </c>
      <c r="K13" s="362" t="str">
        <f t="shared" si="5"/>
        <v>21/20</v>
      </c>
      <c r="L13" s="362">
        <f t="shared" si="5"/>
        <v>2020</v>
      </c>
      <c r="M13" s="362">
        <f t="shared" si="5"/>
        <v>2021</v>
      </c>
      <c r="N13" s="362" t="str">
        <f t="shared" si="5"/>
        <v>21/20</v>
      </c>
      <c r="P13" s="9"/>
      <c r="Q13" s="9"/>
    </row>
    <row r="14" spans="1:17" s="124" customFormat="1" ht="20.100000000000001" customHeight="1" x14ac:dyDescent="0.2">
      <c r="A14" s="466" t="s">
        <v>7</v>
      </c>
      <c r="B14" s="417" t="s">
        <v>152</v>
      </c>
      <c r="C14" s="93">
        <f>+F14+I14-L14</f>
        <v>145293.81689999998</v>
      </c>
      <c r="D14" s="93">
        <f>+G14+J14-M14</f>
        <v>130384.645</v>
      </c>
      <c r="E14" s="21">
        <f t="shared" ref="E14:E16" si="6">+IFERROR(IF(D14/C14&gt;0,D14/C14,"X"),"X")</f>
        <v>0.89738605387274417</v>
      </c>
      <c r="F14" s="93">
        <v>73153.063859999995</v>
      </c>
      <c r="G14" s="93">
        <v>56289.468910000003</v>
      </c>
      <c r="H14" s="21">
        <f t="shared" ref="H14:H16" si="7">+IFERROR(IF(G14/F14&gt;0,G14/F14,"X"),"X")</f>
        <v>0.76947520636629163</v>
      </c>
      <c r="I14" s="93">
        <v>72119.250060000006</v>
      </c>
      <c r="J14" s="93">
        <v>74087.074590000004</v>
      </c>
      <c r="K14" s="21">
        <f t="shared" ref="K14:K16" si="8">+IFERROR(IF(J14/I14&gt;0,J14/I14,"X"),"X")</f>
        <v>1.0272857042795489</v>
      </c>
      <c r="L14" s="93">
        <v>-21.502980000000001</v>
      </c>
      <c r="M14" s="93">
        <v>-8.1014999999999997</v>
      </c>
      <c r="N14" s="21">
        <f t="shared" ref="N14:N16" si="9">+IFERROR(IF(M14/L14&gt;0,M14/L14,"X"),"X")</f>
        <v>0.37676173255985912</v>
      </c>
      <c r="O14" s="8"/>
      <c r="P14" s="9"/>
      <c r="Q14" s="9"/>
    </row>
    <row r="15" spans="1:17" ht="20.100000000000001" customHeight="1" x14ac:dyDescent="0.2">
      <c r="A15" s="467" t="s">
        <v>8</v>
      </c>
      <c r="B15" s="417" t="s">
        <v>203</v>
      </c>
      <c r="C15" s="93">
        <f t="shared" ref="C15:C16" si="10">+F15+I15-L15</f>
        <v>144249.22150000001</v>
      </c>
      <c r="D15" s="93">
        <f t="shared" ref="D15:D16" si="11">+G15+J15-M15</f>
        <v>139012.20999</v>
      </c>
      <c r="E15" s="21">
        <f t="shared" si="6"/>
        <v>0.96369469827606657</v>
      </c>
      <c r="F15" s="93">
        <v>109929.49432</v>
      </c>
      <c r="G15" s="93">
        <v>81746.454320000004</v>
      </c>
      <c r="H15" s="21">
        <f t="shared" si="7"/>
        <v>0.74362621993001821</v>
      </c>
      <c r="I15" s="93">
        <v>38999.898789999999</v>
      </c>
      <c r="J15" s="93">
        <v>60692.715479999999</v>
      </c>
      <c r="K15" s="21">
        <f t="shared" si="8"/>
        <v>1.5562275124560649</v>
      </c>
      <c r="L15" s="93">
        <v>4680.1716100000003</v>
      </c>
      <c r="M15" s="93">
        <v>3426.9598099999998</v>
      </c>
      <c r="N15" s="21">
        <f t="shared" si="9"/>
        <v>0.73222951967780503</v>
      </c>
      <c r="O15" s="8"/>
      <c r="P15" s="9"/>
      <c r="Q15" s="9"/>
    </row>
    <row r="16" spans="1:17" ht="20.100000000000001" customHeight="1" x14ac:dyDescent="0.2">
      <c r="A16" s="467" t="s">
        <v>9</v>
      </c>
      <c r="B16" s="417" t="s">
        <v>240</v>
      </c>
      <c r="C16" s="93">
        <f t="shared" si="10"/>
        <v>402125.22262999997</v>
      </c>
      <c r="D16" s="93">
        <f t="shared" si="11"/>
        <v>394442.07235999999</v>
      </c>
      <c r="E16" s="21">
        <f t="shared" si="6"/>
        <v>0.9808936375098527</v>
      </c>
      <c r="F16" s="93">
        <v>270078.98820000002</v>
      </c>
      <c r="G16" s="93">
        <v>277539.60862000001</v>
      </c>
      <c r="H16" s="21">
        <f t="shared" si="7"/>
        <v>1.0276238461559817</v>
      </c>
      <c r="I16" s="93">
        <v>132896.19461999999</v>
      </c>
      <c r="J16" s="93">
        <v>117644.47702000001</v>
      </c>
      <c r="K16" s="21">
        <f t="shared" si="8"/>
        <v>0.88523585913343594</v>
      </c>
      <c r="L16" s="93">
        <v>849.96019000000001</v>
      </c>
      <c r="M16" s="93">
        <v>742.01328000000001</v>
      </c>
      <c r="N16" s="21">
        <f t="shared" si="9"/>
        <v>0.8729976871034395</v>
      </c>
      <c r="O16" s="8"/>
      <c r="P16" s="9"/>
      <c r="Q16" s="9"/>
    </row>
    <row r="17" spans="1:17" ht="20.100000000000001" customHeight="1" x14ac:dyDescent="0.2">
      <c r="A17" s="476" t="s">
        <v>11</v>
      </c>
      <c r="B17" s="417" t="s">
        <v>337</v>
      </c>
      <c r="C17" s="93">
        <f t="shared" ref="C17:C38" si="12">+F17+I17-L17</f>
        <v>4297.9949200000001</v>
      </c>
      <c r="D17" s="93">
        <f t="shared" ref="D17:D38" si="13">+G17+J17-M17</f>
        <v>60721.383230000007</v>
      </c>
      <c r="E17" s="21">
        <f t="shared" ref="E17:E38" si="14">+IFERROR(IF(D17/C17&gt;0,D17/C17,"X"),"X")</f>
        <v>14.127839692746777</v>
      </c>
      <c r="F17" s="93">
        <v>3072.35932</v>
      </c>
      <c r="G17" s="93">
        <v>46837.066700000003</v>
      </c>
      <c r="H17" s="21">
        <f t="shared" ref="H17:H38" si="15">+IFERROR(IF(G17/F17&gt;0,G17/F17,"X"),"X")</f>
        <v>15.244657874196825</v>
      </c>
      <c r="I17" s="93">
        <v>1328.3396399999999</v>
      </c>
      <c r="J17" s="93">
        <v>14989.38603</v>
      </c>
      <c r="K17" s="21">
        <f t="shared" ref="K17:K38" si="16">+IFERROR(IF(J17/I17&gt;0,J17/I17,"X"),"X")</f>
        <v>11.284302281305104</v>
      </c>
      <c r="L17" s="93">
        <v>102.70404000000001</v>
      </c>
      <c r="M17" s="93">
        <v>1105.0695000000001</v>
      </c>
      <c r="N17" s="21">
        <f t="shared" ref="N17:N38" si="17">+IFERROR(IF(M17/L17&gt;0,M17/L17,"X"),"X")</f>
        <v>10.759747133608377</v>
      </c>
      <c r="O17" s="8"/>
      <c r="P17" s="9"/>
      <c r="Q17" s="9"/>
    </row>
    <row r="18" spans="1:17" ht="20.100000000000001" customHeight="1" x14ac:dyDescent="0.2">
      <c r="A18" s="476" t="s">
        <v>12</v>
      </c>
      <c r="B18" s="417" t="s">
        <v>153</v>
      </c>
      <c r="C18" s="93">
        <f t="shared" si="12"/>
        <v>205049.83599999998</v>
      </c>
      <c r="D18" s="93">
        <f t="shared" si="13"/>
        <v>218550.67249</v>
      </c>
      <c r="E18" s="21">
        <f t="shared" si="14"/>
        <v>1.0658417326898033</v>
      </c>
      <c r="F18" s="93">
        <v>181105.82378000001</v>
      </c>
      <c r="G18" s="93">
        <v>190844.52126000001</v>
      </c>
      <c r="H18" s="21">
        <f t="shared" si="15"/>
        <v>1.0537735191322737</v>
      </c>
      <c r="I18" s="93">
        <v>25570.15454</v>
      </c>
      <c r="J18" s="93">
        <v>29007.53297</v>
      </c>
      <c r="K18" s="21">
        <f t="shared" si="16"/>
        <v>1.1344293177666498</v>
      </c>
      <c r="L18" s="93">
        <v>1626.1423199999999</v>
      </c>
      <c r="M18" s="93">
        <v>1301.38174</v>
      </c>
      <c r="N18" s="21">
        <f t="shared" si="17"/>
        <v>0.80028772635349654</v>
      </c>
      <c r="O18" s="8"/>
      <c r="P18" s="9"/>
      <c r="Q18" s="9"/>
    </row>
    <row r="19" spans="1:17" ht="20.100000000000001" customHeight="1" x14ac:dyDescent="0.2">
      <c r="A19" s="476" t="s">
        <v>13</v>
      </c>
      <c r="B19" s="417" t="s">
        <v>154</v>
      </c>
      <c r="C19" s="93">
        <f t="shared" si="12"/>
        <v>123798.17549000001</v>
      </c>
      <c r="D19" s="93">
        <f t="shared" si="13"/>
        <v>124220.64900999999</v>
      </c>
      <c r="E19" s="21">
        <f t="shared" si="14"/>
        <v>1.0034125989202007</v>
      </c>
      <c r="F19" s="93">
        <v>64440.739569999998</v>
      </c>
      <c r="G19" s="93">
        <v>58983.328690000002</v>
      </c>
      <c r="H19" s="21">
        <f t="shared" si="15"/>
        <v>0.91531116935627688</v>
      </c>
      <c r="I19" s="93">
        <v>78819.125570000004</v>
      </c>
      <c r="J19" s="93">
        <v>84136.550690000004</v>
      </c>
      <c r="K19" s="21">
        <f t="shared" si="16"/>
        <v>1.0674636400942756</v>
      </c>
      <c r="L19" s="93">
        <v>19461.68965</v>
      </c>
      <c r="M19" s="93">
        <v>18899.230370000001</v>
      </c>
      <c r="N19" s="21">
        <f t="shared" si="17"/>
        <v>0.97109915479512343</v>
      </c>
      <c r="O19" s="8"/>
      <c r="P19" s="9"/>
      <c r="Q19" s="9"/>
    </row>
    <row r="20" spans="1:17" ht="20.100000000000001" customHeight="1" x14ac:dyDescent="0.2">
      <c r="A20" s="476" t="s">
        <v>14</v>
      </c>
      <c r="B20" s="417" t="s">
        <v>182</v>
      </c>
      <c r="C20" s="93">
        <f t="shared" si="12"/>
        <v>90133.959839999996</v>
      </c>
      <c r="D20" s="93">
        <f t="shared" si="13"/>
        <v>129393.10263000001</v>
      </c>
      <c r="E20" s="21">
        <f t="shared" si="14"/>
        <v>1.4355643850518751</v>
      </c>
      <c r="F20" s="93">
        <v>58439.984680000001</v>
      </c>
      <c r="G20" s="93">
        <v>96072.347150000001</v>
      </c>
      <c r="H20" s="21">
        <f t="shared" si="15"/>
        <v>1.6439488763740038</v>
      </c>
      <c r="I20" s="93">
        <v>35291.083709999999</v>
      </c>
      <c r="J20" s="93">
        <v>38991.731449999999</v>
      </c>
      <c r="K20" s="21">
        <f t="shared" si="16"/>
        <v>1.1048606999549688</v>
      </c>
      <c r="L20" s="93">
        <v>3597.1085499999999</v>
      </c>
      <c r="M20" s="93">
        <v>5670.9759700000004</v>
      </c>
      <c r="N20" s="21">
        <f t="shared" si="17"/>
        <v>1.5765373469199311</v>
      </c>
      <c r="O20" s="8"/>
      <c r="P20" s="9"/>
      <c r="Q20" s="9"/>
    </row>
    <row r="21" spans="1:17" ht="20.100000000000001" customHeight="1" x14ac:dyDescent="0.2">
      <c r="A21" s="476" t="s">
        <v>15</v>
      </c>
      <c r="B21" s="417" t="s">
        <v>155</v>
      </c>
      <c r="C21" s="93">
        <f t="shared" si="12"/>
        <v>337475.06903000001</v>
      </c>
      <c r="D21" s="93">
        <f t="shared" si="13"/>
        <v>284916.02094999998</v>
      </c>
      <c r="E21" s="21">
        <f t="shared" si="14"/>
        <v>0.84425798257906937</v>
      </c>
      <c r="F21" s="93">
        <v>303769.41545999999</v>
      </c>
      <c r="G21" s="93">
        <v>256930.22664899999</v>
      </c>
      <c r="H21" s="21">
        <f t="shared" si="15"/>
        <v>0.84580676517393594</v>
      </c>
      <c r="I21" s="93">
        <v>33790.552320000003</v>
      </c>
      <c r="J21" s="93">
        <v>28055.454201</v>
      </c>
      <c r="K21" s="21">
        <f t="shared" si="16"/>
        <v>0.83027509983595316</v>
      </c>
      <c r="L21" s="93">
        <v>84.898750000000007</v>
      </c>
      <c r="M21" s="93">
        <v>69.659899999999993</v>
      </c>
      <c r="N21" s="21">
        <f t="shared" si="17"/>
        <v>0.82050560226151725</v>
      </c>
      <c r="O21" s="8"/>
      <c r="P21" s="9"/>
      <c r="Q21" s="9"/>
    </row>
    <row r="22" spans="1:17" ht="20.100000000000001" customHeight="1" x14ac:dyDescent="0.2">
      <c r="A22" s="476" t="s">
        <v>16</v>
      </c>
      <c r="B22" s="417" t="s">
        <v>156</v>
      </c>
      <c r="C22" s="93">
        <f t="shared" si="12"/>
        <v>219004.47597</v>
      </c>
      <c r="D22" s="93">
        <f t="shared" si="13"/>
        <v>232291.84401</v>
      </c>
      <c r="E22" s="21">
        <f t="shared" si="14"/>
        <v>1.0606716734036987</v>
      </c>
      <c r="F22" s="93">
        <v>185874.14921</v>
      </c>
      <c r="G22" s="93">
        <v>222227.78138999999</v>
      </c>
      <c r="H22" s="21">
        <f t="shared" si="15"/>
        <v>1.1955819694912377</v>
      </c>
      <c r="I22" s="93">
        <v>64424.707390000003</v>
      </c>
      <c r="J22" s="93">
        <v>58267.721039999997</v>
      </c>
      <c r="K22" s="21">
        <f t="shared" si="16"/>
        <v>0.90443128732074474</v>
      </c>
      <c r="L22" s="93">
        <v>31294.38063</v>
      </c>
      <c r="M22" s="93">
        <v>48203.65842</v>
      </c>
      <c r="N22" s="21">
        <f t="shared" si="17"/>
        <v>1.5403295240101387</v>
      </c>
      <c r="O22" s="8"/>
      <c r="P22" s="9"/>
      <c r="Q22" s="9"/>
    </row>
    <row r="23" spans="1:17" ht="20.100000000000001" customHeight="1" x14ac:dyDescent="0.2">
      <c r="A23" s="476" t="s">
        <v>17</v>
      </c>
      <c r="B23" s="417" t="s">
        <v>157</v>
      </c>
      <c r="C23" s="93">
        <f t="shared" si="12"/>
        <v>5784.2049799999995</v>
      </c>
      <c r="D23" s="93">
        <f t="shared" si="13"/>
        <v>7457.5093899999993</v>
      </c>
      <c r="E23" s="21">
        <f t="shared" si="14"/>
        <v>1.2892885739329383</v>
      </c>
      <c r="F23" s="93">
        <v>4183.2946099999999</v>
      </c>
      <c r="G23" s="93">
        <v>5385.7790800000002</v>
      </c>
      <c r="H23" s="21">
        <f t="shared" si="15"/>
        <v>1.2874491476468115</v>
      </c>
      <c r="I23" s="93">
        <v>1799.33365</v>
      </c>
      <c r="J23" s="93">
        <v>2163.0149299999998</v>
      </c>
      <c r="K23" s="21">
        <f t="shared" si="16"/>
        <v>1.2021199792489847</v>
      </c>
      <c r="L23" s="93">
        <v>198.42328000000001</v>
      </c>
      <c r="M23" s="93">
        <v>91.284620000000004</v>
      </c>
      <c r="N23" s="21">
        <f t="shared" si="17"/>
        <v>0.46004994978411806</v>
      </c>
      <c r="O23" s="8"/>
      <c r="P23" s="9"/>
      <c r="Q23" s="9"/>
    </row>
    <row r="24" spans="1:17" ht="20.100000000000001" customHeight="1" x14ac:dyDescent="0.2">
      <c r="A24" s="476" t="s">
        <v>18</v>
      </c>
      <c r="B24" s="417" t="s">
        <v>158</v>
      </c>
      <c r="C24" s="93">
        <f t="shared" si="12"/>
        <v>308788.31678000005</v>
      </c>
      <c r="D24" s="93">
        <f t="shared" si="13"/>
        <v>280741.28925999999</v>
      </c>
      <c r="E24" s="21">
        <f t="shared" si="14"/>
        <v>0.90917069721914867</v>
      </c>
      <c r="F24" s="93">
        <v>224083.32560000001</v>
      </c>
      <c r="G24" s="93">
        <v>187941.91832999999</v>
      </c>
      <c r="H24" s="21">
        <f t="shared" si="15"/>
        <v>0.83871442833495669</v>
      </c>
      <c r="I24" s="93">
        <v>98489.731830000004</v>
      </c>
      <c r="J24" s="93">
        <v>99081.442460000006</v>
      </c>
      <c r="K24" s="21">
        <f t="shared" si="16"/>
        <v>1.0060078408074187</v>
      </c>
      <c r="L24" s="93">
        <v>13784.74065</v>
      </c>
      <c r="M24" s="93">
        <v>6282.0715300000002</v>
      </c>
      <c r="N24" s="21">
        <f t="shared" si="17"/>
        <v>0.45572649420865241</v>
      </c>
      <c r="O24" s="8"/>
      <c r="P24" s="9"/>
      <c r="Q24" s="9"/>
    </row>
    <row r="25" spans="1:17" ht="20.100000000000001" customHeight="1" x14ac:dyDescent="0.2">
      <c r="A25" s="476" t="s">
        <v>19</v>
      </c>
      <c r="B25" s="417" t="s">
        <v>159</v>
      </c>
      <c r="C25" s="93">
        <f t="shared" si="12"/>
        <v>486457.52383999998</v>
      </c>
      <c r="D25" s="93">
        <f t="shared" si="13"/>
        <v>541920.29894999997</v>
      </c>
      <c r="E25" s="21">
        <f t="shared" si="14"/>
        <v>1.1140136032272412</v>
      </c>
      <c r="F25" s="93">
        <v>385405.36092000001</v>
      </c>
      <c r="G25" s="93">
        <v>422346.54626999999</v>
      </c>
      <c r="H25" s="21">
        <f t="shared" si="15"/>
        <v>1.0958502114807582</v>
      </c>
      <c r="I25" s="93">
        <v>101575.85235</v>
      </c>
      <c r="J25" s="93">
        <v>119573.75268000001</v>
      </c>
      <c r="K25" s="21">
        <f t="shared" si="16"/>
        <v>1.1771868009335982</v>
      </c>
      <c r="L25" s="93">
        <v>523.68943000000002</v>
      </c>
      <c r="M25" s="93">
        <v>0</v>
      </c>
      <c r="N25" s="21" t="str">
        <f t="shared" si="17"/>
        <v>X</v>
      </c>
      <c r="O25" s="8"/>
      <c r="P25" s="9"/>
      <c r="Q25" s="9"/>
    </row>
    <row r="26" spans="1:17" ht="20.100000000000001" customHeight="1" x14ac:dyDescent="0.2">
      <c r="A26" s="476" t="s">
        <v>20</v>
      </c>
      <c r="B26" s="417" t="s">
        <v>160</v>
      </c>
      <c r="C26" s="93">
        <f t="shared" si="12"/>
        <v>115499.26006</v>
      </c>
      <c r="D26" s="93">
        <f t="shared" si="13"/>
        <v>83808.35355</v>
      </c>
      <c r="E26" s="21">
        <f t="shared" si="14"/>
        <v>0.72561809925416765</v>
      </c>
      <c r="F26" s="93">
        <v>90962.435339999996</v>
      </c>
      <c r="G26" s="93">
        <v>61623.458420000003</v>
      </c>
      <c r="H26" s="21">
        <f t="shared" si="15"/>
        <v>0.67746051641717187</v>
      </c>
      <c r="I26" s="93">
        <v>24536.824720000001</v>
      </c>
      <c r="J26" s="93">
        <v>22184.895130000001</v>
      </c>
      <c r="K26" s="21">
        <f t="shared" si="16"/>
        <v>0.90414694579111787</v>
      </c>
      <c r="L26" s="93">
        <v>0</v>
      </c>
      <c r="M26" s="93">
        <v>0</v>
      </c>
      <c r="N26" s="21" t="str">
        <f t="shared" si="17"/>
        <v>X</v>
      </c>
      <c r="O26" s="8"/>
      <c r="P26" s="9"/>
      <c r="Q26" s="9"/>
    </row>
    <row r="27" spans="1:17" ht="20.100000000000001" customHeight="1" x14ac:dyDescent="0.2">
      <c r="A27" s="476" t="s">
        <v>21</v>
      </c>
      <c r="B27" s="417" t="s">
        <v>241</v>
      </c>
      <c r="C27" s="93">
        <f t="shared" si="12"/>
        <v>162838.16156000001</v>
      </c>
      <c r="D27" s="93">
        <f t="shared" si="13"/>
        <v>295808.25577999995</v>
      </c>
      <c r="E27" s="21">
        <f t="shared" si="14"/>
        <v>1.8165782083642921</v>
      </c>
      <c r="F27" s="93">
        <v>145024.86913000001</v>
      </c>
      <c r="G27" s="93">
        <v>276324.28895999998</v>
      </c>
      <c r="H27" s="21">
        <f t="shared" si="15"/>
        <v>1.9053579611390887</v>
      </c>
      <c r="I27" s="93">
        <v>18209.12442</v>
      </c>
      <c r="J27" s="93">
        <v>20120.370029999998</v>
      </c>
      <c r="K27" s="21">
        <f t="shared" si="16"/>
        <v>1.1049608737859344</v>
      </c>
      <c r="L27" s="93">
        <v>395.83199000000002</v>
      </c>
      <c r="M27" s="93">
        <v>636.40320999999994</v>
      </c>
      <c r="N27" s="21">
        <f t="shared" si="17"/>
        <v>1.6077609341276331</v>
      </c>
      <c r="O27" s="8"/>
      <c r="P27" s="9"/>
      <c r="Q27" s="9"/>
    </row>
    <row r="28" spans="1:17" ht="20.100000000000001" customHeight="1" x14ac:dyDescent="0.2">
      <c r="A28" s="476" t="s">
        <v>22</v>
      </c>
      <c r="B28" s="417" t="s">
        <v>242</v>
      </c>
      <c r="C28" s="93">
        <f t="shared" si="12"/>
        <v>24599.78602</v>
      </c>
      <c r="D28" s="93">
        <f t="shared" si="13"/>
        <v>22976.98587</v>
      </c>
      <c r="E28" s="21">
        <f t="shared" si="14"/>
        <v>0.93403194041278903</v>
      </c>
      <c r="F28" s="93">
        <v>16805.50649</v>
      </c>
      <c r="G28" s="93">
        <v>15133.03419</v>
      </c>
      <c r="H28" s="21">
        <f t="shared" si="15"/>
        <v>0.90048069655055074</v>
      </c>
      <c r="I28" s="93">
        <v>8011.4735099999998</v>
      </c>
      <c r="J28" s="93">
        <v>8027.0357700000004</v>
      </c>
      <c r="K28" s="21">
        <f t="shared" si="16"/>
        <v>1.0019424965932391</v>
      </c>
      <c r="L28" s="93">
        <v>217.19398000000001</v>
      </c>
      <c r="M28" s="93">
        <v>183.08409</v>
      </c>
      <c r="N28" s="21">
        <f t="shared" si="17"/>
        <v>0.84295195474570705</v>
      </c>
      <c r="O28" s="8"/>
      <c r="P28" s="9"/>
      <c r="Q28" s="9"/>
    </row>
    <row r="29" spans="1:17" ht="20.100000000000001" customHeight="1" x14ac:dyDescent="0.2">
      <c r="A29" s="476" t="s">
        <v>23</v>
      </c>
      <c r="B29" s="417" t="s">
        <v>338</v>
      </c>
      <c r="C29" s="93">
        <f t="shared" si="12"/>
        <v>2846.8447800000004</v>
      </c>
      <c r="D29" s="93">
        <f t="shared" si="13"/>
        <v>3905.7125599999999</v>
      </c>
      <c r="E29" s="21">
        <f t="shared" si="14"/>
        <v>1.3719443319983182</v>
      </c>
      <c r="F29" s="93">
        <v>392.99004000000002</v>
      </c>
      <c r="G29" s="93">
        <v>520.35681999999997</v>
      </c>
      <c r="H29" s="21">
        <f t="shared" si="15"/>
        <v>1.3240967124764789</v>
      </c>
      <c r="I29" s="93">
        <v>2453.8547400000002</v>
      </c>
      <c r="J29" s="93">
        <v>3385.35574</v>
      </c>
      <c r="K29" s="21">
        <f t="shared" si="16"/>
        <v>1.3796072297254236</v>
      </c>
      <c r="L29" s="93">
        <v>0</v>
      </c>
      <c r="M29" s="93">
        <v>0</v>
      </c>
      <c r="N29" s="21" t="str">
        <f t="shared" si="17"/>
        <v>X</v>
      </c>
      <c r="O29" s="8"/>
      <c r="P29" s="9"/>
      <c r="Q29" s="9"/>
    </row>
    <row r="30" spans="1:17" ht="20.100000000000001" customHeight="1" x14ac:dyDescent="0.2">
      <c r="A30" s="476" t="s">
        <v>24</v>
      </c>
      <c r="B30" s="417" t="s">
        <v>204</v>
      </c>
      <c r="C30" s="93">
        <f t="shared" si="12"/>
        <v>1271484.6177599998</v>
      </c>
      <c r="D30" s="93">
        <f t="shared" si="13"/>
        <v>1367471.6041699999</v>
      </c>
      <c r="E30" s="21">
        <f t="shared" si="14"/>
        <v>1.0754920547753872</v>
      </c>
      <c r="F30" s="93">
        <v>555517.11494999996</v>
      </c>
      <c r="G30" s="93">
        <v>618173.07880000002</v>
      </c>
      <c r="H30" s="21">
        <f t="shared" si="15"/>
        <v>1.1127885391175383</v>
      </c>
      <c r="I30" s="93">
        <v>715975.00188999996</v>
      </c>
      <c r="J30" s="93">
        <v>749400.53021999996</v>
      </c>
      <c r="K30" s="21">
        <f t="shared" si="16"/>
        <v>1.0466853287360101</v>
      </c>
      <c r="L30" s="93">
        <v>7.4990800000000002</v>
      </c>
      <c r="M30" s="93">
        <v>102.00485</v>
      </c>
      <c r="N30" s="21">
        <f t="shared" si="17"/>
        <v>13.602315217333327</v>
      </c>
      <c r="O30" s="8"/>
      <c r="P30" s="9"/>
      <c r="Q30" s="9"/>
    </row>
    <row r="31" spans="1:17" ht="20.100000000000001" customHeight="1" x14ac:dyDescent="0.2">
      <c r="A31" s="476" t="s">
        <v>25</v>
      </c>
      <c r="B31" s="417" t="s">
        <v>188</v>
      </c>
      <c r="C31" s="93">
        <f t="shared" si="12"/>
        <v>1378.5439099999999</v>
      </c>
      <c r="D31" s="93">
        <f t="shared" si="13"/>
        <v>1560.90597</v>
      </c>
      <c r="E31" s="21">
        <f t="shared" si="14"/>
        <v>1.1322860002333912</v>
      </c>
      <c r="F31" s="93">
        <v>526.81070999999997</v>
      </c>
      <c r="G31" s="93">
        <v>585.58486000000005</v>
      </c>
      <c r="H31" s="21">
        <f t="shared" si="15"/>
        <v>1.1115659740478703</v>
      </c>
      <c r="I31" s="93">
        <v>851.73320000000001</v>
      </c>
      <c r="J31" s="93">
        <v>975.32110999999998</v>
      </c>
      <c r="K31" s="21">
        <f t="shared" si="16"/>
        <v>1.1451016703352646</v>
      </c>
      <c r="L31" s="93">
        <v>0</v>
      </c>
      <c r="M31" s="93">
        <v>0</v>
      </c>
      <c r="N31" s="21" t="str">
        <f t="shared" si="17"/>
        <v>X</v>
      </c>
      <c r="O31" s="8"/>
      <c r="P31" s="9"/>
      <c r="Q31" s="9"/>
    </row>
    <row r="32" spans="1:17" ht="20.100000000000001" customHeight="1" x14ac:dyDescent="0.2">
      <c r="A32" s="476" t="s">
        <v>26</v>
      </c>
      <c r="B32" s="417" t="s">
        <v>298</v>
      </c>
      <c r="C32" s="93">
        <f t="shared" si="12"/>
        <v>33742.720800000003</v>
      </c>
      <c r="D32" s="93">
        <f t="shared" si="13"/>
        <v>40280.468599999993</v>
      </c>
      <c r="E32" s="21">
        <f t="shared" si="14"/>
        <v>1.1937528345372785</v>
      </c>
      <c r="F32" s="93">
        <v>17988.405470000002</v>
      </c>
      <c r="G32" s="93">
        <v>24762.796989999999</v>
      </c>
      <c r="H32" s="21">
        <f t="shared" si="15"/>
        <v>1.3765976662744193</v>
      </c>
      <c r="I32" s="93">
        <v>16087.32933</v>
      </c>
      <c r="J32" s="93">
        <v>15868.80083</v>
      </c>
      <c r="K32" s="21">
        <f t="shared" si="16"/>
        <v>0.98641611074670521</v>
      </c>
      <c r="L32" s="93">
        <v>333.01400000000001</v>
      </c>
      <c r="M32" s="93">
        <v>351.12921999999998</v>
      </c>
      <c r="N32" s="21">
        <f t="shared" si="17"/>
        <v>1.0543977730665977</v>
      </c>
      <c r="O32" s="8"/>
      <c r="P32" s="9"/>
      <c r="Q32" s="9"/>
    </row>
    <row r="33" spans="1:17" ht="20.100000000000001" customHeight="1" x14ac:dyDescent="0.2">
      <c r="A33" s="476" t="s">
        <v>27</v>
      </c>
      <c r="B33" s="417" t="s">
        <v>320</v>
      </c>
      <c r="C33" s="93">
        <f t="shared" si="12"/>
        <v>152183.14163</v>
      </c>
      <c r="D33" s="93">
        <f t="shared" si="13"/>
        <v>181316.74236999999</v>
      </c>
      <c r="E33" s="21">
        <f t="shared" si="14"/>
        <v>1.1914377665486231</v>
      </c>
      <c r="F33" s="93">
        <v>141148.91579999999</v>
      </c>
      <c r="G33" s="93">
        <v>167378.93174999999</v>
      </c>
      <c r="H33" s="21">
        <f t="shared" si="15"/>
        <v>1.1858322169981557</v>
      </c>
      <c r="I33" s="93">
        <v>11034.225829999999</v>
      </c>
      <c r="J33" s="93">
        <v>13937.81062</v>
      </c>
      <c r="K33" s="21">
        <f t="shared" si="16"/>
        <v>1.2631434986680892</v>
      </c>
      <c r="L33" s="93">
        <v>0</v>
      </c>
      <c r="M33" s="93">
        <v>0</v>
      </c>
      <c r="N33" s="21" t="str">
        <f t="shared" si="17"/>
        <v>X</v>
      </c>
      <c r="O33" s="8"/>
      <c r="P33" s="9"/>
      <c r="Q33" s="9"/>
    </row>
    <row r="34" spans="1:17" ht="20.100000000000001" customHeight="1" x14ac:dyDescent="0.2">
      <c r="A34" s="476" t="s">
        <v>28</v>
      </c>
      <c r="B34" s="417" t="s">
        <v>205</v>
      </c>
      <c r="C34" s="93">
        <f t="shared" si="12"/>
        <v>19539.203950000003</v>
      </c>
      <c r="D34" s="93">
        <f t="shared" si="13"/>
        <v>21406.214490000002</v>
      </c>
      <c r="E34" s="21">
        <f t="shared" si="14"/>
        <v>1.0955520268265586</v>
      </c>
      <c r="F34" s="93">
        <v>11252.948270000001</v>
      </c>
      <c r="G34" s="93">
        <v>12038.31956</v>
      </c>
      <c r="H34" s="21">
        <f t="shared" si="15"/>
        <v>1.069792490923803</v>
      </c>
      <c r="I34" s="93">
        <v>8362.0466500000002</v>
      </c>
      <c r="J34" s="93">
        <v>9479.7139800000004</v>
      </c>
      <c r="K34" s="21">
        <f t="shared" si="16"/>
        <v>1.1336595425475173</v>
      </c>
      <c r="L34" s="93">
        <v>75.790970000000002</v>
      </c>
      <c r="M34" s="93">
        <v>111.81905</v>
      </c>
      <c r="N34" s="21">
        <f t="shared" si="17"/>
        <v>1.4753611149190993</v>
      </c>
      <c r="O34" s="8"/>
      <c r="P34" s="9"/>
      <c r="Q34" s="9"/>
    </row>
    <row r="35" spans="1:17" ht="20.100000000000001" customHeight="1" x14ac:dyDescent="0.2">
      <c r="A35" s="476" t="s">
        <v>31</v>
      </c>
      <c r="B35" s="417" t="s">
        <v>161</v>
      </c>
      <c r="C35" s="93">
        <f t="shared" si="12"/>
        <v>337275.02001999994</v>
      </c>
      <c r="D35" s="93">
        <f t="shared" si="13"/>
        <v>335651.63413000002</v>
      </c>
      <c r="E35" s="21">
        <f t="shared" si="14"/>
        <v>0.99518675919164235</v>
      </c>
      <c r="F35" s="93">
        <v>252360.16704999999</v>
      </c>
      <c r="G35" s="93">
        <v>264806.12044999999</v>
      </c>
      <c r="H35" s="21">
        <f t="shared" si="15"/>
        <v>1.0493182166801074</v>
      </c>
      <c r="I35" s="93">
        <v>95461.195240000001</v>
      </c>
      <c r="J35" s="93">
        <v>83743.984589999993</v>
      </c>
      <c r="K35" s="21">
        <f t="shared" si="16"/>
        <v>0.87725682021326423</v>
      </c>
      <c r="L35" s="93">
        <v>10546.342269999999</v>
      </c>
      <c r="M35" s="93">
        <v>12898.47091</v>
      </c>
      <c r="N35" s="21">
        <f t="shared" si="17"/>
        <v>1.2230279067170842</v>
      </c>
      <c r="O35" s="8"/>
      <c r="P35" s="9"/>
      <c r="Q35" s="9"/>
    </row>
    <row r="36" spans="1:17" ht="20.100000000000001" customHeight="1" x14ac:dyDescent="0.2">
      <c r="A36" s="476" t="s">
        <v>32</v>
      </c>
      <c r="B36" s="417" t="s">
        <v>321</v>
      </c>
      <c r="C36" s="93">
        <f t="shared" si="12"/>
        <v>125181.35297000001</v>
      </c>
      <c r="D36" s="93">
        <f t="shared" si="13"/>
        <v>137096.87724999999</v>
      </c>
      <c r="E36" s="21">
        <f t="shared" si="14"/>
        <v>1.0951860959903155</v>
      </c>
      <c r="F36" s="93">
        <v>54298.3554</v>
      </c>
      <c r="G36" s="93">
        <v>58609.426310000003</v>
      </c>
      <c r="H36" s="21">
        <f t="shared" si="15"/>
        <v>1.079395975775723</v>
      </c>
      <c r="I36" s="93">
        <v>73000.878580000004</v>
      </c>
      <c r="J36" s="93">
        <v>79948.708620000005</v>
      </c>
      <c r="K36" s="21">
        <f t="shared" si="16"/>
        <v>1.0951746085135952</v>
      </c>
      <c r="L36" s="93">
        <v>2117.8810100000001</v>
      </c>
      <c r="M36" s="93">
        <v>1461.2576799999999</v>
      </c>
      <c r="N36" s="21">
        <f t="shared" si="17"/>
        <v>0.68996212398164891</v>
      </c>
      <c r="O36" s="8"/>
      <c r="P36" s="9"/>
      <c r="Q36" s="9"/>
    </row>
    <row r="37" spans="1:17" ht="20.100000000000001" customHeight="1" x14ac:dyDescent="0.2">
      <c r="A37" s="476" t="s">
        <v>33</v>
      </c>
      <c r="B37" s="417" t="s">
        <v>243</v>
      </c>
      <c r="C37" s="93">
        <f t="shared" si="12"/>
        <v>44238.769139999997</v>
      </c>
      <c r="D37" s="93">
        <f t="shared" si="13"/>
        <v>54249.742759999994</v>
      </c>
      <c r="E37" s="21">
        <f t="shared" si="14"/>
        <v>1.2262941265006451</v>
      </c>
      <c r="F37" s="93">
        <v>18478.854439999999</v>
      </c>
      <c r="G37" s="93">
        <v>32133.770990000001</v>
      </c>
      <c r="H37" s="21">
        <f t="shared" si="15"/>
        <v>1.7389482175064961</v>
      </c>
      <c r="I37" s="93">
        <v>25982.04178</v>
      </c>
      <c r="J37" s="93">
        <v>22109.168089999999</v>
      </c>
      <c r="K37" s="21">
        <f t="shared" si="16"/>
        <v>0.85094036401014517</v>
      </c>
      <c r="L37" s="93">
        <v>222.12708000000001</v>
      </c>
      <c r="M37" s="93">
        <v>-6.8036799999999999</v>
      </c>
      <c r="N37" s="21" t="str">
        <f t="shared" si="17"/>
        <v>X</v>
      </c>
      <c r="O37" s="8"/>
      <c r="P37" s="9"/>
      <c r="Q37" s="9"/>
    </row>
    <row r="38" spans="1:17" s="124" customFormat="1" ht="20.100000000000001" customHeight="1" thickBot="1" x14ac:dyDescent="0.25">
      <c r="A38" s="476" t="s">
        <v>34</v>
      </c>
      <c r="B38" s="417" t="s">
        <v>206</v>
      </c>
      <c r="C38" s="93">
        <f t="shared" si="12"/>
        <v>287816.63994999998</v>
      </c>
      <c r="D38" s="93">
        <f t="shared" si="13"/>
        <v>320646.97936</v>
      </c>
      <c r="E38" s="21">
        <f t="shared" si="14"/>
        <v>1.1140668566477023</v>
      </c>
      <c r="F38" s="93">
        <v>246123.90687999999</v>
      </c>
      <c r="G38" s="93">
        <v>279889.13127000001</v>
      </c>
      <c r="H38" s="21">
        <f t="shared" si="15"/>
        <v>1.1371879100166509</v>
      </c>
      <c r="I38" s="93">
        <v>42645.105860000003</v>
      </c>
      <c r="J38" s="93">
        <v>43806.169029999997</v>
      </c>
      <c r="K38" s="21">
        <f t="shared" si="16"/>
        <v>1.0272261762888257</v>
      </c>
      <c r="L38" s="93">
        <v>952.37279000000001</v>
      </c>
      <c r="M38" s="93">
        <v>3048.3209400000001</v>
      </c>
      <c r="N38" s="21">
        <f t="shared" si="17"/>
        <v>3.2007644191514544</v>
      </c>
      <c r="O38" s="8"/>
      <c r="P38" s="9"/>
      <c r="Q38" s="9"/>
    </row>
    <row r="39" spans="1:17" ht="20.100000000000001" customHeight="1" thickBot="1" x14ac:dyDescent="0.25">
      <c r="A39" s="153"/>
      <c r="B39" s="154" t="s">
        <v>2</v>
      </c>
      <c r="C39" s="12">
        <f>SUM(C14:C38)</f>
        <v>5051081.8804299999</v>
      </c>
      <c r="D39" s="12">
        <f>SUM(D14:D38)</f>
        <v>5410232.1741300002</v>
      </c>
      <c r="E39" s="167">
        <f t="shared" ref="E39" si="18">+IF(C39=0,"X",D39/C39)</f>
        <v>1.0711036372408649</v>
      </c>
      <c r="F39" s="12">
        <f>SUM(F14:F38)</f>
        <v>3414417.2795000006</v>
      </c>
      <c r="G39" s="12">
        <f>SUM(G14:G38)</f>
        <v>3715123.3467389997</v>
      </c>
      <c r="H39" s="167">
        <f t="shared" ref="H39" si="19">+IF(F39=0,"X",G39/F39)</f>
        <v>1.0880695130745806</v>
      </c>
      <c r="I39" s="12">
        <f>SUM(I14:I38)</f>
        <v>1727715.0602200001</v>
      </c>
      <c r="J39" s="12">
        <f>SUM(J14:J38)</f>
        <v>1799678.7173009997</v>
      </c>
      <c r="K39" s="167">
        <f t="shared" ref="K39" si="20">+IF(I39=0,"X",J39/I39)</f>
        <v>1.0416525032037609</v>
      </c>
      <c r="L39" s="12">
        <f>SUM(L14:L38)</f>
        <v>91050.459289999984</v>
      </c>
      <c r="M39" s="12">
        <f>SUM(M14:M38)</f>
        <v>104569.88991000003</v>
      </c>
      <c r="N39" s="167">
        <f t="shared" ref="N39" si="21">+IF(L39=0,"X",M39/L39)</f>
        <v>1.1484828382571912</v>
      </c>
      <c r="O39" s="8"/>
      <c r="P39" s="9"/>
      <c r="Q39" s="9"/>
    </row>
    <row r="40" spans="1:17" ht="20.100000000000001" customHeight="1" x14ac:dyDescent="0.2">
      <c r="C40" s="9">
        <v>0</v>
      </c>
      <c r="D40" s="9">
        <v>0</v>
      </c>
      <c r="E40" s="9"/>
      <c r="F40" s="9">
        <v>0</v>
      </c>
      <c r="G40" s="9">
        <v>0</v>
      </c>
      <c r="H40" s="9"/>
      <c r="I40" s="9">
        <v>0</v>
      </c>
      <c r="J40" s="9">
        <v>0</v>
      </c>
      <c r="K40" s="9"/>
      <c r="L40" s="9">
        <v>0</v>
      </c>
      <c r="M40" s="9">
        <v>0</v>
      </c>
      <c r="N40" s="9"/>
      <c r="P40" s="9"/>
      <c r="Q40" s="9"/>
    </row>
    <row r="41" spans="1:17" ht="20.100000000000001" customHeight="1" x14ac:dyDescent="0.2">
      <c r="A41" s="317" t="s">
        <v>118</v>
      </c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P41" s="9"/>
      <c r="Q41" s="9"/>
    </row>
    <row r="42" spans="1:17" ht="20.100000000000001" customHeight="1" thickBot="1" x14ac:dyDescent="0.2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P42" s="9"/>
      <c r="Q42" s="9"/>
    </row>
    <row r="43" spans="1:17" ht="32.25" customHeight="1" thickBot="1" x14ac:dyDescent="0.25">
      <c r="A43" s="584" t="s">
        <v>3</v>
      </c>
      <c r="B43" s="568" t="s">
        <v>10</v>
      </c>
      <c r="C43" s="582" t="s">
        <v>181</v>
      </c>
      <c r="D43" s="583"/>
      <c r="E43" s="376" t="s">
        <v>6</v>
      </c>
      <c r="F43" s="161" t="s">
        <v>49</v>
      </c>
      <c r="G43" s="162"/>
      <c r="H43" s="376" t="s">
        <v>6</v>
      </c>
      <c r="I43" s="582" t="s">
        <v>148</v>
      </c>
      <c r="J43" s="583"/>
      <c r="K43" s="376" t="s">
        <v>6</v>
      </c>
      <c r="L43" s="582" t="s">
        <v>50</v>
      </c>
      <c r="M43" s="583"/>
      <c r="N43" s="376" t="s">
        <v>6</v>
      </c>
      <c r="P43" s="9"/>
      <c r="Q43" s="9"/>
    </row>
    <row r="44" spans="1:17" s="124" customFormat="1" ht="20.100000000000001" customHeight="1" thickBot="1" x14ac:dyDescent="0.25">
      <c r="A44" s="585"/>
      <c r="B44" s="569"/>
      <c r="C44" s="362">
        <f t="shared" ref="C44:N44" si="22">+C5</f>
        <v>2020</v>
      </c>
      <c r="D44" s="362">
        <f t="shared" si="22"/>
        <v>2021</v>
      </c>
      <c r="E44" s="362" t="str">
        <f t="shared" si="22"/>
        <v>21/20</v>
      </c>
      <c r="F44" s="362">
        <f t="shared" si="22"/>
        <v>2020</v>
      </c>
      <c r="G44" s="362">
        <f t="shared" si="22"/>
        <v>2021</v>
      </c>
      <c r="H44" s="362" t="str">
        <f t="shared" si="22"/>
        <v>21/20</v>
      </c>
      <c r="I44" s="362">
        <f t="shared" si="22"/>
        <v>2020</v>
      </c>
      <c r="J44" s="362">
        <f t="shared" si="22"/>
        <v>2021</v>
      </c>
      <c r="K44" s="362" t="str">
        <f t="shared" si="22"/>
        <v>21/20</v>
      </c>
      <c r="L44" s="362">
        <f t="shared" si="22"/>
        <v>2020</v>
      </c>
      <c r="M44" s="362">
        <f t="shared" si="22"/>
        <v>2021</v>
      </c>
      <c r="N44" s="362" t="str">
        <f t="shared" si="22"/>
        <v>21/20</v>
      </c>
      <c r="P44" s="9"/>
      <c r="Q44" s="9"/>
    </row>
    <row r="45" spans="1:17" s="124" customFormat="1" ht="20.100000000000001" customHeight="1" x14ac:dyDescent="0.2">
      <c r="A45" s="475" t="s">
        <v>7</v>
      </c>
      <c r="B45" s="418" t="s">
        <v>162</v>
      </c>
      <c r="C45" s="93">
        <f t="shared" ref="C45:C72" si="23">+F45+I45-L45</f>
        <v>477269.86519000004</v>
      </c>
      <c r="D45" s="93">
        <f t="shared" ref="D45:D72" si="24">+G45+J45-M45</f>
        <v>455576.48183000006</v>
      </c>
      <c r="E45" s="21">
        <f t="shared" ref="E45:E74" si="25">+IFERROR(IF(D45/C45&gt;0,D45/C45,"X"),"X")</f>
        <v>0.95454692419902964</v>
      </c>
      <c r="F45" s="145">
        <v>482280.66368</v>
      </c>
      <c r="G45" s="11">
        <v>494024.95484000002</v>
      </c>
      <c r="H45" s="21">
        <f t="shared" ref="H45:H74" si="26">+IFERROR(IF(G45/F45&gt;0,G45/F45,"X"),"X")</f>
        <v>1.0243515696241816</v>
      </c>
      <c r="I45" s="145">
        <v>49557.018029999999</v>
      </c>
      <c r="J45" s="11">
        <v>56091.113859999998</v>
      </c>
      <c r="K45" s="21">
        <f t="shared" ref="K45:K74" si="27">+IFERROR(IF(J45/I45&gt;0,J45/I45,"X"),"X")</f>
        <v>1.1318500605917108</v>
      </c>
      <c r="L45" s="145">
        <v>54567.81652</v>
      </c>
      <c r="M45" s="11">
        <v>94539.586869999999</v>
      </c>
      <c r="N45" s="21">
        <f t="shared" ref="N45:N74" si="28">+IFERROR(IF(M45/L45&gt;0,M45/L45,"X"),"X")</f>
        <v>1.7325154807202097</v>
      </c>
      <c r="O45" s="8"/>
      <c r="P45" s="9"/>
      <c r="Q45" s="9"/>
    </row>
    <row r="46" spans="1:17" s="124" customFormat="1" ht="20.100000000000001" customHeight="1" x14ac:dyDescent="0.2">
      <c r="A46" s="476" t="s">
        <v>8</v>
      </c>
      <c r="B46" s="418" t="s">
        <v>163</v>
      </c>
      <c r="C46" s="93">
        <f t="shared" si="23"/>
        <v>172116.97886000003</v>
      </c>
      <c r="D46" s="93">
        <f t="shared" si="24"/>
        <v>177211.27610000002</v>
      </c>
      <c r="E46" s="21">
        <f t="shared" si="25"/>
        <v>1.0295978774072236</v>
      </c>
      <c r="F46" s="145">
        <v>145366.27713</v>
      </c>
      <c r="G46" s="11">
        <v>153377.02116999999</v>
      </c>
      <c r="H46" s="21">
        <f t="shared" si="26"/>
        <v>1.0551073068538175</v>
      </c>
      <c r="I46" s="145">
        <v>34203.795700000002</v>
      </c>
      <c r="J46" s="11">
        <v>32988.267290000003</v>
      </c>
      <c r="K46" s="21">
        <f t="shared" si="27"/>
        <v>0.96446217780443588</v>
      </c>
      <c r="L46" s="145">
        <v>7453.0939699999999</v>
      </c>
      <c r="M46" s="11">
        <v>9154.0123600000006</v>
      </c>
      <c r="N46" s="21">
        <f t="shared" si="28"/>
        <v>1.2282164154707418</v>
      </c>
      <c r="O46" s="8"/>
      <c r="P46" s="9"/>
      <c r="Q46" s="9"/>
    </row>
    <row r="47" spans="1:17" s="124" customFormat="1" ht="20.100000000000001" customHeight="1" x14ac:dyDescent="0.2">
      <c r="A47" s="476" t="s">
        <v>9</v>
      </c>
      <c r="B47" s="418" t="s">
        <v>164</v>
      </c>
      <c r="C47" s="93">
        <f t="shared" si="23"/>
        <v>365258.73591999995</v>
      </c>
      <c r="D47" s="93">
        <f t="shared" si="24"/>
        <v>382822.46568999998</v>
      </c>
      <c r="E47" s="21">
        <f t="shared" si="25"/>
        <v>1.0480857212785375</v>
      </c>
      <c r="F47" s="145">
        <v>438159.58098999999</v>
      </c>
      <c r="G47" s="11">
        <v>466863.58941000002</v>
      </c>
      <c r="H47" s="21">
        <f t="shared" si="26"/>
        <v>1.065510397730308</v>
      </c>
      <c r="I47" s="145">
        <v>67745.691049999994</v>
      </c>
      <c r="J47" s="11">
        <v>73064.241420000006</v>
      </c>
      <c r="K47" s="21">
        <f t="shared" si="27"/>
        <v>1.0785075816272158</v>
      </c>
      <c r="L47" s="145">
        <v>140646.53612</v>
      </c>
      <c r="M47" s="11">
        <v>157105.36514000001</v>
      </c>
      <c r="N47" s="21">
        <f t="shared" si="28"/>
        <v>1.117022640400879</v>
      </c>
      <c r="O47" s="8"/>
      <c r="P47" s="9"/>
      <c r="Q47" s="9"/>
    </row>
    <row r="48" spans="1:17" s="124" customFormat="1" ht="20.100000000000001" customHeight="1" x14ac:dyDescent="0.2">
      <c r="A48" s="476" t="s">
        <v>11</v>
      </c>
      <c r="B48" s="418" t="s">
        <v>165</v>
      </c>
      <c r="C48" s="93">
        <f t="shared" si="23"/>
        <v>19497.73717</v>
      </c>
      <c r="D48" s="93">
        <f t="shared" si="24"/>
        <v>25161.810719999998</v>
      </c>
      <c r="E48" s="21">
        <f t="shared" si="25"/>
        <v>1.290499020507619</v>
      </c>
      <c r="F48" s="145">
        <v>14915.52369</v>
      </c>
      <c r="G48" s="11">
        <v>21967.89878</v>
      </c>
      <c r="H48" s="21">
        <f t="shared" si="26"/>
        <v>1.4728211517459633</v>
      </c>
      <c r="I48" s="145">
        <v>11847.881450000001</v>
      </c>
      <c r="J48" s="11">
        <v>12631.62926</v>
      </c>
      <c r="K48" s="21">
        <f t="shared" si="27"/>
        <v>1.0661508821899968</v>
      </c>
      <c r="L48" s="145">
        <v>7265.6679700000004</v>
      </c>
      <c r="M48" s="11">
        <v>9437.7173199999997</v>
      </c>
      <c r="N48" s="21">
        <f t="shared" si="28"/>
        <v>1.2989469597246128</v>
      </c>
      <c r="O48" s="8"/>
      <c r="P48" s="9"/>
      <c r="Q48" s="9"/>
    </row>
    <row r="49" spans="1:17" ht="20.100000000000001" customHeight="1" x14ac:dyDescent="0.2">
      <c r="A49" s="476" t="s">
        <v>12</v>
      </c>
      <c r="B49" s="418" t="s">
        <v>189</v>
      </c>
      <c r="C49" s="93">
        <f t="shared" si="23"/>
        <v>5090.6379899999993</v>
      </c>
      <c r="D49" s="93">
        <f t="shared" si="24"/>
        <v>5056.59094</v>
      </c>
      <c r="E49" s="21">
        <f t="shared" si="25"/>
        <v>0.99331183044897697</v>
      </c>
      <c r="F49" s="145">
        <v>1370.7650699999999</v>
      </c>
      <c r="G49" s="11">
        <v>1414.0828899999999</v>
      </c>
      <c r="H49" s="21">
        <f t="shared" si="26"/>
        <v>1.0316011991755816</v>
      </c>
      <c r="I49" s="145">
        <v>3719.8729199999998</v>
      </c>
      <c r="J49" s="11">
        <v>3642.5080499999999</v>
      </c>
      <c r="K49" s="21">
        <f t="shared" si="27"/>
        <v>0.97920228145858279</v>
      </c>
      <c r="L49" s="145">
        <v>0</v>
      </c>
      <c r="M49" s="11">
        <v>0</v>
      </c>
      <c r="N49" s="21" t="str">
        <f t="shared" si="28"/>
        <v>X</v>
      </c>
      <c r="O49" s="8"/>
      <c r="P49" s="9"/>
      <c r="Q49" s="9"/>
    </row>
    <row r="50" spans="1:17" ht="20.100000000000001" customHeight="1" x14ac:dyDescent="0.2">
      <c r="A50" s="476" t="s">
        <v>13</v>
      </c>
      <c r="B50" s="418" t="s">
        <v>208</v>
      </c>
      <c r="C50" s="93">
        <f t="shared" si="23"/>
        <v>1897460.17836</v>
      </c>
      <c r="D50" s="93">
        <f t="shared" si="24"/>
        <v>2095839.4487500002</v>
      </c>
      <c r="E50" s="21">
        <f t="shared" si="25"/>
        <v>1.1045498992033984</v>
      </c>
      <c r="F50" s="145">
        <v>1837232.62708</v>
      </c>
      <c r="G50" s="11">
        <v>1998345.14485</v>
      </c>
      <c r="H50" s="21">
        <f t="shared" si="26"/>
        <v>1.0876930419127511</v>
      </c>
      <c r="I50" s="145">
        <v>198281.90739000001</v>
      </c>
      <c r="J50" s="11">
        <v>243747.53429000001</v>
      </c>
      <c r="K50" s="21">
        <f t="shared" si="27"/>
        <v>1.2292979097208996</v>
      </c>
      <c r="L50" s="145">
        <v>138054.35610999999</v>
      </c>
      <c r="M50" s="11">
        <v>146253.23039000001</v>
      </c>
      <c r="N50" s="21">
        <f t="shared" si="28"/>
        <v>1.0593887401384658</v>
      </c>
      <c r="O50" s="8"/>
      <c r="P50" s="9"/>
      <c r="Q50" s="9"/>
    </row>
    <row r="51" spans="1:17" ht="20.100000000000001" customHeight="1" x14ac:dyDescent="0.2">
      <c r="A51" s="476" t="s">
        <v>14</v>
      </c>
      <c r="B51" s="418" t="s">
        <v>167</v>
      </c>
      <c r="C51" s="93">
        <f t="shared" si="23"/>
        <v>25917.312729999991</v>
      </c>
      <c r="D51" s="93">
        <f t="shared" si="24"/>
        <v>29429.956189999983</v>
      </c>
      <c r="E51" s="21">
        <f t="shared" si="25"/>
        <v>1.1355327034324054</v>
      </c>
      <c r="F51" s="145">
        <v>47807.971279999998</v>
      </c>
      <c r="G51" s="11">
        <v>48389.862439999997</v>
      </c>
      <c r="H51" s="21">
        <f t="shared" si="26"/>
        <v>1.0121714254845076</v>
      </c>
      <c r="I51" s="145">
        <v>46929.877619999999</v>
      </c>
      <c r="J51" s="11">
        <v>55374.292309999997</v>
      </c>
      <c r="K51" s="21">
        <f t="shared" si="27"/>
        <v>1.1799368572485103</v>
      </c>
      <c r="L51" s="145">
        <v>68820.536170000007</v>
      </c>
      <c r="M51" s="11">
        <v>74334.198560000004</v>
      </c>
      <c r="N51" s="21">
        <f t="shared" si="28"/>
        <v>1.0801165276652334</v>
      </c>
      <c r="O51" s="8"/>
      <c r="P51" s="9"/>
      <c r="Q51" s="9"/>
    </row>
    <row r="52" spans="1:17" ht="20.100000000000001" customHeight="1" x14ac:dyDescent="0.2">
      <c r="A52" s="476" t="s">
        <v>15</v>
      </c>
      <c r="B52" s="418" t="s">
        <v>168</v>
      </c>
      <c r="C52" s="93">
        <f t="shared" si="23"/>
        <v>248697.37626999998</v>
      </c>
      <c r="D52" s="93">
        <f t="shared" si="24"/>
        <v>232670.20247999998</v>
      </c>
      <c r="E52" s="21">
        <f t="shared" si="25"/>
        <v>0.93555551718969487</v>
      </c>
      <c r="F52" s="145">
        <v>212949.62026</v>
      </c>
      <c r="G52" s="11">
        <v>203549.31479999999</v>
      </c>
      <c r="H52" s="21">
        <f t="shared" si="26"/>
        <v>0.95585666953280901</v>
      </c>
      <c r="I52" s="145">
        <v>39507.752099999998</v>
      </c>
      <c r="J52" s="11">
        <v>36599.50232</v>
      </c>
      <c r="K52" s="21">
        <f t="shared" si="27"/>
        <v>0.92638787009094359</v>
      </c>
      <c r="L52" s="145">
        <v>3759.9960900000001</v>
      </c>
      <c r="M52" s="11">
        <v>7478.6146399999998</v>
      </c>
      <c r="N52" s="21">
        <f t="shared" si="28"/>
        <v>1.9889953236626903</v>
      </c>
      <c r="O52" s="8"/>
      <c r="P52" s="9"/>
      <c r="Q52" s="9"/>
    </row>
    <row r="53" spans="1:17" ht="20.100000000000001" customHeight="1" x14ac:dyDescent="0.2">
      <c r="A53" s="476" t="s">
        <v>16</v>
      </c>
      <c r="B53" s="418" t="s">
        <v>209</v>
      </c>
      <c r="C53" s="93">
        <f t="shared" si="23"/>
        <v>373794.79346999998</v>
      </c>
      <c r="D53" s="93">
        <f t="shared" si="24"/>
        <v>366577.31936999998</v>
      </c>
      <c r="E53" s="21">
        <f t="shared" si="25"/>
        <v>0.98069134662631607</v>
      </c>
      <c r="F53" s="145">
        <v>515203.95779000001</v>
      </c>
      <c r="G53" s="11">
        <v>560094.58875999996</v>
      </c>
      <c r="H53" s="21">
        <f t="shared" si="26"/>
        <v>1.0871317665387532</v>
      </c>
      <c r="I53" s="145">
        <v>136721.20517</v>
      </c>
      <c r="J53" s="11">
        <v>136141.81701</v>
      </c>
      <c r="K53" s="21">
        <f t="shared" si="27"/>
        <v>0.99576226555873626</v>
      </c>
      <c r="L53" s="145">
        <v>278130.36949000001</v>
      </c>
      <c r="M53" s="11">
        <v>329659.08639999997</v>
      </c>
      <c r="N53" s="21">
        <f t="shared" si="28"/>
        <v>1.1852682143431037</v>
      </c>
      <c r="O53" s="8"/>
      <c r="P53" s="9"/>
      <c r="Q53" s="9"/>
    </row>
    <row r="54" spans="1:17" ht="20.100000000000001" customHeight="1" x14ac:dyDescent="0.2">
      <c r="A54" s="476" t="s">
        <v>17</v>
      </c>
      <c r="B54" s="418" t="s">
        <v>210</v>
      </c>
      <c r="C54" s="93">
        <f t="shared" si="23"/>
        <v>52912.908610000006</v>
      </c>
      <c r="D54" s="93">
        <f t="shared" si="24"/>
        <v>56004.200030000007</v>
      </c>
      <c r="E54" s="21">
        <f t="shared" si="25"/>
        <v>1.0584222546294833</v>
      </c>
      <c r="F54" s="145">
        <v>45547.407879999999</v>
      </c>
      <c r="G54" s="11">
        <v>48521.604059999998</v>
      </c>
      <c r="H54" s="21">
        <f t="shared" si="26"/>
        <v>1.0652989120223015</v>
      </c>
      <c r="I54" s="145">
        <v>21838.227200000001</v>
      </c>
      <c r="J54" s="11">
        <v>22873.728190000002</v>
      </c>
      <c r="K54" s="21">
        <f t="shared" si="27"/>
        <v>1.0474168979247547</v>
      </c>
      <c r="L54" s="145">
        <v>14472.72647</v>
      </c>
      <c r="M54" s="11">
        <v>15391.13222</v>
      </c>
      <c r="N54" s="21">
        <f t="shared" si="28"/>
        <v>1.0634576872508252</v>
      </c>
      <c r="O54" s="8"/>
      <c r="P54" s="9"/>
      <c r="Q54" s="9"/>
    </row>
    <row r="55" spans="1:17" ht="20.100000000000001" customHeight="1" x14ac:dyDescent="0.2">
      <c r="A55" s="476" t="s">
        <v>18</v>
      </c>
      <c r="B55" s="418" t="s">
        <v>169</v>
      </c>
      <c r="C55" s="93">
        <f t="shared" si="23"/>
        <v>269360.57213000004</v>
      </c>
      <c r="D55" s="93">
        <f t="shared" si="24"/>
        <v>289463.65318999998</v>
      </c>
      <c r="E55" s="21">
        <f t="shared" si="25"/>
        <v>1.0746326045457673</v>
      </c>
      <c r="F55" s="145">
        <v>316082.54814000003</v>
      </c>
      <c r="G55" s="11">
        <v>355413.05105000001</v>
      </c>
      <c r="H55" s="21">
        <f t="shared" si="26"/>
        <v>1.1244311118770771</v>
      </c>
      <c r="I55" s="145">
        <v>75377.675950000004</v>
      </c>
      <c r="J55" s="11">
        <v>75144.926309999995</v>
      </c>
      <c r="K55" s="21">
        <f t="shared" si="27"/>
        <v>0.99691222053390982</v>
      </c>
      <c r="L55" s="145">
        <v>122099.65196</v>
      </c>
      <c r="M55" s="11">
        <v>141094.32417000001</v>
      </c>
      <c r="N55" s="21">
        <f t="shared" si="28"/>
        <v>1.1555669644023447</v>
      </c>
      <c r="O55" s="8"/>
      <c r="P55" s="9"/>
      <c r="Q55" s="9"/>
    </row>
    <row r="56" spans="1:17" ht="20.100000000000001" customHeight="1" x14ac:dyDescent="0.2">
      <c r="A56" s="476" t="s">
        <v>19</v>
      </c>
      <c r="B56" s="418" t="s">
        <v>170</v>
      </c>
      <c r="C56" s="93">
        <f t="shared" si="23"/>
        <v>20049.623149999999</v>
      </c>
      <c r="D56" s="93">
        <f t="shared" si="24"/>
        <v>19728.999490000002</v>
      </c>
      <c r="E56" s="21">
        <f t="shared" si="25"/>
        <v>0.98400849444394678</v>
      </c>
      <c r="F56" s="145">
        <v>19406.304599999999</v>
      </c>
      <c r="G56" s="11">
        <v>23772.312119999999</v>
      </c>
      <c r="H56" s="21">
        <f t="shared" si="26"/>
        <v>1.2249788205426808</v>
      </c>
      <c r="I56" s="145">
        <v>15183.747429999999</v>
      </c>
      <c r="J56" s="11">
        <v>16709.964360000002</v>
      </c>
      <c r="K56" s="21">
        <f t="shared" si="27"/>
        <v>1.1005164856064786</v>
      </c>
      <c r="L56" s="145">
        <v>14540.428879999999</v>
      </c>
      <c r="M56" s="11">
        <v>20753.276989999998</v>
      </c>
      <c r="N56" s="21">
        <f t="shared" si="28"/>
        <v>1.4272809393226096</v>
      </c>
      <c r="O56" s="8"/>
      <c r="P56" s="9"/>
      <c r="Q56" s="9"/>
    </row>
    <row r="57" spans="1:17" ht="20.100000000000001" customHeight="1" x14ac:dyDescent="0.2">
      <c r="A57" s="476" t="s">
        <v>20</v>
      </c>
      <c r="B57" s="418" t="s">
        <v>171</v>
      </c>
      <c r="C57" s="93">
        <f t="shared" si="23"/>
        <v>113234.34385999999</v>
      </c>
      <c r="D57" s="93">
        <f t="shared" si="24"/>
        <v>107516.12062000003</v>
      </c>
      <c r="E57" s="21">
        <f t="shared" si="25"/>
        <v>0.94950098137125405</v>
      </c>
      <c r="F57" s="145">
        <v>220284.02236999999</v>
      </c>
      <c r="G57" s="11">
        <v>240964.54785</v>
      </c>
      <c r="H57" s="21">
        <f t="shared" si="26"/>
        <v>1.0938811869217822</v>
      </c>
      <c r="I57" s="145">
        <v>68625.660229999994</v>
      </c>
      <c r="J57" s="11">
        <v>67822.357759999999</v>
      </c>
      <c r="K57" s="21">
        <f t="shared" si="27"/>
        <v>0.98829442999444062</v>
      </c>
      <c r="L57" s="145">
        <v>175675.33874000001</v>
      </c>
      <c r="M57" s="11">
        <v>201270.78498999999</v>
      </c>
      <c r="N57" s="21">
        <f t="shared" si="28"/>
        <v>1.1456974350160856</v>
      </c>
      <c r="O57" s="8"/>
      <c r="P57" s="9"/>
      <c r="Q57" s="9"/>
    </row>
    <row r="58" spans="1:17" ht="20.100000000000001" customHeight="1" x14ac:dyDescent="0.2">
      <c r="A58" s="476" t="s">
        <v>21</v>
      </c>
      <c r="B58" s="418" t="s">
        <v>297</v>
      </c>
      <c r="C58" s="93">
        <f t="shared" si="23"/>
        <v>28767.348050000001</v>
      </c>
      <c r="D58" s="93">
        <f t="shared" si="24"/>
        <v>27294.324580000004</v>
      </c>
      <c r="E58" s="21">
        <f t="shared" si="25"/>
        <v>0.94879529849467659</v>
      </c>
      <c r="F58" s="145">
        <v>16715.436699999998</v>
      </c>
      <c r="G58" s="11">
        <v>24541.019960000001</v>
      </c>
      <c r="H58" s="21">
        <f t="shared" si="26"/>
        <v>1.4681650500940848</v>
      </c>
      <c r="I58" s="145">
        <v>22956.910510000002</v>
      </c>
      <c r="J58" s="11">
        <v>20072.23199</v>
      </c>
      <c r="K58" s="21">
        <f t="shared" si="27"/>
        <v>0.87434378337871554</v>
      </c>
      <c r="L58" s="145">
        <v>10904.999159999999</v>
      </c>
      <c r="M58" s="11">
        <v>17318.927370000001</v>
      </c>
      <c r="N58" s="21">
        <f t="shared" si="28"/>
        <v>1.5881640260483985</v>
      </c>
      <c r="O58" s="8"/>
      <c r="P58" s="9"/>
      <c r="Q58" s="9"/>
    </row>
    <row r="59" spans="1:17" s="124" customFormat="1" ht="20.100000000000001" customHeight="1" x14ac:dyDescent="0.2">
      <c r="A59" s="476" t="s">
        <v>22</v>
      </c>
      <c r="B59" s="418" t="s">
        <v>172</v>
      </c>
      <c r="C59" s="93">
        <f t="shared" si="23"/>
        <v>1286.94661</v>
      </c>
      <c r="D59" s="93">
        <f t="shared" si="24"/>
        <v>1854.08023</v>
      </c>
      <c r="E59" s="21">
        <f t="shared" si="25"/>
        <v>1.4406815446679642</v>
      </c>
      <c r="F59" s="145">
        <v>280.67372</v>
      </c>
      <c r="G59" s="11">
        <v>359.82276000000002</v>
      </c>
      <c r="H59" s="21">
        <f t="shared" si="26"/>
        <v>1.281996618707302</v>
      </c>
      <c r="I59" s="145">
        <v>1006.61058</v>
      </c>
      <c r="J59" s="11">
        <v>1494.2324000000001</v>
      </c>
      <c r="K59" s="21">
        <f t="shared" si="27"/>
        <v>1.4844195259700133</v>
      </c>
      <c r="L59" s="145">
        <v>0.33768999999999999</v>
      </c>
      <c r="M59" s="11">
        <v>-2.5069999999999999E-2</v>
      </c>
      <c r="N59" s="21" t="str">
        <f t="shared" si="28"/>
        <v>X</v>
      </c>
      <c r="O59" s="8"/>
      <c r="P59" s="9"/>
      <c r="Q59" s="9"/>
    </row>
    <row r="60" spans="1:17" s="124" customFormat="1" ht="20.100000000000001" customHeight="1" x14ac:dyDescent="0.2">
      <c r="A60" s="476" t="s">
        <v>23</v>
      </c>
      <c r="B60" s="418" t="s">
        <v>244</v>
      </c>
      <c r="C60" s="93">
        <f t="shared" si="23"/>
        <v>79540.376709999982</v>
      </c>
      <c r="D60" s="93">
        <f t="shared" si="24"/>
        <v>108985.61226999998</v>
      </c>
      <c r="E60" s="21">
        <f t="shared" si="25"/>
        <v>1.3701923070763893</v>
      </c>
      <c r="F60" s="145">
        <v>327093.50414999999</v>
      </c>
      <c r="G60" s="11">
        <v>363447.21207000001</v>
      </c>
      <c r="H60" s="21">
        <f t="shared" si="26"/>
        <v>1.1111416382739561</v>
      </c>
      <c r="I60" s="145">
        <v>28115.091499999999</v>
      </c>
      <c r="J60" s="11">
        <v>38160.22565</v>
      </c>
      <c r="K60" s="21">
        <f t="shared" si="27"/>
        <v>1.3572861980548774</v>
      </c>
      <c r="L60" s="145">
        <v>275668.21893999999</v>
      </c>
      <c r="M60" s="11">
        <v>292621.82545</v>
      </c>
      <c r="N60" s="21">
        <f t="shared" si="28"/>
        <v>1.0615000400669692</v>
      </c>
      <c r="O60" s="8"/>
      <c r="P60" s="9"/>
      <c r="Q60" s="9"/>
    </row>
    <row r="61" spans="1:17" s="124" customFormat="1" ht="20.100000000000001" customHeight="1" x14ac:dyDescent="0.2">
      <c r="A61" s="476" t="s">
        <v>24</v>
      </c>
      <c r="B61" s="418" t="s">
        <v>211</v>
      </c>
      <c r="C61" s="93">
        <f t="shared" si="23"/>
        <v>37167.978009999992</v>
      </c>
      <c r="D61" s="93">
        <f t="shared" si="24"/>
        <v>39967.131719999998</v>
      </c>
      <c r="E61" s="21">
        <f t="shared" si="25"/>
        <v>1.0753108955576463</v>
      </c>
      <c r="F61" s="145">
        <v>46288.585019999999</v>
      </c>
      <c r="G61" s="11">
        <v>46625.530619999998</v>
      </c>
      <c r="H61" s="21">
        <f t="shared" si="26"/>
        <v>1.0072792374157562</v>
      </c>
      <c r="I61" s="145">
        <v>24986.338319999999</v>
      </c>
      <c r="J61" s="11">
        <v>28703.733680000001</v>
      </c>
      <c r="K61" s="21">
        <f t="shared" si="27"/>
        <v>1.1487771162141216</v>
      </c>
      <c r="L61" s="145">
        <v>34106.945330000002</v>
      </c>
      <c r="M61" s="11">
        <v>35362.132579999998</v>
      </c>
      <c r="N61" s="21">
        <f t="shared" si="28"/>
        <v>1.0368015147019323</v>
      </c>
      <c r="O61" s="8"/>
      <c r="P61" s="9"/>
      <c r="Q61" s="9"/>
    </row>
    <row r="62" spans="1:17" s="124" customFormat="1" ht="20.100000000000001" customHeight="1" x14ac:dyDescent="0.2">
      <c r="A62" s="476" t="s">
        <v>25</v>
      </c>
      <c r="B62" s="418" t="s">
        <v>249</v>
      </c>
      <c r="C62" s="93">
        <f t="shared" si="23"/>
        <v>5414.8438500000002</v>
      </c>
      <c r="D62" s="93">
        <f t="shared" si="24"/>
        <v>9310.9744800000008</v>
      </c>
      <c r="E62" s="21">
        <f t="shared" si="25"/>
        <v>1.7195277902612096</v>
      </c>
      <c r="F62" s="145">
        <v>1948.9109800000001</v>
      </c>
      <c r="G62" s="11">
        <v>3479.4143800000002</v>
      </c>
      <c r="H62" s="21">
        <f t="shared" si="26"/>
        <v>1.785312113126891</v>
      </c>
      <c r="I62" s="145">
        <v>10766.4218</v>
      </c>
      <c r="J62" s="11">
        <v>14487.70916</v>
      </c>
      <c r="K62" s="21">
        <f t="shared" si="27"/>
        <v>1.3456382658164108</v>
      </c>
      <c r="L62" s="145">
        <v>7300.4889300000004</v>
      </c>
      <c r="M62" s="11">
        <v>8656.1490599999997</v>
      </c>
      <c r="N62" s="21">
        <f t="shared" si="28"/>
        <v>1.1856944299208736</v>
      </c>
      <c r="O62" s="8"/>
      <c r="P62" s="9"/>
      <c r="Q62" s="9"/>
    </row>
    <row r="63" spans="1:17" ht="20.100000000000001" customHeight="1" x14ac:dyDescent="0.2">
      <c r="A63" s="476" t="s">
        <v>26</v>
      </c>
      <c r="B63" s="418" t="s">
        <v>173</v>
      </c>
      <c r="C63" s="93">
        <f t="shared" si="23"/>
        <v>107947.79257000001</v>
      </c>
      <c r="D63" s="93">
        <f t="shared" si="24"/>
        <v>134004.76002000002</v>
      </c>
      <c r="E63" s="21">
        <f t="shared" si="25"/>
        <v>1.2413849031058515</v>
      </c>
      <c r="F63" s="145">
        <v>93413.458339999997</v>
      </c>
      <c r="G63" s="11">
        <v>122157.16361</v>
      </c>
      <c r="H63" s="21">
        <f t="shared" si="26"/>
        <v>1.3077041122423774</v>
      </c>
      <c r="I63" s="145">
        <v>18207.471119999998</v>
      </c>
      <c r="J63" s="11">
        <v>17246.66762</v>
      </c>
      <c r="K63" s="21">
        <f t="shared" si="27"/>
        <v>0.94723026093697305</v>
      </c>
      <c r="L63" s="145">
        <v>3673.1368900000002</v>
      </c>
      <c r="M63" s="11">
        <v>5399.0712100000001</v>
      </c>
      <c r="N63" s="21">
        <f t="shared" si="28"/>
        <v>1.4698802063976439</v>
      </c>
      <c r="O63" s="8"/>
      <c r="P63" s="9"/>
      <c r="Q63" s="9"/>
    </row>
    <row r="64" spans="1:17" ht="20.100000000000001" customHeight="1" x14ac:dyDescent="0.2">
      <c r="A64" s="476" t="s">
        <v>27</v>
      </c>
      <c r="B64" s="418" t="s">
        <v>174</v>
      </c>
      <c r="C64" s="93">
        <f t="shared" si="23"/>
        <v>3148286.8719799998</v>
      </c>
      <c r="D64" s="93">
        <f t="shared" si="24"/>
        <v>3229284.5134299998</v>
      </c>
      <c r="E64" s="21">
        <f t="shared" si="25"/>
        <v>1.0257275288890875</v>
      </c>
      <c r="F64" s="145">
        <v>2461548.29666</v>
      </c>
      <c r="G64" s="11">
        <v>2607138.6233600001</v>
      </c>
      <c r="H64" s="21">
        <f t="shared" si="26"/>
        <v>1.0591458339036237</v>
      </c>
      <c r="I64" s="145">
        <v>724834.06137999997</v>
      </c>
      <c r="J64" s="11">
        <v>698299.67267999996</v>
      </c>
      <c r="K64" s="21">
        <f t="shared" si="27"/>
        <v>0.96339246440836179</v>
      </c>
      <c r="L64" s="145">
        <v>38095.486060000003</v>
      </c>
      <c r="M64" s="11">
        <v>76153.782609999995</v>
      </c>
      <c r="N64" s="21">
        <f t="shared" si="28"/>
        <v>1.9990237817167777</v>
      </c>
      <c r="O64" s="8"/>
      <c r="P64" s="9"/>
      <c r="Q64" s="9"/>
    </row>
    <row r="65" spans="1:17" ht="20.100000000000001" customHeight="1" x14ac:dyDescent="0.2">
      <c r="A65" s="476" t="s">
        <v>28</v>
      </c>
      <c r="B65" s="418" t="s">
        <v>245</v>
      </c>
      <c r="C65" s="93">
        <f t="shared" si="23"/>
        <v>38810.873000000007</v>
      </c>
      <c r="D65" s="93">
        <f t="shared" si="24"/>
        <v>47954.086610000006</v>
      </c>
      <c r="E65" s="21">
        <f t="shared" si="25"/>
        <v>1.2355838171947329</v>
      </c>
      <c r="F65" s="145">
        <v>46621.111989999998</v>
      </c>
      <c r="G65" s="11">
        <v>52027.533990000004</v>
      </c>
      <c r="H65" s="21">
        <f t="shared" si="26"/>
        <v>1.1159651018439813</v>
      </c>
      <c r="I65" s="145">
        <v>22962.953740000001</v>
      </c>
      <c r="J65" s="11">
        <v>29404.963609999999</v>
      </c>
      <c r="K65" s="21">
        <f t="shared" si="27"/>
        <v>1.2805392521772332</v>
      </c>
      <c r="L65" s="145">
        <v>30773.192729999999</v>
      </c>
      <c r="M65" s="11">
        <v>33478.410989999997</v>
      </c>
      <c r="N65" s="21">
        <f t="shared" si="28"/>
        <v>1.0879082740531745</v>
      </c>
      <c r="O65" s="8"/>
      <c r="P65" s="9"/>
      <c r="Q65" s="9"/>
    </row>
    <row r="66" spans="1:17" ht="20.100000000000001" customHeight="1" x14ac:dyDescent="0.2">
      <c r="A66" s="476" t="s">
        <v>31</v>
      </c>
      <c r="B66" s="418" t="s">
        <v>299</v>
      </c>
      <c r="C66" s="93">
        <f t="shared" si="23"/>
        <v>166168.34</v>
      </c>
      <c r="D66" s="93">
        <f t="shared" si="24"/>
        <v>182970.99721999999</v>
      </c>
      <c r="E66" s="21">
        <f t="shared" si="25"/>
        <v>1.1011182829412631</v>
      </c>
      <c r="F66" s="145">
        <v>132529.58932999999</v>
      </c>
      <c r="G66" s="11">
        <v>148877.43883</v>
      </c>
      <c r="H66" s="21">
        <f t="shared" si="26"/>
        <v>1.1233524496879992</v>
      </c>
      <c r="I66" s="145">
        <v>33638.750670000001</v>
      </c>
      <c r="J66" s="11">
        <v>34093.558389999998</v>
      </c>
      <c r="K66" s="21">
        <f t="shared" si="27"/>
        <v>1.0135203511111845</v>
      </c>
      <c r="L66" s="145">
        <v>0</v>
      </c>
      <c r="M66" s="11">
        <v>0</v>
      </c>
      <c r="N66" s="21" t="str">
        <f t="shared" si="28"/>
        <v>X</v>
      </c>
      <c r="O66" s="8"/>
      <c r="P66" s="9"/>
      <c r="Q66" s="9"/>
    </row>
    <row r="67" spans="1:17" ht="20.100000000000001" customHeight="1" x14ac:dyDescent="0.2">
      <c r="A67" s="476" t="s">
        <v>32</v>
      </c>
      <c r="B67" s="418" t="s">
        <v>322</v>
      </c>
      <c r="C67" s="93">
        <f t="shared" si="23"/>
        <v>55650.773999999998</v>
      </c>
      <c r="D67" s="93">
        <f t="shared" si="24"/>
        <v>48649.07037999999</v>
      </c>
      <c r="E67" s="21">
        <f t="shared" si="25"/>
        <v>0.87418497324044397</v>
      </c>
      <c r="F67" s="145">
        <v>65102.82329</v>
      </c>
      <c r="G67" s="11">
        <v>53827.028599999998</v>
      </c>
      <c r="H67" s="21">
        <f t="shared" si="26"/>
        <v>0.82680021971133166</v>
      </c>
      <c r="I67" s="145">
        <v>9791.9390399999993</v>
      </c>
      <c r="J67" s="11">
        <v>8587.5868399999999</v>
      </c>
      <c r="K67" s="21">
        <f t="shared" si="27"/>
        <v>0.8770057498233772</v>
      </c>
      <c r="L67" s="145">
        <v>19243.98833</v>
      </c>
      <c r="M67" s="11">
        <v>13765.54506</v>
      </c>
      <c r="N67" s="21">
        <f t="shared" si="28"/>
        <v>0.71531663935487333</v>
      </c>
      <c r="O67" s="8"/>
      <c r="P67" s="9"/>
      <c r="Q67" s="9"/>
    </row>
    <row r="68" spans="1:17" ht="20.100000000000001" customHeight="1" x14ac:dyDescent="0.2">
      <c r="A68" s="476" t="s">
        <v>33</v>
      </c>
      <c r="B68" s="418" t="s">
        <v>175</v>
      </c>
      <c r="C68" s="93">
        <f t="shared" si="23"/>
        <v>23942.315010000002</v>
      </c>
      <c r="D68" s="93">
        <f t="shared" si="24"/>
        <v>29523.824339999999</v>
      </c>
      <c r="E68" s="21">
        <f t="shared" si="25"/>
        <v>1.233123210001571</v>
      </c>
      <c r="F68" s="145">
        <v>10214.618399999999</v>
      </c>
      <c r="G68" s="11">
        <v>13554.64702</v>
      </c>
      <c r="H68" s="21">
        <f t="shared" si="26"/>
        <v>1.3269851588386308</v>
      </c>
      <c r="I68" s="145">
        <v>13758.38068</v>
      </c>
      <c r="J68" s="11">
        <v>15990.96617</v>
      </c>
      <c r="K68" s="21">
        <f t="shared" si="27"/>
        <v>1.1622709490256669</v>
      </c>
      <c r="L68" s="145">
        <v>30.684069999999998</v>
      </c>
      <c r="M68" s="11">
        <v>21.78885</v>
      </c>
      <c r="N68" s="21">
        <f t="shared" si="28"/>
        <v>0.71010299481131423</v>
      </c>
      <c r="O68" s="8"/>
      <c r="P68" s="9"/>
      <c r="Q68" s="9"/>
    </row>
    <row r="69" spans="1:17" ht="20.100000000000001" customHeight="1" x14ac:dyDescent="0.2">
      <c r="A69" s="476" t="s">
        <v>34</v>
      </c>
      <c r="B69" s="418" t="s">
        <v>190</v>
      </c>
      <c r="C69" s="93">
        <f t="shared" si="23"/>
        <v>71321.347580000001</v>
      </c>
      <c r="D69" s="93">
        <f t="shared" si="24"/>
        <v>85577.097370000018</v>
      </c>
      <c r="E69" s="21">
        <f t="shared" si="25"/>
        <v>1.199880544517328</v>
      </c>
      <c r="F69" s="145">
        <v>124144.56692</v>
      </c>
      <c r="G69" s="11">
        <v>136416.57678999999</v>
      </c>
      <c r="H69" s="21">
        <f t="shared" si="26"/>
        <v>1.0988525730482286</v>
      </c>
      <c r="I69" s="145">
        <v>63718.592120000001</v>
      </c>
      <c r="J69" s="11">
        <v>69639.384730000005</v>
      </c>
      <c r="K69" s="21">
        <f t="shared" si="27"/>
        <v>1.0929209578085073</v>
      </c>
      <c r="L69" s="145">
        <v>116541.81146</v>
      </c>
      <c r="M69" s="11">
        <v>120478.86414999999</v>
      </c>
      <c r="N69" s="21">
        <f t="shared" si="28"/>
        <v>1.0337823193296707</v>
      </c>
      <c r="O69" s="8"/>
      <c r="P69" s="9"/>
      <c r="Q69" s="9"/>
    </row>
    <row r="70" spans="1:17" ht="20.100000000000001" customHeight="1" x14ac:dyDescent="0.2">
      <c r="A70" s="476" t="s">
        <v>35</v>
      </c>
      <c r="B70" s="418" t="s">
        <v>191</v>
      </c>
      <c r="C70" s="93">
        <f t="shared" si="23"/>
        <v>54420.150460000004</v>
      </c>
      <c r="D70" s="93">
        <f t="shared" si="24"/>
        <v>58309.304230000002</v>
      </c>
      <c r="E70" s="21">
        <f t="shared" si="25"/>
        <v>1.0714653255664666</v>
      </c>
      <c r="F70" s="145">
        <v>82489.274250000002</v>
      </c>
      <c r="G70" s="11">
        <v>102028.39837</v>
      </c>
      <c r="H70" s="21">
        <f t="shared" si="26"/>
        <v>1.2368686632007797</v>
      </c>
      <c r="I70" s="145">
        <v>19932.12831</v>
      </c>
      <c r="J70" s="11">
        <v>15972.919669999999</v>
      </c>
      <c r="K70" s="21">
        <f t="shared" si="27"/>
        <v>0.80136548498869253</v>
      </c>
      <c r="L70" s="145">
        <v>48001.252099999998</v>
      </c>
      <c r="M70" s="11">
        <v>59692.013809999997</v>
      </c>
      <c r="N70" s="21">
        <f t="shared" si="28"/>
        <v>1.2435511824909251</v>
      </c>
      <c r="O70" s="8"/>
      <c r="P70" s="9"/>
      <c r="Q70" s="9"/>
    </row>
    <row r="71" spans="1:17" ht="20.100000000000001" customHeight="1" x14ac:dyDescent="0.2">
      <c r="A71" s="476" t="s">
        <v>36</v>
      </c>
      <c r="B71" s="418" t="s">
        <v>176</v>
      </c>
      <c r="C71" s="93">
        <f t="shared" si="23"/>
        <v>730773.02417000011</v>
      </c>
      <c r="D71" s="93">
        <f t="shared" si="24"/>
        <v>688153.13285000005</v>
      </c>
      <c r="E71" s="21">
        <f t="shared" si="25"/>
        <v>0.94167834620276658</v>
      </c>
      <c r="F71" s="145">
        <v>706093.67350999999</v>
      </c>
      <c r="G71" s="11">
        <v>716809.87387000001</v>
      </c>
      <c r="H71" s="21">
        <f t="shared" si="26"/>
        <v>1.0151767403703387</v>
      </c>
      <c r="I71" s="145">
        <v>274257.88001000002</v>
      </c>
      <c r="J71" s="11">
        <v>291822.38152</v>
      </c>
      <c r="K71" s="21">
        <f t="shared" si="27"/>
        <v>1.0640437441919974</v>
      </c>
      <c r="L71" s="145">
        <v>249578.52935</v>
      </c>
      <c r="M71" s="11">
        <v>320479.12254000001</v>
      </c>
      <c r="N71" s="21">
        <f t="shared" si="28"/>
        <v>1.2840813004814671</v>
      </c>
      <c r="O71" s="8"/>
      <c r="P71" s="9"/>
      <c r="Q71" s="9"/>
    </row>
    <row r="72" spans="1:17" ht="19.5" customHeight="1" x14ac:dyDescent="0.2">
      <c r="A72" s="476" t="s">
        <v>37</v>
      </c>
      <c r="B72" s="418" t="s">
        <v>177</v>
      </c>
      <c r="C72" s="93">
        <f t="shared" si="23"/>
        <v>1576520.75507</v>
      </c>
      <c r="D72" s="93">
        <f t="shared" si="24"/>
        <v>1731836.2061400001</v>
      </c>
      <c r="E72" s="21">
        <f t="shared" si="25"/>
        <v>1.0985178600221499</v>
      </c>
      <c r="F72" s="145">
        <v>1397225.2330100001</v>
      </c>
      <c r="G72" s="11">
        <v>1542642.87258</v>
      </c>
      <c r="H72" s="21">
        <f t="shared" si="26"/>
        <v>1.1040760187652288</v>
      </c>
      <c r="I72" s="145">
        <v>204670.62013</v>
      </c>
      <c r="J72" s="11">
        <v>210291.71025999999</v>
      </c>
      <c r="K72" s="21">
        <f t="shared" si="27"/>
        <v>1.0274640792431746</v>
      </c>
      <c r="L72" s="145">
        <v>25375.09807</v>
      </c>
      <c r="M72" s="11">
        <v>21098.376700000001</v>
      </c>
      <c r="N72" s="21">
        <f t="shared" si="28"/>
        <v>0.83145990773307776</v>
      </c>
      <c r="O72" s="8"/>
      <c r="P72" s="9"/>
      <c r="Q72" s="9"/>
    </row>
    <row r="73" spans="1:17" ht="19.5" customHeight="1" x14ac:dyDescent="0.2">
      <c r="A73" s="476" t="s">
        <v>38</v>
      </c>
      <c r="B73" s="16" t="s">
        <v>330</v>
      </c>
      <c r="C73" s="93">
        <f t="shared" ref="C73:C74" si="29">+F73+I73-L73</f>
        <v>201372.10743</v>
      </c>
      <c r="D73" s="93">
        <f t="shared" ref="D73:D74" si="30">+G73+J73-M73</f>
        <v>198876.25591000001</v>
      </c>
      <c r="E73" s="21">
        <f t="shared" si="25"/>
        <v>0.98760577345168032</v>
      </c>
      <c r="F73" s="145">
        <v>205735.23172000001</v>
      </c>
      <c r="G73" s="11">
        <v>235021.27017</v>
      </c>
      <c r="H73" s="21">
        <f t="shared" si="26"/>
        <v>1.1423481928941441</v>
      </c>
      <c r="I73" s="145">
        <v>55879.222370000003</v>
      </c>
      <c r="J73" s="11">
        <v>47389.085189999998</v>
      </c>
      <c r="K73" s="21">
        <f t="shared" si="27"/>
        <v>0.84806271777042264</v>
      </c>
      <c r="L73" s="145">
        <v>60242.346660000003</v>
      </c>
      <c r="M73" s="11">
        <v>83534.099449999994</v>
      </c>
      <c r="N73" s="21">
        <f t="shared" si="28"/>
        <v>1.3866342212971157</v>
      </c>
      <c r="O73" s="8"/>
      <c r="P73" s="9"/>
      <c r="Q73" s="9"/>
    </row>
    <row r="74" spans="1:17" ht="20.100000000000001" customHeight="1" thickBot="1" x14ac:dyDescent="0.25">
      <c r="A74" s="476" t="s">
        <v>39</v>
      </c>
      <c r="B74" s="418" t="s">
        <v>178</v>
      </c>
      <c r="C74" s="93">
        <f t="shared" si="29"/>
        <v>13540.114829999999</v>
      </c>
      <c r="D74" s="93">
        <f t="shared" si="30"/>
        <v>16400.104889999999</v>
      </c>
      <c r="E74" s="21">
        <f t="shared" si="25"/>
        <v>1.2112234715811492</v>
      </c>
      <c r="F74" s="145">
        <v>9815.1866699999991</v>
      </c>
      <c r="G74" s="11">
        <v>11784.07619</v>
      </c>
      <c r="H74" s="21">
        <f t="shared" si="26"/>
        <v>1.2005962378706345</v>
      </c>
      <c r="I74" s="145">
        <v>3724.9281599999999</v>
      </c>
      <c r="J74" s="11">
        <v>4616.0286999999998</v>
      </c>
      <c r="K74" s="21">
        <f t="shared" si="27"/>
        <v>1.239226235171204</v>
      </c>
      <c r="L74" s="145">
        <v>0</v>
      </c>
      <c r="M74" s="11">
        <v>0</v>
      </c>
      <c r="N74" s="21" t="str">
        <f t="shared" si="28"/>
        <v>X</v>
      </c>
      <c r="O74" s="8"/>
      <c r="P74" s="9"/>
      <c r="Q74" s="9"/>
    </row>
    <row r="75" spans="1:17" s="124" customFormat="1" ht="20.100000000000001" customHeight="1" thickBot="1" x14ac:dyDescent="0.25">
      <c r="A75" s="60"/>
      <c r="B75" s="55" t="s">
        <v>2</v>
      </c>
      <c r="C75" s="12">
        <f t="shared" ref="C75" si="31">+F75+I75-L75</f>
        <v>10381593.02304</v>
      </c>
      <c r="D75" s="12">
        <f>SUM(D45:D74)</f>
        <v>10882010.00207</v>
      </c>
      <c r="E75" s="167">
        <f t="shared" ref="E75" si="32">+IF(C75=0,"X",D75/C75)</f>
        <v>1.0482023305979553</v>
      </c>
      <c r="F75" s="12">
        <f>SUM(F45:F74)</f>
        <v>10023867.444620002</v>
      </c>
      <c r="G75" s="12">
        <f>SUM(G45:G74)</f>
        <v>10797436.476189999</v>
      </c>
      <c r="H75" s="167">
        <f t="shared" ref="H75" si="33">+IF(F75=0,"X",G75/F75)</f>
        <v>1.0771727116149352</v>
      </c>
      <c r="I75" s="12">
        <f>SUM(I45:I74)</f>
        <v>2302748.6126800003</v>
      </c>
      <c r="J75" s="12">
        <f>SUM(J45:J74)</f>
        <v>2379104.9406900001</v>
      </c>
      <c r="K75" s="167">
        <f t="shared" ref="K75" si="34">+IF(I75=0,"X",J75/I75)</f>
        <v>1.033158777119459</v>
      </c>
      <c r="L75" s="12">
        <f>SUM(L45:L74)</f>
        <v>1945023.0342600001</v>
      </c>
      <c r="M75" s="12">
        <f>SUM(M45:M74)</f>
        <v>2294531.41481</v>
      </c>
      <c r="N75" s="167">
        <f t="shared" ref="N75" si="35">+IF(L75=0,"X",M75/L75)</f>
        <v>1.1796936973977654</v>
      </c>
      <c r="O75" s="8"/>
      <c r="P75" s="9"/>
      <c r="Q75" s="9"/>
    </row>
    <row r="76" spans="1:17" ht="20.100000000000001" customHeight="1" x14ac:dyDescent="0.2">
      <c r="C76" s="410" t="b">
        <v>1</v>
      </c>
      <c r="D76" s="410" t="b">
        <v>1</v>
      </c>
      <c r="E76" s="410"/>
      <c r="F76" s="410" t="b">
        <v>1</v>
      </c>
      <c r="G76" s="410" t="b">
        <v>1</v>
      </c>
      <c r="H76" s="410"/>
      <c r="I76" s="410" t="b">
        <v>1</v>
      </c>
      <c r="J76" s="410" t="b">
        <v>1</v>
      </c>
      <c r="K76" s="410"/>
      <c r="L76" s="410" t="b">
        <v>1</v>
      </c>
      <c r="M76" s="410" t="b">
        <v>1</v>
      </c>
      <c r="N76" s="410"/>
      <c r="P76" s="9"/>
    </row>
    <row r="77" spans="1:17" ht="20.100000000000001" customHeight="1" x14ac:dyDescent="0.2">
      <c r="A77" s="85" t="s">
        <v>141</v>
      </c>
      <c r="B77" s="85"/>
      <c r="C77" s="85"/>
      <c r="D77" s="85"/>
      <c r="E77" s="85"/>
      <c r="F77" s="85"/>
      <c r="G77" s="85"/>
      <c r="H77" s="85"/>
      <c r="I77" s="85"/>
      <c r="J77" s="85"/>
      <c r="P77" s="9"/>
    </row>
    <row r="78" spans="1:17" ht="20.100000000000001" customHeight="1" thickBot="1" x14ac:dyDescent="0.25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P78" s="9"/>
    </row>
    <row r="79" spans="1:17" ht="20.100000000000001" customHeight="1" x14ac:dyDescent="0.2">
      <c r="A79" s="170"/>
      <c r="B79" s="170"/>
      <c r="C79" s="179" t="s">
        <v>51</v>
      </c>
      <c r="D79" s="179"/>
      <c r="E79" s="171" t="s">
        <v>29</v>
      </c>
      <c r="F79" s="180"/>
      <c r="G79" s="179" t="s">
        <v>51</v>
      </c>
      <c r="H79" s="179"/>
      <c r="I79" s="171" t="s">
        <v>29</v>
      </c>
      <c r="J79" s="180"/>
      <c r="P79" s="9"/>
    </row>
    <row r="80" spans="1:17" ht="20.100000000000001" customHeight="1" thickBot="1" x14ac:dyDescent="0.25">
      <c r="A80" s="181" t="s">
        <v>3</v>
      </c>
      <c r="B80" s="181" t="s">
        <v>4</v>
      </c>
      <c r="C80" s="182" t="s">
        <v>52</v>
      </c>
      <c r="D80" s="182"/>
      <c r="E80" s="134" t="s">
        <v>147</v>
      </c>
      <c r="F80" s="183"/>
      <c r="G80" s="182" t="s">
        <v>149</v>
      </c>
      <c r="H80" s="182"/>
      <c r="I80" s="134" t="s">
        <v>147</v>
      </c>
      <c r="J80" s="183"/>
      <c r="P80" s="9"/>
    </row>
    <row r="81" spans="1:16" ht="20.100000000000001" customHeight="1" thickBot="1" x14ac:dyDescent="0.25">
      <c r="A81" s="181"/>
      <c r="B81" s="184"/>
      <c r="C81" s="362">
        <f>+C5</f>
        <v>2020</v>
      </c>
      <c r="D81" s="362">
        <f>+D5</f>
        <v>2021</v>
      </c>
      <c r="E81" s="362">
        <f>+C81</f>
        <v>2020</v>
      </c>
      <c r="F81" s="362">
        <f t="shared" ref="F81:J81" si="36">+D81</f>
        <v>2021</v>
      </c>
      <c r="G81" s="362">
        <f t="shared" si="36"/>
        <v>2020</v>
      </c>
      <c r="H81" s="362">
        <f t="shared" si="36"/>
        <v>2021</v>
      </c>
      <c r="I81" s="362">
        <f t="shared" si="36"/>
        <v>2020</v>
      </c>
      <c r="J81" s="362">
        <f t="shared" si="36"/>
        <v>2021</v>
      </c>
      <c r="P81" s="9"/>
    </row>
    <row r="82" spans="1:16" ht="20.100000000000001" customHeight="1" x14ac:dyDescent="0.2">
      <c r="A82" s="172" t="s">
        <v>7</v>
      </c>
      <c r="B82" s="170" t="s">
        <v>0</v>
      </c>
      <c r="C82" s="169">
        <f t="shared" ref="C82:J82" si="37">+C116</f>
        <v>3414417.2795000006</v>
      </c>
      <c r="D82" s="169">
        <f t="shared" si="37"/>
        <v>3715123.3467389997</v>
      </c>
      <c r="E82" s="142">
        <f t="shared" si="37"/>
        <v>0.16452253829831925</v>
      </c>
      <c r="F82" s="143">
        <f t="shared" si="37"/>
        <v>0.16789628321410985</v>
      </c>
      <c r="G82" s="169">
        <f t="shared" si="37"/>
        <v>1727715.0602200001</v>
      </c>
      <c r="H82" s="169">
        <f t="shared" si="37"/>
        <v>1799678.7173009997</v>
      </c>
      <c r="I82" s="142">
        <f t="shared" si="37"/>
        <v>8.3249364062863623E-2</v>
      </c>
      <c r="J82" s="143">
        <f t="shared" si="37"/>
        <v>8.1332257212832271E-2</v>
      </c>
      <c r="K82" s="8"/>
      <c r="L82" s="9"/>
      <c r="M82" s="8"/>
      <c r="N82" s="9"/>
      <c r="O82" s="8"/>
      <c r="P82" s="9"/>
    </row>
    <row r="83" spans="1:16" ht="20.100000000000001" customHeight="1" thickBot="1" x14ac:dyDescent="0.25">
      <c r="A83" s="173" t="s">
        <v>8</v>
      </c>
      <c r="B83" s="174" t="s">
        <v>1</v>
      </c>
      <c r="C83" s="169">
        <f t="shared" ref="C83:J83" si="38">+C153</f>
        <v>10023867.444620002</v>
      </c>
      <c r="D83" s="169">
        <f t="shared" si="38"/>
        <v>10797436.476189999</v>
      </c>
      <c r="E83" s="151">
        <f t="shared" si="38"/>
        <v>0.2349229017237161</v>
      </c>
      <c r="F83" s="152">
        <f t="shared" si="38"/>
        <v>0.22926988461474063</v>
      </c>
      <c r="G83" s="169">
        <f t="shared" si="38"/>
        <v>2302748.6126800003</v>
      </c>
      <c r="H83" s="169">
        <f t="shared" si="38"/>
        <v>2379104.9406900001</v>
      </c>
      <c r="I83" s="151">
        <f t="shared" si="38"/>
        <v>5.396803070469524E-2</v>
      </c>
      <c r="J83" s="152">
        <f t="shared" si="38"/>
        <v>5.051727939693576E-2</v>
      </c>
      <c r="K83" s="8"/>
      <c r="L83" s="9"/>
      <c r="M83" s="8"/>
      <c r="N83" s="9"/>
      <c r="O83" s="8"/>
      <c r="P83" s="9"/>
    </row>
    <row r="84" spans="1:16" ht="20.100000000000001" customHeight="1" thickBot="1" x14ac:dyDescent="0.25">
      <c r="A84" s="135"/>
      <c r="B84" s="135" t="s">
        <v>2</v>
      </c>
      <c r="C84" s="386">
        <f>SUM(C82:C83)</f>
        <v>13438284.724120002</v>
      </c>
      <c r="D84" s="136">
        <f>SUM(D82:D83)</f>
        <v>14512559.822928999</v>
      </c>
      <c r="E84" s="137">
        <v>0.21188597848406113</v>
      </c>
      <c r="F84" s="138">
        <v>0.2096513153433231</v>
      </c>
      <c r="G84" s="386">
        <f>SUM(G82:G83)</f>
        <v>4030463.6729000006</v>
      </c>
      <c r="H84" s="136">
        <f>SUM(H82:H83)</f>
        <v>4178783.6579909995</v>
      </c>
      <c r="I84" s="137">
        <v>6.3549683356839512E-2</v>
      </c>
      <c r="J84" s="138">
        <v>6.0367536886830199E-2</v>
      </c>
      <c r="K84" s="8"/>
      <c r="L84" s="9"/>
      <c r="M84" s="8"/>
      <c r="N84" s="9"/>
      <c r="O84" s="8"/>
      <c r="P84" s="9"/>
    </row>
    <row r="85" spans="1:16" ht="20.100000000000001" customHeight="1" x14ac:dyDescent="0.2">
      <c r="C85" s="83"/>
      <c r="D85" s="83"/>
      <c r="E85" s="156"/>
      <c r="F85" s="156"/>
      <c r="G85" s="83"/>
      <c r="H85" s="83"/>
      <c r="I85" s="156"/>
      <c r="J85" s="156"/>
      <c r="L85" s="9"/>
      <c r="N85" s="9"/>
      <c r="P85" s="9"/>
    </row>
    <row r="86" spans="1:16" ht="20.100000000000001" customHeight="1" x14ac:dyDescent="0.2">
      <c r="A86" s="317" t="s">
        <v>142</v>
      </c>
      <c r="B86" s="317"/>
      <c r="C86" s="317"/>
      <c r="D86" s="317"/>
      <c r="E86" s="416"/>
      <c r="F86" s="416"/>
      <c r="G86" s="317"/>
      <c r="H86" s="317"/>
      <c r="I86" s="416"/>
      <c r="J86" s="416"/>
      <c r="L86" s="9"/>
      <c r="N86" s="9"/>
      <c r="P86" s="9"/>
    </row>
    <row r="87" spans="1:16" ht="20.100000000000001" customHeight="1" thickBot="1" x14ac:dyDescent="0.25">
      <c r="A87" s="175"/>
      <c r="B87" s="175"/>
      <c r="C87" s="175"/>
      <c r="D87" s="175"/>
      <c r="E87" s="185"/>
      <c r="F87" s="185"/>
      <c r="G87" s="175"/>
      <c r="H87" s="175"/>
      <c r="I87" s="185"/>
      <c r="J87" s="185"/>
      <c r="L87" s="9"/>
      <c r="N87" s="9"/>
      <c r="P87" s="9"/>
    </row>
    <row r="88" spans="1:16" ht="20.100000000000001" customHeight="1" x14ac:dyDescent="0.2">
      <c r="A88" s="170"/>
      <c r="B88" s="170"/>
      <c r="C88" s="179" t="s">
        <v>51</v>
      </c>
      <c r="D88" s="179"/>
      <c r="E88" s="171" t="s">
        <v>29</v>
      </c>
      <c r="F88" s="180"/>
      <c r="G88" s="179" t="s">
        <v>51</v>
      </c>
      <c r="H88" s="179"/>
      <c r="I88" s="171" t="s">
        <v>29</v>
      </c>
      <c r="J88" s="180"/>
      <c r="L88" s="9"/>
      <c r="N88" s="9"/>
      <c r="P88" s="9"/>
    </row>
    <row r="89" spans="1:16" ht="20.100000000000001" customHeight="1" thickBot="1" x14ac:dyDescent="0.25">
      <c r="A89" s="181" t="s">
        <v>3</v>
      </c>
      <c r="B89" s="181" t="s">
        <v>10</v>
      </c>
      <c r="C89" s="182" t="s">
        <v>52</v>
      </c>
      <c r="D89" s="182"/>
      <c r="E89" s="134" t="s">
        <v>147</v>
      </c>
      <c r="F89" s="183"/>
      <c r="G89" s="182" t="s">
        <v>149</v>
      </c>
      <c r="H89" s="182"/>
      <c r="I89" s="134" t="s">
        <v>147</v>
      </c>
      <c r="J89" s="183"/>
      <c r="L89" s="9"/>
      <c r="N89" s="9"/>
      <c r="P89" s="9"/>
    </row>
    <row r="90" spans="1:16" ht="20.100000000000001" customHeight="1" thickBot="1" x14ac:dyDescent="0.25">
      <c r="A90" s="164"/>
      <c r="B90" s="186"/>
      <c r="C90" s="362">
        <f>+C81</f>
        <v>2020</v>
      </c>
      <c r="D90" s="362">
        <f t="shared" ref="D90:J90" si="39">+D81</f>
        <v>2021</v>
      </c>
      <c r="E90" s="362">
        <f t="shared" si="39"/>
        <v>2020</v>
      </c>
      <c r="F90" s="362">
        <f t="shared" si="39"/>
        <v>2021</v>
      </c>
      <c r="G90" s="362">
        <f t="shared" si="39"/>
        <v>2020</v>
      </c>
      <c r="H90" s="362">
        <f t="shared" si="39"/>
        <v>2021</v>
      </c>
      <c r="I90" s="362">
        <f t="shared" si="39"/>
        <v>2020</v>
      </c>
      <c r="J90" s="362">
        <f t="shared" si="39"/>
        <v>2021</v>
      </c>
      <c r="L90" s="9"/>
      <c r="N90" s="9"/>
      <c r="P90" s="9"/>
    </row>
    <row r="91" spans="1:16" ht="20.100000000000001" customHeight="1" x14ac:dyDescent="0.2">
      <c r="A91" s="466" t="s">
        <v>7</v>
      </c>
      <c r="B91" s="417" t="s">
        <v>152</v>
      </c>
      <c r="C91" s="141">
        <f t="shared" ref="C91:C115" si="40">+F14</f>
        <v>73153.063859999995</v>
      </c>
      <c r="D91" s="141">
        <f t="shared" ref="D91:D115" si="41">+G14</f>
        <v>56289.468910000003</v>
      </c>
      <c r="E91" s="142">
        <v>0.18580565939733373</v>
      </c>
      <c r="F91" s="142">
        <v>0.13362176759959324</v>
      </c>
      <c r="G91" s="141">
        <f t="shared" ref="G91:G115" si="42">+I14</f>
        <v>72119.250060000006</v>
      </c>
      <c r="H91" s="141">
        <f t="shared" ref="H91:H115" si="43">+J14</f>
        <v>74087.074590000004</v>
      </c>
      <c r="I91" s="142">
        <v>0.18317981647747081</v>
      </c>
      <c r="J91" s="143">
        <v>0.17587030140268398</v>
      </c>
      <c r="K91" s="8"/>
      <c r="L91" s="9"/>
      <c r="M91" s="8"/>
      <c r="N91" s="9"/>
      <c r="O91" s="8"/>
      <c r="P91" s="9"/>
    </row>
    <row r="92" spans="1:16" ht="20.100000000000001" customHeight="1" x14ac:dyDescent="0.2">
      <c r="A92" s="467" t="s">
        <v>8</v>
      </c>
      <c r="B92" s="417" t="s">
        <v>203</v>
      </c>
      <c r="C92" s="145">
        <f t="shared" si="40"/>
        <v>109929.49432</v>
      </c>
      <c r="D92" s="145">
        <f t="shared" si="41"/>
        <v>81746.454320000004</v>
      </c>
      <c r="E92" s="146">
        <v>0.18096482591946572</v>
      </c>
      <c r="F92" s="146">
        <v>0.14042869992611307</v>
      </c>
      <c r="G92" s="145">
        <f t="shared" si="42"/>
        <v>38999.898789999999</v>
      </c>
      <c r="H92" s="145">
        <f t="shared" si="43"/>
        <v>60692.715479999999</v>
      </c>
      <c r="I92" s="146">
        <v>6.4201240432023951E-2</v>
      </c>
      <c r="J92" s="147">
        <v>0.10426139213914075</v>
      </c>
      <c r="K92" s="8"/>
      <c r="L92" s="9"/>
      <c r="M92" s="8"/>
      <c r="N92" s="9"/>
      <c r="O92" s="8"/>
      <c r="P92" s="9"/>
    </row>
    <row r="93" spans="1:16" ht="20.100000000000001" customHeight="1" x14ac:dyDescent="0.2">
      <c r="A93" s="467" t="s">
        <v>9</v>
      </c>
      <c r="B93" s="417" t="s">
        <v>240</v>
      </c>
      <c r="C93" s="145">
        <f t="shared" si="40"/>
        <v>270078.98820000002</v>
      </c>
      <c r="D93" s="145">
        <f t="shared" si="41"/>
        <v>277539.60862000001</v>
      </c>
      <c r="E93" s="146">
        <v>0.13654113135955182</v>
      </c>
      <c r="F93" s="146">
        <v>0.13183959655373767</v>
      </c>
      <c r="G93" s="145">
        <f t="shared" si="42"/>
        <v>132896.19461999999</v>
      </c>
      <c r="H93" s="145">
        <f t="shared" si="43"/>
        <v>117644.47702000001</v>
      </c>
      <c r="I93" s="146">
        <v>6.718699920986293E-2</v>
      </c>
      <c r="J93" s="147">
        <v>5.5884637382797579E-2</v>
      </c>
      <c r="K93" s="8"/>
      <c r="L93" s="9"/>
      <c r="M93" s="8"/>
      <c r="N93" s="9"/>
      <c r="O93" s="8"/>
      <c r="P93" s="9"/>
    </row>
    <row r="94" spans="1:16" ht="20.100000000000001" customHeight="1" x14ac:dyDescent="0.2">
      <c r="A94" s="476" t="s">
        <v>11</v>
      </c>
      <c r="B94" s="417" t="s">
        <v>337</v>
      </c>
      <c r="C94" s="145">
        <f t="shared" si="40"/>
        <v>3072.35932</v>
      </c>
      <c r="D94" s="145">
        <f t="shared" si="41"/>
        <v>46837.066700000003</v>
      </c>
      <c r="E94" s="146">
        <v>0.25758557733467485</v>
      </c>
      <c r="F94" s="146">
        <v>0.11154483670853875</v>
      </c>
      <c r="G94" s="145">
        <f t="shared" si="42"/>
        <v>1328.3396399999999</v>
      </c>
      <c r="H94" s="145">
        <f t="shared" si="43"/>
        <v>14989.38603</v>
      </c>
      <c r="I94" s="146">
        <v>0.11136755093669648</v>
      </c>
      <c r="J94" s="147">
        <v>3.5697978863343333E-2</v>
      </c>
      <c r="K94" s="8"/>
      <c r="L94" s="9"/>
      <c r="M94" s="8"/>
      <c r="N94" s="9"/>
      <c r="O94" s="8"/>
      <c r="P94" s="9"/>
    </row>
    <row r="95" spans="1:16" ht="20.100000000000001" customHeight="1" x14ac:dyDescent="0.2">
      <c r="A95" s="476" t="s">
        <v>12</v>
      </c>
      <c r="B95" s="417" t="s">
        <v>153</v>
      </c>
      <c r="C95" s="145">
        <f t="shared" si="40"/>
        <v>181105.82378000001</v>
      </c>
      <c r="D95" s="145">
        <f t="shared" si="41"/>
        <v>190844.52126000001</v>
      </c>
      <c r="E95" s="146">
        <v>0.83348414391864512</v>
      </c>
      <c r="F95" s="146">
        <v>0.68215371327484109</v>
      </c>
      <c r="G95" s="145">
        <f t="shared" si="42"/>
        <v>25570.15454</v>
      </c>
      <c r="H95" s="145">
        <f t="shared" si="43"/>
        <v>29007.53297</v>
      </c>
      <c r="I95" s="146">
        <v>0.11767881298245104</v>
      </c>
      <c r="J95" s="147">
        <v>0.10368438243752327</v>
      </c>
      <c r="K95" s="8"/>
      <c r="L95" s="9"/>
      <c r="M95" s="8"/>
      <c r="N95" s="9"/>
      <c r="O95" s="8"/>
      <c r="P95" s="9"/>
    </row>
    <row r="96" spans="1:16" ht="20.100000000000001" customHeight="1" x14ac:dyDescent="0.2">
      <c r="A96" s="476" t="s">
        <v>13</v>
      </c>
      <c r="B96" s="417" t="s">
        <v>154</v>
      </c>
      <c r="C96" s="145">
        <f t="shared" si="40"/>
        <v>64440.739569999998</v>
      </c>
      <c r="D96" s="145">
        <f t="shared" si="41"/>
        <v>58983.328690000002</v>
      </c>
      <c r="E96" s="146">
        <v>6.6019120341195156E-2</v>
      </c>
      <c r="F96" s="146">
        <v>5.4274879016309778E-2</v>
      </c>
      <c r="G96" s="145">
        <f t="shared" si="42"/>
        <v>78819.125570000004</v>
      </c>
      <c r="H96" s="145">
        <f t="shared" si="43"/>
        <v>84136.550690000004</v>
      </c>
      <c r="I96" s="146">
        <v>8.0749683677064643E-2</v>
      </c>
      <c r="J96" s="147">
        <v>7.7420200096702363E-2</v>
      </c>
      <c r="K96" s="8"/>
      <c r="L96" s="9"/>
      <c r="M96" s="8"/>
      <c r="N96" s="9"/>
      <c r="O96" s="8"/>
      <c r="P96" s="9"/>
    </row>
    <row r="97" spans="1:16" ht="20.100000000000001" customHeight="1" x14ac:dyDescent="0.2">
      <c r="A97" s="476" t="s">
        <v>14</v>
      </c>
      <c r="B97" s="417" t="s">
        <v>182</v>
      </c>
      <c r="C97" s="145">
        <f t="shared" si="40"/>
        <v>58439.984680000001</v>
      </c>
      <c r="D97" s="145">
        <f t="shared" si="41"/>
        <v>96072.347150000001</v>
      </c>
      <c r="E97" s="146">
        <v>0.16345852739785779</v>
      </c>
      <c r="F97" s="146">
        <v>0.21964550004934341</v>
      </c>
      <c r="G97" s="145">
        <f t="shared" si="42"/>
        <v>35291.083709999999</v>
      </c>
      <c r="H97" s="145">
        <f t="shared" si="43"/>
        <v>38991.731449999999</v>
      </c>
      <c r="I97" s="146">
        <v>9.8710302630954219E-2</v>
      </c>
      <c r="J97" s="147">
        <v>8.9144885143205954E-2</v>
      </c>
      <c r="K97" s="8"/>
      <c r="L97" s="9"/>
      <c r="M97" s="8"/>
      <c r="N97" s="9"/>
      <c r="O97" s="8"/>
      <c r="P97" s="9"/>
    </row>
    <row r="98" spans="1:16" ht="20.100000000000001" customHeight="1" x14ac:dyDescent="0.2">
      <c r="A98" s="476" t="s">
        <v>15</v>
      </c>
      <c r="B98" s="417" t="s">
        <v>155</v>
      </c>
      <c r="C98" s="145">
        <f t="shared" si="40"/>
        <v>303769.41545999999</v>
      </c>
      <c r="D98" s="145">
        <f t="shared" si="41"/>
        <v>256930.22664899999</v>
      </c>
      <c r="E98" s="146">
        <v>0.65262332908684029</v>
      </c>
      <c r="F98" s="146">
        <v>0.68958168013973109</v>
      </c>
      <c r="G98" s="145">
        <f t="shared" si="42"/>
        <v>33790.552320000003</v>
      </c>
      <c r="H98" s="145">
        <f t="shared" si="43"/>
        <v>28055.454201</v>
      </c>
      <c r="I98" s="146">
        <v>7.2596191796883855E-2</v>
      </c>
      <c r="J98" s="147">
        <v>7.529875911189976E-2</v>
      </c>
      <c r="K98" s="8"/>
      <c r="L98" s="9"/>
      <c r="M98" s="8"/>
      <c r="N98" s="9"/>
      <c r="O98" s="8"/>
      <c r="P98" s="9"/>
    </row>
    <row r="99" spans="1:16" ht="20.100000000000001" customHeight="1" x14ac:dyDescent="0.2">
      <c r="A99" s="476" t="s">
        <v>16</v>
      </c>
      <c r="B99" s="417" t="s">
        <v>156</v>
      </c>
      <c r="C99" s="145">
        <f t="shared" si="40"/>
        <v>185874.14921</v>
      </c>
      <c r="D99" s="145">
        <f t="shared" si="41"/>
        <v>222227.78138999999</v>
      </c>
      <c r="E99" s="146">
        <v>0.1978612576783231</v>
      </c>
      <c r="F99" s="146">
        <v>0.21052311799167445</v>
      </c>
      <c r="G99" s="145">
        <f t="shared" si="42"/>
        <v>64424.707390000003</v>
      </c>
      <c r="H99" s="145">
        <f t="shared" si="43"/>
        <v>58267.721039999997</v>
      </c>
      <c r="I99" s="146">
        <v>6.8579486087340005E-2</v>
      </c>
      <c r="J99" s="147">
        <v>5.5198779535499967E-2</v>
      </c>
      <c r="K99" s="8"/>
      <c r="L99" s="9"/>
      <c r="M99" s="8"/>
      <c r="N99" s="9"/>
      <c r="O99" s="8"/>
      <c r="P99" s="9"/>
    </row>
    <row r="100" spans="1:16" ht="20.100000000000001" customHeight="1" x14ac:dyDescent="0.2">
      <c r="A100" s="476" t="s">
        <v>17</v>
      </c>
      <c r="B100" s="417" t="s">
        <v>157</v>
      </c>
      <c r="C100" s="145">
        <f t="shared" si="40"/>
        <v>4183.2946099999999</v>
      </c>
      <c r="D100" s="145">
        <f t="shared" si="41"/>
        <v>5385.7790800000002</v>
      </c>
      <c r="E100" s="146">
        <v>0.29350381602530429</v>
      </c>
      <c r="F100" s="146">
        <v>0.27142240576482662</v>
      </c>
      <c r="G100" s="145">
        <f t="shared" si="42"/>
        <v>1799.33365</v>
      </c>
      <c r="H100" s="145">
        <f t="shared" si="43"/>
        <v>2163.0149299999998</v>
      </c>
      <c r="I100" s="146">
        <v>0.12624291182249278</v>
      </c>
      <c r="J100" s="147">
        <v>0.10900757481605391</v>
      </c>
      <c r="K100" s="8"/>
      <c r="L100" s="9"/>
      <c r="M100" s="8"/>
      <c r="N100" s="9"/>
      <c r="O100" s="8"/>
      <c r="P100" s="9"/>
    </row>
    <row r="101" spans="1:16" ht="20.100000000000001" customHeight="1" x14ac:dyDescent="0.2">
      <c r="A101" s="476" t="s">
        <v>18</v>
      </c>
      <c r="B101" s="417" t="s">
        <v>158</v>
      </c>
      <c r="C101" s="145">
        <f t="shared" si="40"/>
        <v>224083.32560000001</v>
      </c>
      <c r="D101" s="145">
        <f t="shared" si="41"/>
        <v>187941.91832999999</v>
      </c>
      <c r="E101" s="146">
        <v>0.28911577841782166</v>
      </c>
      <c r="F101" s="146">
        <v>0.25660063733655747</v>
      </c>
      <c r="G101" s="145">
        <f t="shared" si="42"/>
        <v>98489.731830000004</v>
      </c>
      <c r="H101" s="145">
        <f t="shared" si="43"/>
        <v>99081.442460000006</v>
      </c>
      <c r="I101" s="146">
        <v>0.1270729779110033</v>
      </c>
      <c r="J101" s="147">
        <v>0.13527775766776942</v>
      </c>
      <c r="K101" s="8"/>
      <c r="L101" s="9"/>
      <c r="M101" s="8"/>
      <c r="N101" s="9"/>
      <c r="O101" s="8"/>
      <c r="P101" s="9"/>
    </row>
    <row r="102" spans="1:16" ht="20.100000000000001" customHeight="1" x14ac:dyDescent="0.2">
      <c r="A102" s="476" t="s">
        <v>19</v>
      </c>
      <c r="B102" s="417" t="s">
        <v>159</v>
      </c>
      <c r="C102" s="145">
        <f t="shared" si="40"/>
        <v>385405.36092000001</v>
      </c>
      <c r="D102" s="145">
        <f t="shared" si="41"/>
        <v>422346.54626999999</v>
      </c>
      <c r="E102" s="146">
        <v>0.23283581492402655</v>
      </c>
      <c r="F102" s="146">
        <v>0.25214192683117426</v>
      </c>
      <c r="G102" s="145">
        <f t="shared" si="42"/>
        <v>101575.85235</v>
      </c>
      <c r="H102" s="145">
        <f t="shared" si="43"/>
        <v>119573.75268000001</v>
      </c>
      <c r="I102" s="146">
        <v>6.1365250089046031E-2</v>
      </c>
      <c r="J102" s="147">
        <v>7.1385824426501432E-2</v>
      </c>
      <c r="K102" s="8"/>
      <c r="L102" s="9"/>
      <c r="M102" s="8"/>
      <c r="N102" s="9"/>
      <c r="O102" s="8"/>
      <c r="P102" s="9"/>
    </row>
    <row r="103" spans="1:16" ht="20.100000000000001" customHeight="1" x14ac:dyDescent="0.2">
      <c r="A103" s="476" t="s">
        <v>20</v>
      </c>
      <c r="B103" s="417" t="s">
        <v>160</v>
      </c>
      <c r="C103" s="145">
        <f t="shared" si="40"/>
        <v>90962.435339999996</v>
      </c>
      <c r="D103" s="145">
        <f t="shared" si="41"/>
        <v>61623.458420000003</v>
      </c>
      <c r="E103" s="146">
        <v>0.20063603180625533</v>
      </c>
      <c r="F103" s="146">
        <v>0.18949512761049697</v>
      </c>
      <c r="G103" s="145">
        <f t="shared" si="42"/>
        <v>24536.824720000001</v>
      </c>
      <c r="H103" s="145">
        <f t="shared" si="43"/>
        <v>22184.895130000001</v>
      </c>
      <c r="I103" s="146">
        <v>5.4120925044995966E-2</v>
      </c>
      <c r="J103" s="147">
        <v>6.8219630015449603E-2</v>
      </c>
      <c r="K103" s="8"/>
      <c r="L103" s="9"/>
      <c r="M103" s="8"/>
      <c r="N103" s="9"/>
      <c r="O103" s="8"/>
      <c r="P103" s="9"/>
    </row>
    <row r="104" spans="1:16" ht="20.100000000000001" customHeight="1" x14ac:dyDescent="0.2">
      <c r="A104" s="476" t="s">
        <v>21</v>
      </c>
      <c r="B104" s="417" t="s">
        <v>241</v>
      </c>
      <c r="C104" s="145">
        <f t="shared" si="40"/>
        <v>145024.86913000001</v>
      </c>
      <c r="D104" s="145">
        <f t="shared" si="41"/>
        <v>276324.28895999998</v>
      </c>
      <c r="E104" s="146">
        <v>0.45480920589983836</v>
      </c>
      <c r="F104" s="146">
        <v>0.53443166119358732</v>
      </c>
      <c r="G104" s="145">
        <f t="shared" si="42"/>
        <v>18209.12442</v>
      </c>
      <c r="H104" s="145">
        <f t="shared" si="43"/>
        <v>20120.370029999998</v>
      </c>
      <c r="I104" s="146">
        <v>5.7105222485447485E-2</v>
      </c>
      <c r="J104" s="147">
        <v>3.8914287337654709E-2</v>
      </c>
      <c r="K104" s="8"/>
      <c r="L104" s="9"/>
      <c r="M104" s="8"/>
      <c r="N104" s="9"/>
      <c r="O104" s="8"/>
      <c r="P104" s="9"/>
    </row>
    <row r="105" spans="1:16" ht="20.100000000000001" customHeight="1" x14ac:dyDescent="0.2">
      <c r="A105" s="476" t="s">
        <v>22</v>
      </c>
      <c r="B105" s="417" t="s">
        <v>242</v>
      </c>
      <c r="C105" s="145">
        <f t="shared" si="40"/>
        <v>16805.50649</v>
      </c>
      <c r="D105" s="145">
        <f t="shared" si="41"/>
        <v>15133.03419</v>
      </c>
      <c r="E105" s="146">
        <v>0.26020797657851097</v>
      </c>
      <c r="F105" s="146">
        <v>0.22573966944442223</v>
      </c>
      <c r="G105" s="145">
        <f t="shared" si="42"/>
        <v>8011.4735099999998</v>
      </c>
      <c r="H105" s="145">
        <f t="shared" si="43"/>
        <v>8027.0357700000004</v>
      </c>
      <c r="I105" s="146">
        <v>0.12404561044856915</v>
      </c>
      <c r="J105" s="147">
        <v>0.1197393978357458</v>
      </c>
      <c r="K105" s="8"/>
      <c r="L105" s="9"/>
      <c r="M105" s="8"/>
      <c r="N105" s="9"/>
      <c r="O105" s="8"/>
      <c r="P105" s="9"/>
    </row>
    <row r="106" spans="1:16" ht="20.100000000000001" customHeight="1" x14ac:dyDescent="0.2">
      <c r="A106" s="476" t="s">
        <v>23</v>
      </c>
      <c r="B106" s="417" t="s">
        <v>338</v>
      </c>
      <c r="C106" s="145">
        <f t="shared" si="40"/>
        <v>392.99004000000002</v>
      </c>
      <c r="D106" s="145">
        <f t="shared" si="41"/>
        <v>520.35681999999997</v>
      </c>
      <c r="E106" s="146">
        <v>1.3570816438591173</v>
      </c>
      <c r="F106" s="146">
        <v>3.0792960924004478E-2</v>
      </c>
      <c r="G106" s="145">
        <f t="shared" si="42"/>
        <v>2453.8547400000002</v>
      </c>
      <c r="H106" s="145">
        <f t="shared" si="43"/>
        <v>3385.35574</v>
      </c>
      <c r="I106" s="146">
        <v>8.4737038738963637</v>
      </c>
      <c r="J106" s="147">
        <v>0.20033393050498363</v>
      </c>
      <c r="K106" s="8"/>
      <c r="L106" s="9"/>
      <c r="M106" s="8"/>
      <c r="N106" s="9"/>
      <c r="O106" s="8"/>
      <c r="P106" s="9"/>
    </row>
    <row r="107" spans="1:16" ht="20.100000000000001" customHeight="1" x14ac:dyDescent="0.2">
      <c r="A107" s="476" t="s">
        <v>24</v>
      </c>
      <c r="B107" s="417" t="s">
        <v>204</v>
      </c>
      <c r="C107" s="145">
        <f t="shared" si="40"/>
        <v>555517.11494999996</v>
      </c>
      <c r="D107" s="145">
        <f t="shared" si="41"/>
        <v>618173.07880000002</v>
      </c>
      <c r="E107" s="146">
        <v>6.3470639252187447E-2</v>
      </c>
      <c r="F107" s="146">
        <v>7.01420754834534E-2</v>
      </c>
      <c r="G107" s="145">
        <f t="shared" si="42"/>
        <v>715975.00188999996</v>
      </c>
      <c r="H107" s="145">
        <f t="shared" si="43"/>
        <v>749400.53021999996</v>
      </c>
      <c r="I107" s="146">
        <v>8.1803764160595857E-2</v>
      </c>
      <c r="J107" s="147">
        <v>8.5032024785145405E-2</v>
      </c>
      <c r="K107" s="8"/>
      <c r="L107" s="9"/>
      <c r="M107" s="8"/>
      <c r="N107" s="9"/>
      <c r="O107" s="8"/>
      <c r="P107" s="9"/>
    </row>
    <row r="108" spans="1:16" ht="20.100000000000001" customHeight="1" x14ac:dyDescent="0.2">
      <c r="A108" s="476" t="s">
        <v>25</v>
      </c>
      <c r="B108" s="417" t="s">
        <v>188</v>
      </c>
      <c r="C108" s="145">
        <f t="shared" si="40"/>
        <v>526.81070999999997</v>
      </c>
      <c r="D108" s="145">
        <f t="shared" si="41"/>
        <v>585.58486000000005</v>
      </c>
      <c r="E108" s="146">
        <v>2.951384855965599E-2</v>
      </c>
      <c r="F108" s="146">
        <v>3.1956277225340217E-2</v>
      </c>
      <c r="G108" s="145">
        <f t="shared" si="42"/>
        <v>851.73320000000001</v>
      </c>
      <c r="H108" s="145">
        <f t="shared" si="43"/>
        <v>975.32110999999998</v>
      </c>
      <c r="I108" s="146">
        <v>4.7717186080046076E-2</v>
      </c>
      <c r="J108" s="147">
        <v>5.322479098057032E-2</v>
      </c>
      <c r="K108" s="8"/>
      <c r="L108" s="9"/>
      <c r="M108" s="8"/>
      <c r="N108" s="9"/>
      <c r="O108" s="8"/>
      <c r="P108" s="9"/>
    </row>
    <row r="109" spans="1:16" ht="20.100000000000001" customHeight="1" x14ac:dyDescent="0.2">
      <c r="A109" s="476" t="s">
        <v>26</v>
      </c>
      <c r="B109" s="417" t="s">
        <v>298</v>
      </c>
      <c r="C109" s="145">
        <f t="shared" si="40"/>
        <v>17988.405470000002</v>
      </c>
      <c r="D109" s="145">
        <f t="shared" si="41"/>
        <v>24762.796989999999</v>
      </c>
      <c r="E109" s="146">
        <v>0.24391148308258148</v>
      </c>
      <c r="F109" s="146">
        <v>0.26173874120731666</v>
      </c>
      <c r="G109" s="145">
        <f t="shared" si="42"/>
        <v>16087.32933</v>
      </c>
      <c r="H109" s="145">
        <f t="shared" si="43"/>
        <v>15868.80083</v>
      </c>
      <c r="I109" s="146">
        <v>0.21813408432794304</v>
      </c>
      <c r="J109" s="147">
        <v>0.16773064671939639</v>
      </c>
      <c r="K109" s="8"/>
      <c r="L109" s="9"/>
      <c r="M109" s="8"/>
      <c r="N109" s="9"/>
      <c r="O109" s="8"/>
      <c r="P109" s="9"/>
    </row>
    <row r="110" spans="1:16" ht="20.100000000000001" customHeight="1" x14ac:dyDescent="0.2">
      <c r="A110" s="476" t="s">
        <v>27</v>
      </c>
      <c r="B110" s="417" t="s">
        <v>320</v>
      </c>
      <c r="C110" s="145">
        <f t="shared" si="40"/>
        <v>141148.91579999999</v>
      </c>
      <c r="D110" s="145">
        <f t="shared" si="41"/>
        <v>167378.93174999999</v>
      </c>
      <c r="E110" s="146">
        <v>0.47518556694235548</v>
      </c>
      <c r="F110" s="146">
        <v>0.41445243535406728</v>
      </c>
      <c r="G110" s="145">
        <f t="shared" si="42"/>
        <v>11034.225829999999</v>
      </c>
      <c r="H110" s="145">
        <f t="shared" si="43"/>
        <v>13937.81062</v>
      </c>
      <c r="I110" s="146">
        <v>3.7147326474884147E-2</v>
      </c>
      <c r="J110" s="147">
        <v>3.4511867739667197E-2</v>
      </c>
      <c r="K110" s="8"/>
      <c r="L110" s="9"/>
      <c r="M110" s="8"/>
      <c r="N110" s="9"/>
      <c r="O110" s="8"/>
      <c r="P110" s="9"/>
    </row>
    <row r="111" spans="1:16" ht="20.100000000000001" customHeight="1" x14ac:dyDescent="0.2">
      <c r="A111" s="476" t="s">
        <v>28</v>
      </c>
      <c r="B111" s="417" t="s">
        <v>205</v>
      </c>
      <c r="C111" s="145">
        <f t="shared" si="40"/>
        <v>11252.948270000001</v>
      </c>
      <c r="D111" s="145">
        <f t="shared" si="41"/>
        <v>12038.31956</v>
      </c>
      <c r="E111" s="146">
        <v>0.31612445428789798</v>
      </c>
      <c r="F111" s="146">
        <v>0.33248643146960383</v>
      </c>
      <c r="G111" s="145">
        <f t="shared" si="42"/>
        <v>8362.0466500000002</v>
      </c>
      <c r="H111" s="145">
        <f t="shared" si="43"/>
        <v>9479.7139800000004</v>
      </c>
      <c r="I111" s="146">
        <v>0.23491154233851244</v>
      </c>
      <c r="J111" s="147">
        <v>0.26182028619970571</v>
      </c>
      <c r="K111" s="8"/>
      <c r="L111" s="9"/>
      <c r="M111" s="8"/>
      <c r="N111" s="9"/>
      <c r="O111" s="8"/>
      <c r="P111" s="9"/>
    </row>
    <row r="112" spans="1:16" ht="20.100000000000001" customHeight="1" x14ac:dyDescent="0.2">
      <c r="A112" s="476" t="s">
        <v>31</v>
      </c>
      <c r="B112" s="417" t="s">
        <v>161</v>
      </c>
      <c r="C112" s="145">
        <f t="shared" si="40"/>
        <v>252360.16704999999</v>
      </c>
      <c r="D112" s="145">
        <f t="shared" si="41"/>
        <v>264806.12044999999</v>
      </c>
      <c r="E112" s="146">
        <v>0.31845675708971349</v>
      </c>
      <c r="F112" s="146">
        <v>0.32264771633783335</v>
      </c>
      <c r="G112" s="145">
        <f t="shared" si="42"/>
        <v>95461.195240000001</v>
      </c>
      <c r="H112" s="145">
        <f t="shared" si="43"/>
        <v>83743.984589999993</v>
      </c>
      <c r="I112" s="146">
        <v>0.12046379196608793</v>
      </c>
      <c r="J112" s="147">
        <v>0.10203618156211014</v>
      </c>
      <c r="K112" s="8"/>
      <c r="L112" s="9"/>
      <c r="M112" s="8"/>
      <c r="N112" s="9"/>
      <c r="O112" s="8"/>
      <c r="P112" s="9"/>
    </row>
    <row r="113" spans="1:16 16379:16379" ht="20.100000000000001" customHeight="1" x14ac:dyDescent="0.2">
      <c r="A113" s="476" t="s">
        <v>32</v>
      </c>
      <c r="B113" s="417" t="s">
        <v>321</v>
      </c>
      <c r="C113" s="145">
        <f t="shared" si="40"/>
        <v>54298.3554</v>
      </c>
      <c r="D113" s="145">
        <f t="shared" si="41"/>
        <v>58609.426310000003</v>
      </c>
      <c r="E113" s="146">
        <v>0.16495902278226232</v>
      </c>
      <c r="F113" s="146">
        <v>0.15856358243387289</v>
      </c>
      <c r="G113" s="145">
        <f t="shared" si="42"/>
        <v>73000.878580000004</v>
      </c>
      <c r="H113" s="145">
        <f t="shared" si="43"/>
        <v>79948.708620000005</v>
      </c>
      <c r="I113" s="146">
        <v>0.22177750143797884</v>
      </c>
      <c r="J113" s="147">
        <v>0.21629547408803251</v>
      </c>
      <c r="K113" s="8"/>
      <c r="L113" s="9"/>
      <c r="M113" s="8"/>
      <c r="N113" s="9"/>
      <c r="O113" s="8"/>
      <c r="P113" s="9"/>
    </row>
    <row r="114" spans="1:16 16379:16379" ht="20.100000000000001" customHeight="1" x14ac:dyDescent="0.2">
      <c r="A114" s="476" t="s">
        <v>33</v>
      </c>
      <c r="B114" s="417" t="s">
        <v>243</v>
      </c>
      <c r="C114" s="145">
        <f t="shared" si="40"/>
        <v>18478.854439999999</v>
      </c>
      <c r="D114" s="145">
        <f t="shared" si="41"/>
        <v>32133.770990000001</v>
      </c>
      <c r="E114" s="146">
        <v>7.5936102640795533E-2</v>
      </c>
      <c r="F114" s="146">
        <v>0.10928888449601171</v>
      </c>
      <c r="G114" s="145">
        <f t="shared" si="42"/>
        <v>25982.04178</v>
      </c>
      <c r="H114" s="145">
        <f t="shared" si="43"/>
        <v>22109.168089999999</v>
      </c>
      <c r="I114" s="146">
        <v>0.10676933452934964</v>
      </c>
      <c r="J114" s="147">
        <v>7.5194608141162883E-2</v>
      </c>
      <c r="K114" s="8"/>
      <c r="L114" s="9"/>
      <c r="M114" s="8"/>
      <c r="N114" s="9"/>
      <c r="O114" s="8"/>
      <c r="P114" s="9"/>
    </row>
    <row r="115" spans="1:16 16379:16379" ht="20.100000000000001" customHeight="1" thickBot="1" x14ac:dyDescent="0.25">
      <c r="A115" s="476" t="s">
        <v>34</v>
      </c>
      <c r="B115" s="417" t="s">
        <v>206</v>
      </c>
      <c r="C115" s="145">
        <f t="shared" si="40"/>
        <v>246123.90687999999</v>
      </c>
      <c r="D115" s="145">
        <f t="shared" si="41"/>
        <v>279889.13127000001</v>
      </c>
      <c r="E115" s="146">
        <v>0.2502852951727973</v>
      </c>
      <c r="F115" s="146">
        <v>0.24066917992811449</v>
      </c>
      <c r="G115" s="145">
        <f t="shared" si="42"/>
        <v>42645.105860000003</v>
      </c>
      <c r="H115" s="145">
        <f t="shared" si="43"/>
        <v>43806.169029999997</v>
      </c>
      <c r="I115" s="146">
        <v>4.3366136362564832E-2</v>
      </c>
      <c r="J115" s="147">
        <v>3.7667753400799878E-2</v>
      </c>
      <c r="K115" s="8"/>
      <c r="L115" s="9"/>
      <c r="M115" s="8"/>
      <c r="N115" s="9"/>
      <c r="O115" s="8"/>
      <c r="P115" s="9"/>
    </row>
    <row r="116" spans="1:16 16379:16379" ht="20.100000000000001" customHeight="1" thickBot="1" x14ac:dyDescent="0.25">
      <c r="A116" s="153"/>
      <c r="B116" s="154" t="s">
        <v>2</v>
      </c>
      <c r="C116" s="136">
        <f>SUM(C91:C115)</f>
        <v>3414417.2795000006</v>
      </c>
      <c r="D116" s="136">
        <f>SUM(D91:D115)</f>
        <v>3715123.3467389997</v>
      </c>
      <c r="E116" s="137">
        <v>0.16452253829831925</v>
      </c>
      <c r="F116" s="137">
        <v>0.16789628321410985</v>
      </c>
      <c r="G116" s="136">
        <f>SUM(G91:G115)</f>
        <v>1727715.0602200001</v>
      </c>
      <c r="H116" s="136">
        <f>SUM(H91:H115)</f>
        <v>1799678.7173009997</v>
      </c>
      <c r="I116" s="137">
        <v>8.3249364062863623E-2</v>
      </c>
      <c r="J116" s="138">
        <v>8.1332257212832271E-2</v>
      </c>
      <c r="K116" s="8"/>
      <c r="L116" s="9"/>
      <c r="M116" s="8"/>
      <c r="N116" s="9"/>
      <c r="O116" s="8"/>
      <c r="P116" s="9"/>
    </row>
    <row r="117" spans="1:16 16379:16379" ht="20.100000000000001" customHeight="1" x14ac:dyDescent="0.2">
      <c r="A117" s="187"/>
      <c r="B117" s="38"/>
      <c r="C117" s="9" t="b">
        <f>C116=F39</f>
        <v>1</v>
      </c>
      <c r="D117" s="9" t="b">
        <f>D116=G39</f>
        <v>1</v>
      </c>
      <c r="E117" s="156"/>
      <c r="F117" s="156"/>
      <c r="G117" s="9" t="b">
        <f>+G116=I39</f>
        <v>1</v>
      </c>
      <c r="H117" s="9" t="b">
        <f>+H116=J39</f>
        <v>1</v>
      </c>
      <c r="I117" s="156"/>
      <c r="J117" s="156"/>
      <c r="L117" s="9"/>
      <c r="N117" s="9"/>
      <c r="P117" s="9"/>
      <c r="XEY117" s="395"/>
    </row>
    <row r="118" spans="1:16 16379:16379" ht="20.100000000000001" customHeight="1" x14ac:dyDescent="0.2">
      <c r="A118" s="581" t="s">
        <v>143</v>
      </c>
      <c r="B118" s="581"/>
      <c r="C118" s="581"/>
      <c r="D118" s="581"/>
      <c r="E118" s="581"/>
      <c r="F118" s="581"/>
      <c r="G118" s="581"/>
      <c r="H118" s="581"/>
      <c r="I118" s="581"/>
      <c r="J118" s="581"/>
      <c r="L118" s="9"/>
      <c r="N118" s="9"/>
      <c r="P118" s="9"/>
    </row>
    <row r="119" spans="1:16 16379:16379" ht="20.100000000000001" customHeight="1" thickBot="1" x14ac:dyDescent="0.25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L119" s="9"/>
      <c r="N119" s="9"/>
      <c r="P119" s="9"/>
    </row>
    <row r="120" spans="1:16 16379:16379" ht="20.100000000000001" customHeight="1" x14ac:dyDescent="0.2">
      <c r="A120" s="157"/>
      <c r="B120" s="157"/>
      <c r="C120" s="189" t="s">
        <v>51</v>
      </c>
      <c r="D120" s="189"/>
      <c r="E120" s="158" t="s">
        <v>29</v>
      </c>
      <c r="F120" s="190"/>
      <c r="G120" s="189" t="s">
        <v>51</v>
      </c>
      <c r="H120" s="189"/>
      <c r="I120" s="158" t="s">
        <v>29</v>
      </c>
      <c r="J120" s="190"/>
      <c r="L120" s="9"/>
      <c r="N120" s="9"/>
      <c r="P120" s="9"/>
    </row>
    <row r="121" spans="1:16 16379:16379" ht="20.100000000000001" customHeight="1" thickBot="1" x14ac:dyDescent="0.25">
      <c r="A121" s="191" t="s">
        <v>3</v>
      </c>
      <c r="B121" s="191" t="s">
        <v>10</v>
      </c>
      <c r="C121" s="192" t="s">
        <v>52</v>
      </c>
      <c r="D121" s="192"/>
      <c r="E121" s="159" t="s">
        <v>147</v>
      </c>
      <c r="F121" s="193"/>
      <c r="G121" s="192" t="s">
        <v>149</v>
      </c>
      <c r="H121" s="192"/>
      <c r="I121" s="159" t="s">
        <v>147</v>
      </c>
      <c r="J121" s="193"/>
      <c r="L121" s="9"/>
      <c r="N121" s="9"/>
      <c r="P121" s="9"/>
    </row>
    <row r="122" spans="1:16 16379:16379" ht="20.100000000000001" customHeight="1" thickBot="1" x14ac:dyDescent="0.25">
      <c r="A122" s="194"/>
      <c r="B122" s="194"/>
      <c r="C122" s="362">
        <f t="shared" ref="C122:H122" si="44">+C90</f>
        <v>2020</v>
      </c>
      <c r="D122" s="362">
        <f t="shared" si="44"/>
        <v>2021</v>
      </c>
      <c r="E122" s="362">
        <f t="shared" si="44"/>
        <v>2020</v>
      </c>
      <c r="F122" s="362">
        <f t="shared" si="44"/>
        <v>2021</v>
      </c>
      <c r="G122" s="362">
        <f t="shared" si="44"/>
        <v>2020</v>
      </c>
      <c r="H122" s="362">
        <f t="shared" si="44"/>
        <v>2021</v>
      </c>
      <c r="I122" s="362">
        <v>2020</v>
      </c>
      <c r="J122" s="362">
        <v>2021</v>
      </c>
      <c r="L122" s="9"/>
      <c r="N122" s="9"/>
      <c r="P122" s="9"/>
    </row>
    <row r="123" spans="1:16 16379:16379" ht="20.100000000000001" customHeight="1" x14ac:dyDescent="0.2">
      <c r="A123" s="475" t="s">
        <v>7</v>
      </c>
      <c r="B123" s="417" t="s">
        <v>162</v>
      </c>
      <c r="C123" s="391">
        <f t="shared" ref="C123:C152" si="45">+F45</f>
        <v>482280.66368</v>
      </c>
      <c r="D123" s="391">
        <f t="shared" ref="D123:D152" si="46">+G45</f>
        <v>494024.95484000002</v>
      </c>
      <c r="E123" s="143">
        <v>0.27453237731296348</v>
      </c>
      <c r="F123" s="142">
        <v>0.26926539054462467</v>
      </c>
      <c r="G123" s="145">
        <f t="shared" ref="G123:G152" si="47">+I45</f>
        <v>49557.018029999999</v>
      </c>
      <c r="H123" s="145">
        <f t="shared" ref="H123:H152" si="48">+J45</f>
        <v>56091.113859999998</v>
      </c>
      <c r="I123" s="142">
        <v>2.8209727233319902E-2</v>
      </c>
      <c r="J123" s="143">
        <v>3.057213108695582E-2</v>
      </c>
      <c r="K123" s="8"/>
      <c r="L123" s="9"/>
      <c r="M123" s="8"/>
      <c r="N123" s="9"/>
      <c r="O123" s="8"/>
      <c r="P123" s="9"/>
    </row>
    <row r="124" spans="1:16 16379:16379" ht="20.100000000000001" customHeight="1" x14ac:dyDescent="0.2">
      <c r="A124" s="476" t="s">
        <v>8</v>
      </c>
      <c r="B124" s="417" t="s">
        <v>163</v>
      </c>
      <c r="C124" s="391">
        <f t="shared" si="45"/>
        <v>145366.27713</v>
      </c>
      <c r="D124" s="391">
        <f t="shared" si="46"/>
        <v>153377.02116999999</v>
      </c>
      <c r="E124" s="147">
        <v>0.29225190750309815</v>
      </c>
      <c r="F124" s="146">
        <v>0.2572299371151629</v>
      </c>
      <c r="G124" s="145">
        <f t="shared" si="47"/>
        <v>34203.795700000002</v>
      </c>
      <c r="H124" s="145">
        <f t="shared" si="48"/>
        <v>32988.267290000003</v>
      </c>
      <c r="I124" s="146">
        <v>6.8765085923138861E-2</v>
      </c>
      <c r="J124" s="147">
        <v>5.5324910184164106E-2</v>
      </c>
      <c r="K124" s="8"/>
      <c r="L124" s="9"/>
      <c r="M124" s="8"/>
      <c r="N124" s="9"/>
      <c r="O124" s="8"/>
      <c r="P124" s="9"/>
    </row>
    <row r="125" spans="1:16 16379:16379" ht="20.100000000000001" customHeight="1" x14ac:dyDescent="0.2">
      <c r="A125" s="476" t="s">
        <v>9</v>
      </c>
      <c r="B125" s="417" t="s">
        <v>164</v>
      </c>
      <c r="C125" s="391">
        <f t="shared" si="45"/>
        <v>438159.58098999999</v>
      </c>
      <c r="D125" s="391">
        <f t="shared" si="46"/>
        <v>466863.58941000002</v>
      </c>
      <c r="E125" s="147">
        <v>0.22917002276174006</v>
      </c>
      <c r="F125" s="146">
        <v>0.22295981034304316</v>
      </c>
      <c r="G125" s="145">
        <f t="shared" si="47"/>
        <v>67745.691049999994</v>
      </c>
      <c r="H125" s="145">
        <f t="shared" si="48"/>
        <v>73064.241420000006</v>
      </c>
      <c r="I125" s="146">
        <v>3.5432938667824404E-2</v>
      </c>
      <c r="J125" s="147">
        <v>3.4893253145846174E-2</v>
      </c>
      <c r="K125" s="8"/>
      <c r="L125" s="9"/>
      <c r="M125" s="8"/>
      <c r="N125" s="9"/>
      <c r="O125" s="8"/>
      <c r="P125" s="9"/>
    </row>
    <row r="126" spans="1:16 16379:16379" ht="20.100000000000001" customHeight="1" x14ac:dyDescent="0.2">
      <c r="A126" s="476" t="s">
        <v>11</v>
      </c>
      <c r="B126" s="417" t="s">
        <v>165</v>
      </c>
      <c r="C126" s="391">
        <f t="shared" si="45"/>
        <v>14915.52369</v>
      </c>
      <c r="D126" s="391">
        <f t="shared" si="46"/>
        <v>21967.89878</v>
      </c>
      <c r="E126" s="147">
        <v>0.2542827909329281</v>
      </c>
      <c r="F126" s="146">
        <v>0.28479459535815915</v>
      </c>
      <c r="G126" s="145">
        <f t="shared" si="47"/>
        <v>11847.881450000001</v>
      </c>
      <c r="H126" s="145">
        <f t="shared" si="48"/>
        <v>12631.62926</v>
      </c>
      <c r="I126" s="146">
        <v>0.20198502073167687</v>
      </c>
      <c r="J126" s="147">
        <v>0.16375802619279836</v>
      </c>
      <c r="K126" s="8"/>
      <c r="L126" s="9"/>
      <c r="M126" s="8"/>
      <c r="N126" s="9"/>
      <c r="O126" s="8"/>
      <c r="P126" s="9"/>
    </row>
    <row r="127" spans="1:16 16379:16379" ht="20.100000000000001" customHeight="1" x14ac:dyDescent="0.2">
      <c r="A127" s="476" t="s">
        <v>12</v>
      </c>
      <c r="B127" s="417" t="s">
        <v>189</v>
      </c>
      <c r="C127" s="391">
        <f t="shared" si="45"/>
        <v>1370.7650699999999</v>
      </c>
      <c r="D127" s="391">
        <f t="shared" si="46"/>
        <v>1414.0828899999999</v>
      </c>
      <c r="E127" s="147">
        <v>2.030322804852314E-2</v>
      </c>
      <c r="F127" s="146">
        <v>2.0090008307056827E-2</v>
      </c>
      <c r="G127" s="145">
        <f t="shared" si="47"/>
        <v>3719.8729199999998</v>
      </c>
      <c r="H127" s="145">
        <f t="shared" si="48"/>
        <v>3642.5080499999999</v>
      </c>
      <c r="I127" s="146">
        <v>5.509728097046248E-2</v>
      </c>
      <c r="J127" s="147">
        <v>5.1749453656865452E-2</v>
      </c>
      <c r="K127" s="8"/>
      <c r="L127" s="9"/>
      <c r="M127" s="8"/>
      <c r="N127" s="9"/>
      <c r="O127" s="8"/>
      <c r="P127" s="9"/>
    </row>
    <row r="128" spans="1:16 16379:16379" ht="20.100000000000001" customHeight="1" x14ac:dyDescent="0.2">
      <c r="A128" s="476" t="s">
        <v>13</v>
      </c>
      <c r="B128" s="417" t="s">
        <v>208</v>
      </c>
      <c r="C128" s="391">
        <f t="shared" si="45"/>
        <v>1837232.62708</v>
      </c>
      <c r="D128" s="391">
        <f t="shared" si="46"/>
        <v>1998345.14485</v>
      </c>
      <c r="E128" s="147">
        <v>0.28151875163501611</v>
      </c>
      <c r="F128" s="146">
        <v>0.26859048540277208</v>
      </c>
      <c r="G128" s="145">
        <f t="shared" si="47"/>
        <v>198281.90739000001</v>
      </c>
      <c r="H128" s="145">
        <f t="shared" si="48"/>
        <v>243747.53429000001</v>
      </c>
      <c r="I128" s="146">
        <v>3.038269308822375E-2</v>
      </c>
      <c r="J128" s="147">
        <v>3.2761241830221541E-2</v>
      </c>
      <c r="K128" s="8"/>
      <c r="L128" s="9"/>
      <c r="M128" s="8"/>
      <c r="N128" s="9"/>
      <c r="O128" s="8"/>
      <c r="P128" s="9"/>
    </row>
    <row r="129" spans="1:16" ht="20.100000000000001" customHeight="1" x14ac:dyDescent="0.2">
      <c r="A129" s="476" t="s">
        <v>14</v>
      </c>
      <c r="B129" s="417" t="s">
        <v>167</v>
      </c>
      <c r="C129" s="391">
        <f t="shared" si="45"/>
        <v>47807.971279999998</v>
      </c>
      <c r="D129" s="391">
        <f t="shared" si="46"/>
        <v>48389.862439999997</v>
      </c>
      <c r="E129" s="147">
        <v>0.15165803273691766</v>
      </c>
      <c r="F129" s="146">
        <v>0.12045043983218955</v>
      </c>
      <c r="G129" s="145">
        <f t="shared" si="47"/>
        <v>46929.877619999999</v>
      </c>
      <c r="H129" s="145">
        <f t="shared" si="48"/>
        <v>55374.292309999997</v>
      </c>
      <c r="I129" s="146">
        <v>0.14887251489399531</v>
      </c>
      <c r="J129" s="147">
        <v>0.13783585089554412</v>
      </c>
      <c r="K129" s="8"/>
      <c r="L129" s="9"/>
      <c r="M129" s="8"/>
      <c r="N129" s="9"/>
      <c r="O129" s="8"/>
      <c r="P129" s="9"/>
    </row>
    <row r="130" spans="1:16" ht="20.100000000000001" customHeight="1" x14ac:dyDescent="0.2">
      <c r="A130" s="476" t="s">
        <v>15</v>
      </c>
      <c r="B130" s="417" t="s">
        <v>168</v>
      </c>
      <c r="C130" s="391">
        <f t="shared" si="45"/>
        <v>212949.62026</v>
      </c>
      <c r="D130" s="391">
        <f t="shared" si="46"/>
        <v>203549.31479999999</v>
      </c>
      <c r="E130" s="147">
        <v>0.94112411291238562</v>
      </c>
      <c r="F130" s="146">
        <v>0.69867381156963793</v>
      </c>
      <c r="G130" s="145">
        <f t="shared" si="47"/>
        <v>39507.752099999998</v>
      </c>
      <c r="H130" s="145">
        <f t="shared" si="48"/>
        <v>36599.50232</v>
      </c>
      <c r="I130" s="146">
        <v>0.17460326110409632</v>
      </c>
      <c r="J130" s="147">
        <v>0.12562613542861314</v>
      </c>
      <c r="K130" s="8"/>
      <c r="L130" s="9"/>
      <c r="M130" s="8"/>
      <c r="N130" s="9"/>
      <c r="O130" s="8"/>
      <c r="P130" s="9"/>
    </row>
    <row r="131" spans="1:16" ht="20.100000000000001" customHeight="1" x14ac:dyDescent="0.2">
      <c r="A131" s="476" t="s">
        <v>16</v>
      </c>
      <c r="B131" s="417" t="s">
        <v>209</v>
      </c>
      <c r="C131" s="391">
        <f t="shared" si="45"/>
        <v>515203.95779000001</v>
      </c>
      <c r="D131" s="391">
        <f t="shared" si="46"/>
        <v>560094.58875999996</v>
      </c>
      <c r="E131" s="147">
        <v>0.22949923654579776</v>
      </c>
      <c r="F131" s="146">
        <v>0.22292582083195686</v>
      </c>
      <c r="G131" s="145">
        <f t="shared" si="47"/>
        <v>136721.20517</v>
      </c>
      <c r="H131" s="145">
        <f t="shared" si="48"/>
        <v>136141.81701</v>
      </c>
      <c r="I131" s="146">
        <v>6.0902894342527519E-2</v>
      </c>
      <c r="J131" s="147">
        <v>5.4186430141557863E-2</v>
      </c>
      <c r="K131" s="8"/>
      <c r="L131" s="9"/>
      <c r="M131" s="8"/>
      <c r="N131" s="9"/>
      <c r="O131" s="8"/>
      <c r="P131" s="9"/>
    </row>
    <row r="132" spans="1:16" ht="20.100000000000001" customHeight="1" x14ac:dyDescent="0.2">
      <c r="A132" s="476" t="s">
        <v>17</v>
      </c>
      <c r="B132" s="417" t="s">
        <v>210</v>
      </c>
      <c r="C132" s="391">
        <f t="shared" si="45"/>
        <v>45547.407879999999</v>
      </c>
      <c r="D132" s="391">
        <f t="shared" si="46"/>
        <v>48521.604059999998</v>
      </c>
      <c r="E132" s="147">
        <v>0.31640138955868852</v>
      </c>
      <c r="F132" s="146">
        <v>0.31273189587687272</v>
      </c>
      <c r="G132" s="145">
        <f t="shared" si="47"/>
        <v>21838.227200000001</v>
      </c>
      <c r="H132" s="145">
        <f t="shared" si="48"/>
        <v>22873.728190000002</v>
      </c>
      <c r="I132" s="146">
        <v>0.15170227578664017</v>
      </c>
      <c r="J132" s="147">
        <v>0.14742596666395058</v>
      </c>
      <c r="K132" s="8"/>
      <c r="L132" s="9"/>
      <c r="M132" s="8"/>
      <c r="N132" s="9"/>
      <c r="O132" s="8"/>
      <c r="P132" s="9"/>
    </row>
    <row r="133" spans="1:16" ht="20.100000000000001" customHeight="1" x14ac:dyDescent="0.2">
      <c r="A133" s="476" t="s">
        <v>18</v>
      </c>
      <c r="B133" s="417" t="s">
        <v>169</v>
      </c>
      <c r="C133" s="391">
        <f t="shared" si="45"/>
        <v>316082.54814000003</v>
      </c>
      <c r="D133" s="391">
        <f t="shared" si="46"/>
        <v>355413.05105000001</v>
      </c>
      <c r="E133" s="147">
        <v>0.23544066610022704</v>
      </c>
      <c r="F133" s="146">
        <v>0.24494135092053557</v>
      </c>
      <c r="G133" s="145">
        <f t="shared" si="47"/>
        <v>75377.675950000004</v>
      </c>
      <c r="H133" s="145">
        <f t="shared" si="48"/>
        <v>75144.926309999995</v>
      </c>
      <c r="I133" s="146">
        <v>5.6146631122748779E-2</v>
      </c>
      <c r="J133" s="147">
        <v>5.1787911869916388E-2</v>
      </c>
      <c r="K133" s="8"/>
      <c r="L133" s="9"/>
      <c r="M133" s="8"/>
      <c r="N133" s="9"/>
      <c r="O133" s="8"/>
      <c r="P133" s="9"/>
    </row>
    <row r="134" spans="1:16" ht="20.100000000000001" customHeight="1" x14ac:dyDescent="0.2">
      <c r="A134" s="476" t="s">
        <v>19</v>
      </c>
      <c r="B134" s="417" t="s">
        <v>170</v>
      </c>
      <c r="C134" s="391">
        <f t="shared" si="45"/>
        <v>19406.304599999999</v>
      </c>
      <c r="D134" s="391">
        <f t="shared" si="46"/>
        <v>23772.312119999999</v>
      </c>
      <c r="E134" s="147">
        <v>0.15691584791214844</v>
      </c>
      <c r="F134" s="146">
        <v>0.16381165622121779</v>
      </c>
      <c r="G134" s="145">
        <f t="shared" si="47"/>
        <v>15183.747429999999</v>
      </c>
      <c r="H134" s="145">
        <f t="shared" si="48"/>
        <v>16709.964360000002</v>
      </c>
      <c r="I134" s="146">
        <v>0.12277301895294143</v>
      </c>
      <c r="J134" s="147">
        <v>0.11514601202405557</v>
      </c>
      <c r="K134" s="8"/>
      <c r="L134" s="9"/>
      <c r="M134" s="8"/>
      <c r="N134" s="9"/>
      <c r="O134" s="8"/>
      <c r="P134" s="9"/>
    </row>
    <row r="135" spans="1:16" ht="20.100000000000001" customHeight="1" x14ac:dyDescent="0.2">
      <c r="A135" s="476" t="s">
        <v>20</v>
      </c>
      <c r="B135" s="417" t="s">
        <v>171</v>
      </c>
      <c r="C135" s="391">
        <f t="shared" si="45"/>
        <v>220284.02236999999</v>
      </c>
      <c r="D135" s="391">
        <f t="shared" si="46"/>
        <v>240964.54785</v>
      </c>
      <c r="E135" s="147">
        <v>0.20301646722389147</v>
      </c>
      <c r="F135" s="146">
        <v>0.21334917247302657</v>
      </c>
      <c r="G135" s="145">
        <f t="shared" si="47"/>
        <v>68625.660229999994</v>
      </c>
      <c r="H135" s="145">
        <f t="shared" si="48"/>
        <v>67822.357759999999</v>
      </c>
      <c r="I135" s="146">
        <v>6.3246253409158251E-2</v>
      </c>
      <c r="J135" s="147">
        <v>6.0049679641143744E-2</v>
      </c>
      <c r="K135" s="8"/>
      <c r="L135" s="9"/>
      <c r="M135" s="8"/>
      <c r="N135" s="9"/>
      <c r="O135" s="8"/>
      <c r="P135" s="9"/>
    </row>
    <row r="136" spans="1:16" s="392" customFormat="1" ht="20.100000000000001" customHeight="1" x14ac:dyDescent="0.2">
      <c r="A136" s="476" t="s">
        <v>21</v>
      </c>
      <c r="B136" s="417" t="s">
        <v>297</v>
      </c>
      <c r="C136" s="391">
        <f t="shared" si="45"/>
        <v>16715.436699999998</v>
      </c>
      <c r="D136" s="391">
        <f t="shared" si="46"/>
        <v>24541.019960000001</v>
      </c>
      <c r="E136" s="147">
        <v>0.38285617846629993</v>
      </c>
      <c r="F136" s="146">
        <v>0.31145851116879941</v>
      </c>
      <c r="G136" s="145">
        <f t="shared" si="47"/>
        <v>22956.910510000002</v>
      </c>
      <c r="H136" s="145">
        <f t="shared" si="48"/>
        <v>20072.23199</v>
      </c>
      <c r="I136" s="146">
        <v>0.52581306638859393</v>
      </c>
      <c r="J136" s="147">
        <v>0.25474358855621693</v>
      </c>
      <c r="K136" s="393"/>
      <c r="L136" s="394"/>
      <c r="M136" s="393"/>
      <c r="N136" s="394"/>
      <c r="O136" s="393"/>
      <c r="P136" s="394"/>
    </row>
    <row r="137" spans="1:16" ht="20.100000000000001" customHeight="1" x14ac:dyDescent="0.2">
      <c r="A137" s="476" t="s">
        <v>22</v>
      </c>
      <c r="B137" s="417" t="s">
        <v>172</v>
      </c>
      <c r="C137" s="391">
        <f t="shared" si="45"/>
        <v>280.67372</v>
      </c>
      <c r="D137" s="391">
        <f t="shared" si="46"/>
        <v>359.82276000000002</v>
      </c>
      <c r="E137" s="147">
        <v>7.7498172043998531E-2</v>
      </c>
      <c r="F137" s="148">
        <v>4.7109002880480942E-2</v>
      </c>
      <c r="G137" s="145">
        <f t="shared" si="47"/>
        <v>1006.61058</v>
      </c>
      <c r="H137" s="391">
        <f t="shared" si="48"/>
        <v>1494.2324000000001</v>
      </c>
      <c r="I137" s="146">
        <v>0.27794009325186964</v>
      </c>
      <c r="J137" s="147">
        <v>0.19562908815358973</v>
      </c>
      <c r="K137" s="8"/>
      <c r="L137" s="9"/>
      <c r="M137" s="8"/>
      <c r="N137" s="9"/>
      <c r="O137" s="8"/>
      <c r="P137" s="9"/>
    </row>
    <row r="138" spans="1:16" ht="20.100000000000001" customHeight="1" x14ac:dyDescent="0.2">
      <c r="A138" s="476" t="s">
        <v>23</v>
      </c>
      <c r="B138" s="417" t="s">
        <v>244</v>
      </c>
      <c r="C138" s="391">
        <f t="shared" si="45"/>
        <v>327093.50414999999</v>
      </c>
      <c r="D138" s="391">
        <f t="shared" si="46"/>
        <v>363447.21207000001</v>
      </c>
      <c r="E138" s="147">
        <v>0.63161637975908924</v>
      </c>
      <c r="F138" s="146">
        <v>0.44548540831944117</v>
      </c>
      <c r="G138" s="145">
        <f t="shared" si="47"/>
        <v>28115.091499999999</v>
      </c>
      <c r="H138" s="391">
        <f t="shared" si="48"/>
        <v>38160.22565</v>
      </c>
      <c r="I138" s="146">
        <v>5.4290140539391511E-2</v>
      </c>
      <c r="J138" s="147">
        <v>4.6773845391275395E-2</v>
      </c>
      <c r="K138" s="8"/>
      <c r="L138" s="9"/>
      <c r="M138" s="8"/>
      <c r="N138" s="9"/>
      <c r="O138" s="8"/>
      <c r="P138" s="9"/>
    </row>
    <row r="139" spans="1:16" ht="20.100000000000001" customHeight="1" x14ac:dyDescent="0.2">
      <c r="A139" s="476" t="s">
        <v>24</v>
      </c>
      <c r="B139" s="417" t="s">
        <v>211</v>
      </c>
      <c r="C139" s="391">
        <f t="shared" si="45"/>
        <v>46288.585019999999</v>
      </c>
      <c r="D139" s="391">
        <f t="shared" si="46"/>
        <v>46625.530619999998</v>
      </c>
      <c r="E139" s="147">
        <v>0.15193602485763794</v>
      </c>
      <c r="F139" s="148">
        <v>0.13772955635576292</v>
      </c>
      <c r="G139" s="145">
        <f t="shared" si="47"/>
        <v>24986.338319999999</v>
      </c>
      <c r="H139" s="391">
        <f t="shared" si="48"/>
        <v>28703.733680000001</v>
      </c>
      <c r="I139" s="146">
        <v>8.2014278864834284E-2</v>
      </c>
      <c r="J139" s="147">
        <v>8.4789437308936094E-2</v>
      </c>
      <c r="K139" s="8"/>
      <c r="L139" s="9"/>
      <c r="M139" s="8"/>
      <c r="N139" s="9"/>
      <c r="O139" s="8"/>
      <c r="P139" s="9"/>
    </row>
    <row r="140" spans="1:16" ht="20.100000000000001" customHeight="1" x14ac:dyDescent="0.2">
      <c r="A140" s="476" t="s">
        <v>25</v>
      </c>
      <c r="B140" s="417" t="s">
        <v>249</v>
      </c>
      <c r="C140" s="391">
        <f t="shared" si="45"/>
        <v>1948.9109800000001</v>
      </c>
      <c r="D140" s="391">
        <f t="shared" si="46"/>
        <v>3479.4143800000002</v>
      </c>
      <c r="E140" s="147">
        <v>1.3870106060249712E-2</v>
      </c>
      <c r="F140" s="146">
        <v>2.2458365777888477E-2</v>
      </c>
      <c r="G140" s="145">
        <f t="shared" si="47"/>
        <v>10766.4218</v>
      </c>
      <c r="H140" s="391">
        <f t="shared" si="48"/>
        <v>14487.70916</v>
      </c>
      <c r="I140" s="146">
        <v>7.6623003199142836E-2</v>
      </c>
      <c r="J140" s="147">
        <v>9.3512940990646068E-2</v>
      </c>
      <c r="K140" s="8"/>
      <c r="L140" s="9"/>
      <c r="M140" s="8"/>
      <c r="N140" s="9"/>
      <c r="O140" s="8"/>
      <c r="P140" s="9"/>
    </row>
    <row r="141" spans="1:16" ht="20.100000000000001" customHeight="1" x14ac:dyDescent="0.2">
      <c r="A141" s="476" t="s">
        <v>26</v>
      </c>
      <c r="B141" s="417" t="s">
        <v>173</v>
      </c>
      <c r="C141" s="391">
        <f t="shared" si="45"/>
        <v>93413.458339999997</v>
      </c>
      <c r="D141" s="391">
        <f t="shared" si="46"/>
        <v>122157.16361</v>
      </c>
      <c r="E141" s="147">
        <v>0.20832683142754108</v>
      </c>
      <c r="F141" s="148">
        <v>0.21311579513949327</v>
      </c>
      <c r="G141" s="145">
        <f t="shared" si="47"/>
        <v>18207.471119999998</v>
      </c>
      <c r="H141" s="391">
        <f t="shared" si="48"/>
        <v>17246.66762</v>
      </c>
      <c r="I141" s="146">
        <v>4.0605549073369877E-2</v>
      </c>
      <c r="J141" s="147">
        <v>3.00885938632089E-2</v>
      </c>
      <c r="K141" s="8"/>
      <c r="L141" s="9"/>
      <c r="M141" s="8"/>
      <c r="N141" s="9"/>
      <c r="O141" s="8"/>
      <c r="P141" s="9"/>
    </row>
    <row r="142" spans="1:16" ht="20.100000000000001" customHeight="1" x14ac:dyDescent="0.2">
      <c r="A142" s="476" t="s">
        <v>27</v>
      </c>
      <c r="B142" s="417" t="s">
        <v>174</v>
      </c>
      <c r="C142" s="391">
        <f t="shared" si="45"/>
        <v>2461548.29666</v>
      </c>
      <c r="D142" s="391">
        <f t="shared" si="46"/>
        <v>2607138.6233600001</v>
      </c>
      <c r="E142" s="147">
        <v>0.19634775040584321</v>
      </c>
      <c r="F142" s="146">
        <v>0.19472390814390744</v>
      </c>
      <c r="G142" s="145">
        <f t="shared" si="47"/>
        <v>724834.06137999997</v>
      </c>
      <c r="H142" s="391">
        <f t="shared" si="48"/>
        <v>698299.67267999996</v>
      </c>
      <c r="I142" s="146">
        <v>5.7817081047161628E-2</v>
      </c>
      <c r="J142" s="147">
        <v>5.2155125201827482E-2</v>
      </c>
      <c r="K142" s="8"/>
      <c r="L142" s="9"/>
      <c r="M142" s="8"/>
      <c r="N142" s="9"/>
      <c r="O142" s="8"/>
      <c r="P142" s="9"/>
    </row>
    <row r="143" spans="1:16" ht="20.100000000000001" customHeight="1" x14ac:dyDescent="0.2">
      <c r="A143" s="476" t="s">
        <v>28</v>
      </c>
      <c r="B143" s="417" t="s">
        <v>245</v>
      </c>
      <c r="C143" s="391">
        <f t="shared" si="45"/>
        <v>46621.111989999998</v>
      </c>
      <c r="D143" s="391">
        <f t="shared" si="46"/>
        <v>52027.533990000004</v>
      </c>
      <c r="E143" s="147">
        <v>7.3628565863704004E-2</v>
      </c>
      <c r="F143" s="146">
        <v>6.5318170507088866E-2</v>
      </c>
      <c r="G143" s="391">
        <f t="shared" si="47"/>
        <v>22962.953740000001</v>
      </c>
      <c r="H143" s="391">
        <f t="shared" si="48"/>
        <v>29404.963609999999</v>
      </c>
      <c r="I143" s="146">
        <v>3.6265315855903042E-2</v>
      </c>
      <c r="J143" s="147">
        <v>3.6916576272899827E-2</v>
      </c>
      <c r="K143" s="8"/>
      <c r="L143" s="9"/>
      <c r="M143" s="8"/>
      <c r="N143" s="9"/>
      <c r="O143" s="8"/>
      <c r="P143" s="9"/>
    </row>
    <row r="144" spans="1:16" ht="20.100000000000001" customHeight="1" x14ac:dyDescent="0.2">
      <c r="A144" s="476" t="s">
        <v>31</v>
      </c>
      <c r="B144" s="417" t="s">
        <v>299</v>
      </c>
      <c r="C144" s="391">
        <f t="shared" si="45"/>
        <v>132529.58932999999</v>
      </c>
      <c r="D144" s="391">
        <f t="shared" si="46"/>
        <v>148877.43883</v>
      </c>
      <c r="E144" s="147">
        <v>0.58336268806044889</v>
      </c>
      <c r="F144" s="146">
        <v>0.71229993317852869</v>
      </c>
      <c r="G144" s="391">
        <f t="shared" si="47"/>
        <v>33638.750670000001</v>
      </c>
      <c r="H144" s="391">
        <f t="shared" si="48"/>
        <v>34093.558389999998</v>
      </c>
      <c r="I144" s="146">
        <v>0.14806951498946766</v>
      </c>
      <c r="J144" s="211">
        <v>0.16311967450451378</v>
      </c>
      <c r="K144" s="8"/>
      <c r="L144" s="9"/>
      <c r="M144" s="8"/>
      <c r="N144" s="9"/>
      <c r="O144" s="8"/>
      <c r="P144" s="9"/>
    </row>
    <row r="145" spans="1:16" ht="20.100000000000001" customHeight="1" x14ac:dyDescent="0.2">
      <c r="A145" s="476" t="s">
        <v>32</v>
      </c>
      <c r="B145" s="417" t="s">
        <v>322</v>
      </c>
      <c r="C145" s="391">
        <f t="shared" si="45"/>
        <v>65102.82329</v>
      </c>
      <c r="D145" s="391">
        <f t="shared" si="46"/>
        <v>53827.028599999998</v>
      </c>
      <c r="E145" s="147">
        <v>0.55889602908144775</v>
      </c>
      <c r="F145" s="146">
        <v>0.44113369212747366</v>
      </c>
      <c r="G145" s="391">
        <f t="shared" si="47"/>
        <v>9791.9390399999993</v>
      </c>
      <c r="H145" s="391">
        <f t="shared" si="48"/>
        <v>8587.5868399999999</v>
      </c>
      <c r="I145" s="146">
        <v>8.4062035560049569E-2</v>
      </c>
      <c r="J145" s="211">
        <v>7.0378655254146882E-2</v>
      </c>
      <c r="K145" s="8"/>
      <c r="L145" s="9"/>
      <c r="M145" s="8"/>
      <c r="N145" s="9"/>
      <c r="O145" s="8"/>
      <c r="P145" s="9"/>
    </row>
    <row r="146" spans="1:16" ht="20.100000000000001" customHeight="1" x14ac:dyDescent="0.2">
      <c r="A146" s="476" t="s">
        <v>33</v>
      </c>
      <c r="B146" s="417" t="s">
        <v>175</v>
      </c>
      <c r="C146" s="391">
        <f t="shared" si="45"/>
        <v>10214.618399999999</v>
      </c>
      <c r="D146" s="391">
        <f t="shared" si="46"/>
        <v>13554.64702</v>
      </c>
      <c r="E146" s="147">
        <v>0.21747323047072165</v>
      </c>
      <c r="F146" s="146">
        <v>0.19530074129109801</v>
      </c>
      <c r="G146" s="391">
        <f t="shared" si="47"/>
        <v>13758.38068</v>
      </c>
      <c r="H146" s="391">
        <f t="shared" si="48"/>
        <v>15990.96617</v>
      </c>
      <c r="I146" s="146">
        <v>0.29292131877638855</v>
      </c>
      <c r="J146" s="211">
        <v>0.23040419587125996</v>
      </c>
      <c r="K146" s="8"/>
      <c r="L146" s="9"/>
      <c r="M146" s="8"/>
      <c r="N146" s="9"/>
      <c r="O146" s="8"/>
      <c r="P146" s="9"/>
    </row>
    <row r="147" spans="1:16" ht="20.100000000000001" customHeight="1" x14ac:dyDescent="0.2">
      <c r="A147" s="476" t="s">
        <v>34</v>
      </c>
      <c r="B147" s="417" t="s">
        <v>190</v>
      </c>
      <c r="C147" s="391">
        <f t="shared" si="45"/>
        <v>124144.56692</v>
      </c>
      <c r="D147" s="391">
        <f t="shared" si="46"/>
        <v>136416.57678999999</v>
      </c>
      <c r="E147" s="147">
        <v>0.19950317042324175</v>
      </c>
      <c r="F147" s="146">
        <v>0.20953806269103489</v>
      </c>
      <c r="G147" s="391">
        <f t="shared" si="47"/>
        <v>63718.592120000001</v>
      </c>
      <c r="H147" s="391">
        <f t="shared" si="48"/>
        <v>69639.384730000005</v>
      </c>
      <c r="I147" s="146">
        <v>0.10239724104106118</v>
      </c>
      <c r="J147" s="211">
        <v>0.10696721840325135</v>
      </c>
      <c r="K147" s="8"/>
      <c r="L147" s="9"/>
      <c r="M147" s="8"/>
      <c r="N147" s="9"/>
      <c r="O147" s="8"/>
      <c r="P147" s="9"/>
    </row>
    <row r="148" spans="1:16" ht="20.100000000000001" customHeight="1" x14ac:dyDescent="0.2">
      <c r="A148" s="476" t="s">
        <v>35</v>
      </c>
      <c r="B148" s="417" t="s">
        <v>191</v>
      </c>
      <c r="C148" s="391">
        <f t="shared" si="45"/>
        <v>82489.274250000002</v>
      </c>
      <c r="D148" s="391">
        <f t="shared" si="46"/>
        <v>102028.39837</v>
      </c>
      <c r="E148" s="147">
        <v>0.23724405835224321</v>
      </c>
      <c r="F148" s="146">
        <v>0.26683138029604242</v>
      </c>
      <c r="G148" s="145">
        <f t="shared" si="47"/>
        <v>19932.12831</v>
      </c>
      <c r="H148" s="145">
        <f t="shared" si="48"/>
        <v>15972.919669999999</v>
      </c>
      <c r="I148" s="146">
        <v>5.7325986376489897E-2</v>
      </c>
      <c r="J148" s="147">
        <v>4.1773430446763821E-2</v>
      </c>
      <c r="K148" s="8"/>
      <c r="L148" s="9"/>
      <c r="M148" s="8"/>
      <c r="N148" s="9"/>
      <c r="O148" s="8"/>
      <c r="P148" s="9"/>
    </row>
    <row r="149" spans="1:16" ht="20.100000000000001" customHeight="1" x14ac:dyDescent="0.2">
      <c r="A149" s="476" t="s">
        <v>36</v>
      </c>
      <c r="B149" s="417" t="s">
        <v>176</v>
      </c>
      <c r="C149" s="391">
        <f t="shared" si="45"/>
        <v>706093.67350999999</v>
      </c>
      <c r="D149" s="391">
        <f t="shared" si="46"/>
        <v>716809.87387000001</v>
      </c>
      <c r="E149" s="147">
        <v>0.22178756723103274</v>
      </c>
      <c r="F149" s="146">
        <v>0.22216433450318521</v>
      </c>
      <c r="G149" s="145">
        <f t="shared" si="47"/>
        <v>274257.88001000002</v>
      </c>
      <c r="H149" s="145">
        <f t="shared" si="48"/>
        <v>291822.38152</v>
      </c>
      <c r="I149" s="146">
        <v>8.6145776804636573E-2</v>
      </c>
      <c r="J149" s="147">
        <v>9.0445915363162779E-2</v>
      </c>
      <c r="K149" s="8"/>
      <c r="L149" s="9"/>
      <c r="M149" s="8"/>
      <c r="N149" s="9"/>
      <c r="O149" s="8"/>
      <c r="P149" s="9"/>
    </row>
    <row r="150" spans="1:16" ht="20.100000000000001" customHeight="1" x14ac:dyDescent="0.2">
      <c r="A150" s="476" t="s">
        <v>37</v>
      </c>
      <c r="B150" s="417" t="s">
        <v>177</v>
      </c>
      <c r="C150" s="391">
        <f t="shared" si="45"/>
        <v>1397225.2330100001</v>
      </c>
      <c r="D150" s="391">
        <f t="shared" si="46"/>
        <v>1542642.87258</v>
      </c>
      <c r="E150" s="147">
        <v>0.22368870481697153</v>
      </c>
      <c r="F150" s="146">
        <v>0.2194693037790591</v>
      </c>
      <c r="G150" s="145">
        <f t="shared" si="47"/>
        <v>204670.62013</v>
      </c>
      <c r="H150" s="145">
        <f t="shared" si="48"/>
        <v>210291.71025999999</v>
      </c>
      <c r="I150" s="146">
        <v>3.2766732842591323E-2</v>
      </c>
      <c r="J150" s="147">
        <v>2.9917861134043121E-2</v>
      </c>
      <c r="K150" s="8"/>
      <c r="L150" s="9"/>
      <c r="M150" s="8"/>
      <c r="N150" s="9"/>
      <c r="O150" s="8"/>
      <c r="P150" s="9"/>
    </row>
    <row r="151" spans="1:16" ht="20.100000000000001" customHeight="1" x14ac:dyDescent="0.2">
      <c r="A151" s="476" t="s">
        <v>38</v>
      </c>
      <c r="B151" s="16" t="s">
        <v>330</v>
      </c>
      <c r="C151" s="391">
        <f t="shared" si="45"/>
        <v>205735.23172000001</v>
      </c>
      <c r="D151" s="391">
        <f t="shared" si="46"/>
        <v>235021.27017</v>
      </c>
      <c r="E151" s="147">
        <v>0.23570636968047778</v>
      </c>
      <c r="F151" s="146">
        <v>0.24630568688964047</v>
      </c>
      <c r="G151" s="145">
        <f t="shared" si="47"/>
        <v>55879.222370000003</v>
      </c>
      <c r="H151" s="145">
        <f t="shared" si="48"/>
        <v>47389.085189999998</v>
      </c>
      <c r="I151" s="146">
        <v>6.4019606828092199E-2</v>
      </c>
      <c r="J151" s="147">
        <v>4.9664445989725449E-2</v>
      </c>
      <c r="K151" s="8"/>
      <c r="L151" s="9"/>
      <c r="M151" s="8"/>
      <c r="N151" s="9"/>
      <c r="O151" s="8"/>
      <c r="P151" s="9"/>
    </row>
    <row r="152" spans="1:16" ht="20.100000000000001" customHeight="1" thickBot="1" x14ac:dyDescent="0.25">
      <c r="A152" s="476" t="s">
        <v>39</v>
      </c>
      <c r="B152" s="417" t="s">
        <v>178</v>
      </c>
      <c r="C152" s="391">
        <f t="shared" si="45"/>
        <v>9815.1866699999991</v>
      </c>
      <c r="D152" s="391">
        <f t="shared" si="46"/>
        <v>11784.07619</v>
      </c>
      <c r="E152" s="147">
        <v>0.12784927169479474</v>
      </c>
      <c r="F152" s="146">
        <v>0.11998240291867973</v>
      </c>
      <c r="G152" s="145">
        <f t="shared" si="47"/>
        <v>3724.9281599999999</v>
      </c>
      <c r="H152" s="145">
        <f t="shared" si="48"/>
        <v>4616.0286999999998</v>
      </c>
      <c r="I152" s="146">
        <v>4.851964291489444E-2</v>
      </c>
      <c r="J152" s="147">
        <v>4.6999205235755473E-2</v>
      </c>
      <c r="K152" s="8"/>
      <c r="L152" s="9"/>
      <c r="M152" s="8"/>
      <c r="N152" s="9"/>
      <c r="O152" s="8"/>
      <c r="P152" s="9"/>
    </row>
    <row r="153" spans="1:16" ht="20.100000000000001" customHeight="1" thickBot="1" x14ac:dyDescent="0.25">
      <c r="A153" s="60"/>
      <c r="B153" s="55" t="s">
        <v>2</v>
      </c>
      <c r="C153" s="133">
        <f>SUM(C123:C152)</f>
        <v>10023867.444620002</v>
      </c>
      <c r="D153" s="133">
        <f>SUM(D123:D152)</f>
        <v>10797436.476189999</v>
      </c>
      <c r="E153" s="138">
        <v>0.2349229017237161</v>
      </c>
      <c r="F153" s="138">
        <v>0.22926988461474063</v>
      </c>
      <c r="G153" s="133">
        <f>SUM(G123:G152)</f>
        <v>2302748.6126800003</v>
      </c>
      <c r="H153" s="133">
        <f>SUM(H123:H152)</f>
        <v>2379104.9406900001</v>
      </c>
      <c r="I153" s="137">
        <v>5.396803070469524E-2</v>
      </c>
      <c r="J153" s="138">
        <v>5.051727939693576E-2</v>
      </c>
      <c r="K153" s="8"/>
      <c r="L153" s="9"/>
      <c r="M153" s="8"/>
      <c r="N153" s="9"/>
      <c r="O153" s="8"/>
      <c r="P153" s="9"/>
    </row>
    <row r="154" spans="1:16" ht="20.100000000000001" customHeight="1" x14ac:dyDescent="0.2">
      <c r="C154" s="9" t="b">
        <f>+C153=F75</f>
        <v>1</v>
      </c>
      <c r="D154" s="9" t="b">
        <f>+D153=G75</f>
        <v>1</v>
      </c>
      <c r="E154" s="9"/>
      <c r="F154" s="9"/>
      <c r="G154" s="9" t="b">
        <f>+I75=G153</f>
        <v>1</v>
      </c>
      <c r="H154" s="9" t="b">
        <f>+J75=H153</f>
        <v>1</v>
      </c>
      <c r="I154" s="379"/>
    </row>
    <row r="155" spans="1:16" ht="20.100000000000001" customHeight="1" x14ac:dyDescent="0.2">
      <c r="C155" s="9"/>
      <c r="D155" s="9"/>
      <c r="E155" s="156"/>
      <c r="F155" s="156"/>
      <c r="G155" s="9"/>
      <c r="H155" s="9"/>
    </row>
    <row r="156" spans="1:16" ht="20.100000000000001" customHeight="1" x14ac:dyDescent="0.2"/>
    <row r="157" spans="1:16" ht="20.100000000000001" customHeight="1" x14ac:dyDescent="0.2"/>
    <row r="158" spans="1:16" ht="20.100000000000001" customHeight="1" x14ac:dyDescent="0.2"/>
    <row r="159" spans="1:16" ht="20.100000000000001" customHeight="1" x14ac:dyDescent="0.2"/>
    <row r="160" spans="1:16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spans="1:1" ht="20.100000000000001" customHeight="1" x14ac:dyDescent="0.2"/>
    <row r="178" spans="1:1" ht="20.100000000000001" customHeight="1" x14ac:dyDescent="0.2"/>
    <row r="179" spans="1:1" ht="20.100000000000001" customHeight="1" x14ac:dyDescent="0.2"/>
    <row r="180" spans="1:1" ht="20.100000000000001" customHeight="1" x14ac:dyDescent="0.2"/>
    <row r="181" spans="1:1" ht="20.100000000000001" customHeight="1" x14ac:dyDescent="0.2"/>
    <row r="182" spans="1:1" ht="20.100000000000001" customHeight="1" x14ac:dyDescent="0.2"/>
    <row r="183" spans="1:1" ht="20.100000000000001" customHeight="1" x14ac:dyDescent="0.2"/>
    <row r="184" spans="1:1" ht="20.100000000000001" customHeight="1" x14ac:dyDescent="0.2"/>
    <row r="185" spans="1:1" ht="20.100000000000001" customHeight="1" x14ac:dyDescent="0.2"/>
    <row r="186" spans="1:1" ht="20.100000000000001" customHeight="1" x14ac:dyDescent="0.2">
      <c r="A186" s="16"/>
    </row>
    <row r="187" spans="1:1" ht="20.100000000000001" customHeight="1" x14ac:dyDescent="0.2">
      <c r="A187" s="16"/>
    </row>
    <row r="188" spans="1:1" ht="20.100000000000001" customHeight="1" x14ac:dyDescent="0.2">
      <c r="A188" s="16"/>
    </row>
    <row r="189" spans="1:1" ht="20.100000000000001" customHeight="1" x14ac:dyDescent="0.2">
      <c r="A189" s="16"/>
    </row>
    <row r="190" spans="1:1" ht="20.100000000000001" customHeight="1" x14ac:dyDescent="0.2">
      <c r="A190" s="16"/>
    </row>
    <row r="191" spans="1:1" ht="20.100000000000001" customHeight="1" x14ac:dyDescent="0.2">
      <c r="A191" s="16"/>
    </row>
    <row r="192" spans="1:1" ht="20.100000000000001" customHeight="1" x14ac:dyDescent="0.2">
      <c r="A192" s="16"/>
    </row>
    <row r="193" s="16" customFormat="1" ht="20.100000000000001" customHeight="1" x14ac:dyDescent="0.2"/>
    <row r="194" s="16" customFormat="1" ht="20.100000000000001" customHeight="1" x14ac:dyDescent="0.2"/>
    <row r="195" s="16" customFormat="1" ht="20.100000000000001" customHeight="1" x14ac:dyDescent="0.2"/>
    <row r="196" s="16" customFormat="1" ht="20.100000000000001" customHeight="1" x14ac:dyDescent="0.2"/>
    <row r="197" s="16" customFormat="1" ht="20.100000000000001" customHeight="1" x14ac:dyDescent="0.2"/>
    <row r="198" s="16" customFormat="1" ht="20.100000000000001" customHeight="1" x14ac:dyDescent="0.2"/>
    <row r="199" s="16" customFormat="1" ht="20.100000000000001" customHeight="1" x14ac:dyDescent="0.2"/>
    <row r="200" s="16" customFormat="1" ht="20.100000000000001" customHeight="1" x14ac:dyDescent="0.2"/>
    <row r="201" s="16" customFormat="1" ht="20.100000000000001" customHeight="1" x14ac:dyDescent="0.2"/>
    <row r="202" s="16" customFormat="1" ht="20.100000000000001" customHeight="1" x14ac:dyDescent="0.2"/>
    <row r="203" s="16" customFormat="1" ht="20.100000000000001" customHeight="1" x14ac:dyDescent="0.2"/>
    <row r="204" s="16" customFormat="1" ht="20.100000000000001" customHeight="1" x14ac:dyDescent="0.2"/>
    <row r="205" s="16" customFormat="1" ht="20.100000000000001" customHeight="1" x14ac:dyDescent="0.2"/>
    <row r="206" s="16" customFormat="1" ht="20.100000000000001" customHeight="1" x14ac:dyDescent="0.2"/>
    <row r="207" s="16" customFormat="1" ht="20.100000000000001" customHeight="1" x14ac:dyDescent="0.2"/>
    <row r="208" s="16" customFormat="1" ht="20.100000000000001" customHeight="1" x14ac:dyDescent="0.2"/>
    <row r="209" spans="1:1" ht="20.100000000000001" customHeight="1" x14ac:dyDescent="0.2">
      <c r="A209" s="16"/>
    </row>
    <row r="210" spans="1:1" ht="20.100000000000001" customHeight="1" x14ac:dyDescent="0.2"/>
    <row r="211" spans="1:1" ht="20.100000000000001" customHeight="1" x14ac:dyDescent="0.2"/>
    <row r="212" spans="1:1" ht="20.100000000000001" customHeight="1" x14ac:dyDescent="0.2"/>
    <row r="213" spans="1:1" ht="20.100000000000001" customHeight="1" x14ac:dyDescent="0.2"/>
    <row r="214" spans="1:1" ht="20.100000000000001" customHeight="1" x14ac:dyDescent="0.2"/>
    <row r="215" spans="1:1" ht="20.100000000000001" customHeight="1" x14ac:dyDescent="0.2"/>
    <row r="216" spans="1:1" ht="20.100000000000001" customHeight="1" x14ac:dyDescent="0.2"/>
    <row r="217" spans="1:1" ht="20.100000000000001" customHeight="1" x14ac:dyDescent="0.2"/>
    <row r="218" spans="1:1" ht="20.100000000000001" customHeight="1" x14ac:dyDescent="0.2"/>
    <row r="219" spans="1:1" ht="20.100000000000001" customHeight="1" x14ac:dyDescent="0.2"/>
    <row r="220" spans="1:1" ht="20.100000000000001" customHeight="1" x14ac:dyDescent="0.2"/>
    <row r="221" spans="1:1" ht="20.100000000000001" customHeight="1" x14ac:dyDescent="0.2"/>
    <row r="222" spans="1:1" ht="20.100000000000001" customHeight="1" x14ac:dyDescent="0.2"/>
    <row r="223" spans="1:1" ht="20.100000000000001" customHeight="1" x14ac:dyDescent="0.2"/>
    <row r="224" spans="1:1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</sheetData>
  <sortState xmlns:xlrd2="http://schemas.microsoft.com/office/spreadsheetml/2017/richdata2" ref="B118:J141">
    <sortCondition ref="B118"/>
  </sortState>
  <mergeCells count="14">
    <mergeCell ref="A1:N1"/>
    <mergeCell ref="A10:N10"/>
    <mergeCell ref="I43:J43"/>
    <mergeCell ref="A118:J118"/>
    <mergeCell ref="L43:M43"/>
    <mergeCell ref="I4:J4"/>
    <mergeCell ref="L4:M4"/>
    <mergeCell ref="I12:J12"/>
    <mergeCell ref="L12:M12"/>
    <mergeCell ref="C4:D4"/>
    <mergeCell ref="B43:B44"/>
    <mergeCell ref="C12:D12"/>
    <mergeCell ref="C43:D43"/>
    <mergeCell ref="A43:A44"/>
  </mergeCells>
  <phoneticPr fontId="0" type="noConversion"/>
  <conditionalFormatting sqref="F9:M9 G155:H155 Q6:Q75 L82:L153 N82:N153 P6:P153">
    <cfRule type="cellIs" dxfId="10" priority="14" operator="notEqual">
      <formula>0</formula>
    </cfRule>
  </conditionalFormatting>
  <conditionalFormatting sqref="XEY117:XFD117">
    <cfRule type="cellIs" dxfId="9" priority="2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fitToHeight="9" orientation="portrait" horizontalDpi="300" verticalDpi="300" r:id="rId1"/>
  <headerFooter alignWithMargins="0">
    <oddHeader>&amp;A</oddHeader>
  </headerFooter>
  <rowBreaks count="1" manualBreakCount="1">
    <brk id="85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2:P266"/>
  <sheetViews>
    <sheetView zoomScale="80" zoomScaleNormal="80" zoomScaleSheetLayoutView="80" workbookViewId="0">
      <selection activeCell="G4" sqref="G4"/>
    </sheetView>
  </sheetViews>
  <sheetFormatPr defaultColWidth="9.140625" defaultRowHeight="12.75" x14ac:dyDescent="0.2"/>
  <cols>
    <col min="1" max="1" width="3.85546875" style="125" customWidth="1"/>
    <col min="2" max="2" width="35.7109375" style="118" bestFit="1" customWidth="1"/>
    <col min="3" max="3" width="21.85546875" style="18" customWidth="1"/>
    <col min="4" max="4" width="20.85546875" style="18" customWidth="1"/>
    <col min="5" max="5" width="12.85546875" style="18" customWidth="1"/>
    <col min="6" max="6" width="8.7109375" style="18" customWidth="1"/>
    <col min="7" max="7" width="15.140625" style="18" customWidth="1"/>
    <col min="8" max="8" width="14.85546875" style="18" customWidth="1"/>
    <col min="9" max="9" width="11.5703125" style="18" bestFit="1" customWidth="1"/>
    <col min="10" max="10" width="9.140625" style="18"/>
    <col min="11" max="11" width="16.42578125" style="18" customWidth="1"/>
    <col min="12" max="12" width="10.42578125" style="18" bestFit="1" customWidth="1"/>
    <col min="13" max="13" width="13.7109375" style="18" customWidth="1"/>
    <col min="14" max="14" width="16" style="18" customWidth="1"/>
    <col min="15" max="15" width="11.85546875" style="18" customWidth="1"/>
    <col min="16" max="16" width="12.5703125" style="18" customWidth="1"/>
    <col min="17" max="18" width="13.5703125" style="18" customWidth="1"/>
    <col min="19" max="16384" width="9.140625" style="18"/>
  </cols>
  <sheetData>
    <row r="2" spans="1:16" ht="20.100000000000001" customHeight="1" x14ac:dyDescent="0.2">
      <c r="A2" s="586" t="s">
        <v>124</v>
      </c>
      <c r="B2" s="586"/>
      <c r="C2" s="586"/>
      <c r="D2" s="586"/>
      <c r="E2" s="586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20.100000000000001" customHeight="1" thickBot="1" x14ac:dyDescent="0.25">
      <c r="A3" s="113"/>
      <c r="B3" s="113"/>
      <c r="C3" s="113"/>
      <c r="D3" s="113"/>
      <c r="E3" s="113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20.100000000000001" customHeight="1" thickBot="1" x14ac:dyDescent="0.25">
      <c r="A4" s="114" t="s">
        <v>3</v>
      </c>
      <c r="B4" s="114" t="s">
        <v>4</v>
      </c>
      <c r="C4" s="195" t="s">
        <v>90</v>
      </c>
      <c r="D4" s="196"/>
      <c r="E4" s="116" t="s">
        <v>6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20.100000000000001" customHeight="1" thickBot="1" x14ac:dyDescent="0.25">
      <c r="A5" s="119"/>
      <c r="B5" s="127"/>
      <c r="C5" s="362">
        <f>+'4.1.4 Koszty'!C5</f>
        <v>2020</v>
      </c>
      <c r="D5" s="362">
        <f>+'4.1.4 Koszty'!D5</f>
        <v>2021</v>
      </c>
      <c r="E5" s="362" t="str">
        <f>+'4.1.4 Koszty'!E5</f>
        <v>21/20</v>
      </c>
      <c r="F5" s="197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6" ht="20.100000000000001" customHeight="1" x14ac:dyDescent="0.2">
      <c r="A6" s="198" t="s">
        <v>7</v>
      </c>
      <c r="B6" s="199" t="s">
        <v>0</v>
      </c>
      <c r="C6" s="121">
        <f>+C39</f>
        <v>78814507.716660023</v>
      </c>
      <c r="D6" s="121">
        <f t="shared" ref="D6" si="0">+D39</f>
        <v>77708945.671020001</v>
      </c>
      <c r="E6" s="128">
        <f>+D6/C6</f>
        <v>0.98597260735784154</v>
      </c>
      <c r="F6" s="8"/>
      <c r="G6" s="9"/>
    </row>
    <row r="7" spans="1:16" ht="20.100000000000001" customHeight="1" thickBot="1" x14ac:dyDescent="0.25">
      <c r="A7" s="200" t="s">
        <v>8</v>
      </c>
      <c r="B7" s="201" t="s">
        <v>1</v>
      </c>
      <c r="C7" s="93">
        <f>+C75</f>
        <v>73969922.621629998</v>
      </c>
      <c r="D7" s="93">
        <f t="shared" ref="D7" si="1">+D75</f>
        <v>79321506.550850019</v>
      </c>
      <c r="E7" s="128">
        <f>+D7/C7</f>
        <v>1.0723481077112162</v>
      </c>
      <c r="F7" s="8"/>
      <c r="G7" s="9"/>
    </row>
    <row r="8" spans="1:16" s="124" customFormat="1" ht="20.100000000000001" customHeight="1" thickBot="1" x14ac:dyDescent="0.25">
      <c r="A8" s="132"/>
      <c r="B8" s="202" t="s">
        <v>2</v>
      </c>
      <c r="C8" s="12">
        <f>SUM(C6:C7)</f>
        <v>152784430.33829004</v>
      </c>
      <c r="D8" s="12">
        <f>SUM(D6:D7)</f>
        <v>157030452.22187001</v>
      </c>
      <c r="E8" s="129">
        <f>+D8/C8</f>
        <v>1.027790933108685</v>
      </c>
      <c r="F8" s="8"/>
      <c r="G8" s="9"/>
    </row>
    <row r="9" spans="1:16" ht="20.100000000000001" customHeight="1" x14ac:dyDescent="0.2">
      <c r="A9" s="203"/>
      <c r="B9" s="155"/>
      <c r="C9" s="17"/>
      <c r="D9" s="17"/>
      <c r="E9" s="17"/>
      <c r="F9" s="17"/>
      <c r="G9" s="9"/>
      <c r="H9" s="17"/>
      <c r="I9" s="17"/>
      <c r="J9" s="17"/>
      <c r="K9" s="17"/>
      <c r="L9" s="17"/>
      <c r="M9" s="17"/>
      <c r="N9" s="17"/>
      <c r="O9" s="17"/>
      <c r="P9" s="17"/>
    </row>
    <row r="10" spans="1:16" s="130" customFormat="1" ht="20.100000000000001" customHeight="1" x14ac:dyDescent="0.2">
      <c r="A10" s="587" t="s">
        <v>123</v>
      </c>
      <c r="B10" s="587"/>
      <c r="C10" s="587"/>
      <c r="D10" s="587"/>
      <c r="E10" s="587"/>
      <c r="F10" s="204"/>
      <c r="G10" s="9"/>
      <c r="H10" s="204"/>
      <c r="I10" s="204"/>
      <c r="J10" s="204"/>
      <c r="K10" s="204"/>
      <c r="L10" s="204"/>
      <c r="M10" s="204"/>
      <c r="N10" s="204"/>
      <c r="O10" s="204"/>
      <c r="P10" s="204"/>
    </row>
    <row r="11" spans="1:16" ht="20.100000000000001" customHeight="1" thickBot="1" x14ac:dyDescent="0.25">
      <c r="A11" s="113"/>
      <c r="B11" s="113"/>
      <c r="C11" s="113"/>
      <c r="D11" s="113"/>
      <c r="E11" s="113"/>
      <c r="F11" s="118"/>
      <c r="G11" s="9"/>
      <c r="H11" s="118"/>
      <c r="I11" s="118"/>
      <c r="J11" s="118"/>
      <c r="K11" s="118"/>
      <c r="L11" s="118"/>
      <c r="M11" s="118"/>
      <c r="N11" s="118"/>
      <c r="O11" s="118"/>
      <c r="P11" s="118"/>
    </row>
    <row r="12" spans="1:16" ht="20.100000000000001" customHeight="1" thickBot="1" x14ac:dyDescent="0.25">
      <c r="A12" s="114" t="s">
        <v>3</v>
      </c>
      <c r="B12" s="114" t="s">
        <v>10</v>
      </c>
      <c r="C12" s="196" t="s">
        <v>90</v>
      </c>
      <c r="D12" s="196"/>
      <c r="E12" s="116" t="s">
        <v>6</v>
      </c>
      <c r="F12" s="118"/>
      <c r="G12" s="9"/>
      <c r="H12" s="118"/>
      <c r="I12" s="118"/>
      <c r="J12" s="118"/>
      <c r="K12" s="118"/>
      <c r="L12" s="118"/>
      <c r="M12" s="118"/>
      <c r="N12" s="118"/>
      <c r="O12" s="118"/>
      <c r="P12" s="118"/>
    </row>
    <row r="13" spans="1:16" ht="20.100000000000001" customHeight="1" thickBot="1" x14ac:dyDescent="0.25">
      <c r="A13" s="119"/>
      <c r="B13" s="205"/>
      <c r="C13" s="362">
        <f>+C5</f>
        <v>2020</v>
      </c>
      <c r="D13" s="362">
        <f t="shared" ref="D13:E13" si="2">+D5</f>
        <v>2021</v>
      </c>
      <c r="E13" s="362" t="str">
        <f t="shared" si="2"/>
        <v>21/20</v>
      </c>
      <c r="F13" s="118"/>
      <c r="G13" s="9"/>
      <c r="H13" s="118"/>
      <c r="I13" s="118"/>
      <c r="J13" s="118"/>
      <c r="K13" s="118"/>
      <c r="L13" s="118"/>
      <c r="M13" s="118"/>
      <c r="N13" s="118"/>
      <c r="O13" s="118"/>
      <c r="P13" s="118"/>
    </row>
    <row r="14" spans="1:16" ht="20.100000000000001" customHeight="1" x14ac:dyDescent="0.2">
      <c r="A14" s="466" t="s">
        <v>7</v>
      </c>
      <c r="B14" s="417" t="s">
        <v>152</v>
      </c>
      <c r="C14" s="19">
        <v>2584390.8240299998</v>
      </c>
      <c r="D14" s="19">
        <v>2486985.0905599999</v>
      </c>
      <c r="E14" s="21">
        <f>+IF(C14=0,"X",D14/C14)</f>
        <v>0.96230998324080519</v>
      </c>
      <c r="F14" s="8"/>
      <c r="G14" s="9"/>
    </row>
    <row r="15" spans="1:16" ht="20.100000000000001" customHeight="1" x14ac:dyDescent="0.2">
      <c r="A15" s="467" t="s">
        <v>8</v>
      </c>
      <c r="B15" s="417" t="s">
        <v>203</v>
      </c>
      <c r="C15" s="19">
        <v>2131462.6903900001</v>
      </c>
      <c r="D15" s="19">
        <v>2084720.78421</v>
      </c>
      <c r="E15" s="21">
        <f t="shared" ref="E15:E39" si="3">+IF(C15=0,"X",D15/C15)</f>
        <v>0.97807050229368653</v>
      </c>
      <c r="F15" s="8"/>
      <c r="G15" s="9"/>
    </row>
    <row r="16" spans="1:16" ht="20.100000000000001" customHeight="1" x14ac:dyDescent="0.2">
      <c r="A16" s="467" t="s">
        <v>9</v>
      </c>
      <c r="B16" s="417" t="s">
        <v>240</v>
      </c>
      <c r="C16" s="19">
        <v>13371994.400490001</v>
      </c>
      <c r="D16" s="19">
        <v>13650350.909050001</v>
      </c>
      <c r="E16" s="21">
        <f t="shared" si="3"/>
        <v>1.0208163793839011</v>
      </c>
      <c r="F16" s="8"/>
      <c r="G16" s="9"/>
    </row>
    <row r="17" spans="1:7" ht="20.100000000000001" customHeight="1" x14ac:dyDescent="0.2">
      <c r="A17" s="476" t="s">
        <v>11</v>
      </c>
      <c r="B17" s="417" t="s">
        <v>337</v>
      </c>
      <c r="C17" s="19">
        <v>830800.31174999999</v>
      </c>
      <c r="D17" s="19">
        <v>789964.51252999995</v>
      </c>
      <c r="E17" s="21">
        <f t="shared" ref="E17:E34" si="4">+IF(C17=0,"X",D17/C17)</f>
        <v>0.95084763613775802</v>
      </c>
      <c r="F17" s="8"/>
      <c r="G17" s="9"/>
    </row>
    <row r="18" spans="1:7" ht="20.100000000000001" customHeight="1" x14ac:dyDescent="0.2">
      <c r="A18" s="476" t="s">
        <v>12</v>
      </c>
      <c r="B18" s="417" t="s">
        <v>153</v>
      </c>
      <c r="C18" s="19">
        <v>574744.56694000005</v>
      </c>
      <c r="D18" s="19">
        <v>581885.15604000003</v>
      </c>
      <c r="E18" s="21">
        <f t="shared" si="4"/>
        <v>1.0124239349282016</v>
      </c>
      <c r="F18" s="8"/>
      <c r="G18" s="9"/>
    </row>
    <row r="19" spans="1:7" ht="20.100000000000001" customHeight="1" x14ac:dyDescent="0.2">
      <c r="A19" s="476" t="s">
        <v>13</v>
      </c>
      <c r="B19" s="417" t="s">
        <v>154</v>
      </c>
      <c r="C19" s="19">
        <v>1891949.40506</v>
      </c>
      <c r="D19" s="19">
        <v>2017240.22428</v>
      </c>
      <c r="E19" s="21">
        <f t="shared" si="4"/>
        <v>1.0662231341308128</v>
      </c>
      <c r="F19" s="8"/>
      <c r="G19" s="9"/>
    </row>
    <row r="20" spans="1:7" ht="20.100000000000001" customHeight="1" x14ac:dyDescent="0.2">
      <c r="A20" s="476" t="s">
        <v>14</v>
      </c>
      <c r="B20" s="417" t="s">
        <v>182</v>
      </c>
      <c r="C20" s="19">
        <v>1087177.2984499999</v>
      </c>
      <c r="D20" s="19">
        <v>1150992.0605299999</v>
      </c>
      <c r="E20" s="21">
        <f t="shared" si="4"/>
        <v>1.0586976587636454</v>
      </c>
      <c r="F20" s="8"/>
      <c r="G20" s="9"/>
    </row>
    <row r="21" spans="1:7" ht="20.100000000000001" customHeight="1" x14ac:dyDescent="0.2">
      <c r="A21" s="476" t="s">
        <v>15</v>
      </c>
      <c r="B21" s="417" t="s">
        <v>155</v>
      </c>
      <c r="C21" s="19">
        <v>1659501.7250000001</v>
      </c>
      <c r="D21" s="19">
        <v>1229196.00153</v>
      </c>
      <c r="E21" s="21">
        <f t="shared" si="4"/>
        <v>0.74070185225628493</v>
      </c>
      <c r="F21" s="8"/>
      <c r="G21" s="9"/>
    </row>
    <row r="22" spans="1:7" ht="20.100000000000001" customHeight="1" x14ac:dyDescent="0.2">
      <c r="A22" s="476" t="s">
        <v>16</v>
      </c>
      <c r="B22" s="417" t="s">
        <v>156</v>
      </c>
      <c r="C22" s="19">
        <v>3466823.0275500002</v>
      </c>
      <c r="D22" s="19">
        <v>3418757.5629400001</v>
      </c>
      <c r="E22" s="21">
        <f t="shared" si="4"/>
        <v>0.98613558747359309</v>
      </c>
      <c r="F22" s="8"/>
      <c r="G22" s="9"/>
    </row>
    <row r="23" spans="1:7" ht="20.100000000000001" customHeight="1" x14ac:dyDescent="0.2">
      <c r="A23" s="476" t="s">
        <v>17</v>
      </c>
      <c r="B23" s="417" t="s">
        <v>157</v>
      </c>
      <c r="C23" s="19">
        <v>13818.450940000001</v>
      </c>
      <c r="D23" s="19">
        <v>15248.886780000001</v>
      </c>
      <c r="E23" s="21">
        <f t="shared" si="4"/>
        <v>1.1035163670813017</v>
      </c>
      <c r="F23" s="8"/>
      <c r="G23" s="9"/>
    </row>
    <row r="24" spans="1:7" ht="20.100000000000001" customHeight="1" x14ac:dyDescent="0.2">
      <c r="A24" s="476" t="s">
        <v>18</v>
      </c>
      <c r="B24" s="417" t="s">
        <v>158</v>
      </c>
      <c r="C24" s="19">
        <v>4758785.4890099997</v>
      </c>
      <c r="D24" s="19">
        <v>4532207.7575300001</v>
      </c>
      <c r="E24" s="21">
        <f t="shared" si="4"/>
        <v>0.95238748794135375</v>
      </c>
      <c r="F24" s="8"/>
      <c r="G24" s="9"/>
    </row>
    <row r="25" spans="1:7" ht="20.100000000000001" customHeight="1" x14ac:dyDescent="0.2">
      <c r="A25" s="476" t="s">
        <v>19</v>
      </c>
      <c r="B25" s="417" t="s">
        <v>159</v>
      </c>
      <c r="C25" s="19">
        <v>7601786.4118900001</v>
      </c>
      <c r="D25" s="19">
        <v>7874316.3565199999</v>
      </c>
      <c r="E25" s="21">
        <f t="shared" si="4"/>
        <v>1.035850776365373</v>
      </c>
      <c r="F25" s="8"/>
      <c r="G25" s="9"/>
    </row>
    <row r="26" spans="1:7" ht="20.100000000000001" customHeight="1" x14ac:dyDescent="0.2">
      <c r="A26" s="476" t="s">
        <v>20</v>
      </c>
      <c r="B26" s="417" t="s">
        <v>160</v>
      </c>
      <c r="C26" s="19">
        <v>5348232.5250000004</v>
      </c>
      <c r="D26" s="19">
        <v>4748938.5410399996</v>
      </c>
      <c r="E26" s="21">
        <f t="shared" si="4"/>
        <v>0.88794541352519063</v>
      </c>
      <c r="F26" s="8"/>
      <c r="G26" s="9"/>
    </row>
    <row r="27" spans="1:7" ht="20.100000000000001" customHeight="1" x14ac:dyDescent="0.2">
      <c r="A27" s="476" t="s">
        <v>21</v>
      </c>
      <c r="B27" s="417" t="s">
        <v>241</v>
      </c>
      <c r="C27" s="19">
        <v>1949909.3088199999</v>
      </c>
      <c r="D27" s="19">
        <v>1689874.2616099999</v>
      </c>
      <c r="E27" s="21">
        <f t="shared" si="4"/>
        <v>0.86664249150779127</v>
      </c>
      <c r="F27" s="8"/>
      <c r="G27" s="9"/>
    </row>
    <row r="28" spans="1:7" ht="20.100000000000001" customHeight="1" x14ac:dyDescent="0.2">
      <c r="A28" s="476" t="s">
        <v>22</v>
      </c>
      <c r="B28" s="417" t="s">
        <v>242</v>
      </c>
      <c r="C28" s="19">
        <v>13499.81673</v>
      </c>
      <c r="D28" s="19">
        <v>14201.4815</v>
      </c>
      <c r="E28" s="21">
        <f t="shared" si="4"/>
        <v>1.0519758737495097</v>
      </c>
      <c r="F28" s="8"/>
      <c r="G28" s="9"/>
    </row>
    <row r="29" spans="1:7" ht="20.100000000000001" customHeight="1" x14ac:dyDescent="0.2">
      <c r="A29" s="476" t="s">
        <v>23</v>
      </c>
      <c r="B29" s="417" t="s">
        <v>338</v>
      </c>
      <c r="C29" s="19">
        <v>9362.0504799999999</v>
      </c>
      <c r="D29" s="19">
        <v>174816.55781</v>
      </c>
      <c r="E29" s="21">
        <f t="shared" si="4"/>
        <v>18.672892031874625</v>
      </c>
      <c r="F29" s="8"/>
      <c r="G29" s="9"/>
    </row>
    <row r="30" spans="1:7" ht="20.100000000000001" customHeight="1" x14ac:dyDescent="0.2">
      <c r="A30" s="476" t="s">
        <v>24</v>
      </c>
      <c r="B30" s="417" t="s">
        <v>204</v>
      </c>
      <c r="C30" s="19">
        <v>23047672.769370001</v>
      </c>
      <c r="D30" s="19">
        <v>23034926.77361</v>
      </c>
      <c r="E30" s="21">
        <f t="shared" si="4"/>
        <v>0.99944697254740011</v>
      </c>
      <c r="F30" s="8"/>
      <c r="G30" s="9"/>
    </row>
    <row r="31" spans="1:7" ht="20.100000000000001" customHeight="1" x14ac:dyDescent="0.2">
      <c r="A31" s="476" t="s">
        <v>25</v>
      </c>
      <c r="B31" s="417" t="s">
        <v>188</v>
      </c>
      <c r="C31" s="19">
        <v>319536.31261999998</v>
      </c>
      <c r="D31" s="19">
        <v>334028.19959999999</v>
      </c>
      <c r="E31" s="21">
        <f t="shared" si="4"/>
        <v>1.0453528641586163</v>
      </c>
      <c r="F31" s="8"/>
      <c r="G31" s="9"/>
    </row>
    <row r="32" spans="1:7" ht="20.100000000000001" customHeight="1" x14ac:dyDescent="0.2">
      <c r="A32" s="476" t="s">
        <v>26</v>
      </c>
      <c r="B32" s="417" t="s">
        <v>298</v>
      </c>
      <c r="C32" s="19">
        <v>149356.06711999999</v>
      </c>
      <c r="D32" s="19">
        <v>180142.00549000001</v>
      </c>
      <c r="E32" s="21">
        <f t="shared" si="4"/>
        <v>1.2061244579054502</v>
      </c>
      <c r="F32" s="8"/>
      <c r="G32" s="9"/>
    </row>
    <row r="33" spans="1:7" ht="20.100000000000001" customHeight="1" x14ac:dyDescent="0.2">
      <c r="A33" s="476" t="s">
        <v>27</v>
      </c>
      <c r="B33" s="417" t="s">
        <v>320</v>
      </c>
      <c r="C33" s="19">
        <v>827295.43125000002</v>
      </c>
      <c r="D33" s="19">
        <v>867645.82415999996</v>
      </c>
      <c r="E33" s="21">
        <f t="shared" si="4"/>
        <v>1.0487738616530646</v>
      </c>
      <c r="F33" s="8"/>
      <c r="G33" s="9"/>
    </row>
    <row r="34" spans="1:7" ht="20.100000000000001" customHeight="1" x14ac:dyDescent="0.2">
      <c r="A34" s="476" t="s">
        <v>28</v>
      </c>
      <c r="B34" s="417" t="s">
        <v>205</v>
      </c>
      <c r="C34" s="19">
        <v>21597.22869</v>
      </c>
      <c r="D34" s="19">
        <v>24060.364610000001</v>
      </c>
      <c r="E34" s="21">
        <f t="shared" si="4"/>
        <v>1.1140487029773634</v>
      </c>
      <c r="F34" s="8"/>
      <c r="G34" s="9"/>
    </row>
    <row r="35" spans="1:7" ht="20.100000000000001" customHeight="1" x14ac:dyDescent="0.2">
      <c r="A35" s="476" t="s">
        <v>31</v>
      </c>
      <c r="B35" s="417" t="s">
        <v>161</v>
      </c>
      <c r="C35" s="19">
        <v>2934158.0661999998</v>
      </c>
      <c r="D35" s="19">
        <v>2483060.1484699999</v>
      </c>
      <c r="E35" s="21">
        <f t="shared" ref="E35:E38" si="5">+IF(C35=0,"X",D35/C35)</f>
        <v>0.84625984437361534</v>
      </c>
      <c r="F35" s="8"/>
      <c r="G35" s="9"/>
    </row>
    <row r="36" spans="1:7" ht="20.100000000000001" customHeight="1" x14ac:dyDescent="0.2">
      <c r="A36" s="476" t="s">
        <v>32</v>
      </c>
      <c r="B36" s="417" t="s">
        <v>321</v>
      </c>
      <c r="C36" s="19">
        <v>857416.71602000005</v>
      </c>
      <c r="D36" s="19">
        <v>951415.11231</v>
      </c>
      <c r="E36" s="21">
        <f t="shared" si="5"/>
        <v>1.1096297687387371</v>
      </c>
      <c r="F36" s="8"/>
      <c r="G36" s="9"/>
    </row>
    <row r="37" spans="1:7" ht="20.100000000000001" customHeight="1" x14ac:dyDescent="0.2">
      <c r="A37" s="476" t="s">
        <v>33</v>
      </c>
      <c r="B37" s="417" t="s">
        <v>243</v>
      </c>
      <c r="C37" s="19">
        <v>2061178.92402</v>
      </c>
      <c r="D37" s="19">
        <v>2072605.2914400001</v>
      </c>
      <c r="E37" s="21">
        <f t="shared" si="5"/>
        <v>1.0055436077318871</v>
      </c>
      <c r="F37" s="8"/>
      <c r="G37" s="9"/>
    </row>
    <row r="38" spans="1:7" ht="20.100000000000001" customHeight="1" thickBot="1" x14ac:dyDescent="0.25">
      <c r="A38" s="476" t="s">
        <v>34</v>
      </c>
      <c r="B38" s="417" t="s">
        <v>206</v>
      </c>
      <c r="C38" s="19">
        <v>1302057.8988399999</v>
      </c>
      <c r="D38" s="19">
        <v>1301365.80687</v>
      </c>
      <c r="E38" s="21">
        <f t="shared" si="5"/>
        <v>0.99946846298416026</v>
      </c>
      <c r="F38" s="8"/>
      <c r="G38" s="9"/>
    </row>
    <row r="39" spans="1:7" s="90" customFormat="1" ht="20.100000000000001" customHeight="1" thickBot="1" x14ac:dyDescent="0.25">
      <c r="A39" s="105"/>
      <c r="B39" s="206" t="s">
        <v>2</v>
      </c>
      <c r="C39" s="407">
        <f>SUM(C14:C38)</f>
        <v>78814507.716660023</v>
      </c>
      <c r="D39" s="407">
        <f>SUM(D14:D38)</f>
        <v>77708945.671020001</v>
      </c>
      <c r="E39" s="167">
        <f t="shared" si="3"/>
        <v>0.98597260735784154</v>
      </c>
      <c r="F39" s="8"/>
      <c r="G39" s="9"/>
    </row>
    <row r="40" spans="1:7" ht="20.100000000000001" customHeight="1" x14ac:dyDescent="0.2">
      <c r="B40" s="207"/>
      <c r="C40" s="410">
        <v>0</v>
      </c>
      <c r="D40" s="410">
        <v>0</v>
      </c>
      <c r="E40" s="83"/>
      <c r="G40" s="9"/>
    </row>
    <row r="41" spans="1:7" ht="20.100000000000001" customHeight="1" x14ac:dyDescent="0.2">
      <c r="A41" s="588" t="s">
        <v>122</v>
      </c>
      <c r="B41" s="588"/>
      <c r="C41" s="588"/>
      <c r="D41" s="588"/>
      <c r="E41" s="588"/>
      <c r="G41" s="9"/>
    </row>
    <row r="42" spans="1:7" ht="20.100000000000001" customHeight="1" thickBot="1" x14ac:dyDescent="0.25">
      <c r="A42" s="113"/>
      <c r="B42" s="113"/>
      <c r="C42" s="113"/>
      <c r="D42" s="113"/>
      <c r="E42" s="113"/>
      <c r="G42" s="9"/>
    </row>
    <row r="43" spans="1:7" ht="20.100000000000001" customHeight="1" thickBot="1" x14ac:dyDescent="0.25">
      <c r="A43" s="114" t="s">
        <v>3</v>
      </c>
      <c r="B43" s="115" t="s">
        <v>10</v>
      </c>
      <c r="C43" s="195" t="s">
        <v>90</v>
      </c>
      <c r="D43" s="196"/>
      <c r="E43" s="198" t="s">
        <v>6</v>
      </c>
      <c r="G43" s="9"/>
    </row>
    <row r="44" spans="1:7" ht="20.100000000000001" customHeight="1" thickBot="1" x14ac:dyDescent="0.25">
      <c r="A44" s="119"/>
      <c r="B44" s="208"/>
      <c r="C44" s="362">
        <f>+C13</f>
        <v>2020</v>
      </c>
      <c r="D44" s="362">
        <f>+D13</f>
        <v>2021</v>
      </c>
      <c r="E44" s="362" t="str">
        <f>+E13</f>
        <v>21/20</v>
      </c>
      <c r="G44" s="9"/>
    </row>
    <row r="45" spans="1:7" ht="20.100000000000001" customHeight="1" x14ac:dyDescent="0.2">
      <c r="A45" s="475" t="s">
        <v>7</v>
      </c>
      <c r="B45" s="417" t="s">
        <v>162</v>
      </c>
      <c r="C45" s="144">
        <v>2710555.5039599999</v>
      </c>
      <c r="D45" s="144">
        <v>2716369.9801599998</v>
      </c>
      <c r="E45" s="365">
        <f t="shared" ref="E45:E75" si="6">+IF(C45=0,"X",D45/C45)</f>
        <v>1.0021451234595657</v>
      </c>
      <c r="F45" s="8"/>
      <c r="G45" s="9"/>
    </row>
    <row r="46" spans="1:7" ht="20.100000000000001" customHeight="1" x14ac:dyDescent="0.2">
      <c r="A46" s="476" t="s">
        <v>8</v>
      </c>
      <c r="B46" s="417" t="s">
        <v>163</v>
      </c>
      <c r="C46" s="144">
        <v>790896.94761000003</v>
      </c>
      <c r="D46" s="144">
        <v>907812.92108</v>
      </c>
      <c r="E46" s="54">
        <f t="shared" si="6"/>
        <v>1.1478270637196244</v>
      </c>
      <c r="F46" s="8"/>
      <c r="G46" s="9"/>
    </row>
    <row r="47" spans="1:7" ht="20.100000000000001" customHeight="1" x14ac:dyDescent="0.2">
      <c r="A47" s="476" t="s">
        <v>9</v>
      </c>
      <c r="B47" s="417" t="s">
        <v>164</v>
      </c>
      <c r="C47" s="144">
        <v>2307132.55596</v>
      </c>
      <c r="D47" s="144">
        <v>2500816.2777</v>
      </c>
      <c r="E47" s="54">
        <f t="shared" si="6"/>
        <v>1.0839499755831792</v>
      </c>
      <c r="F47" s="8"/>
      <c r="G47" s="9"/>
    </row>
    <row r="48" spans="1:7" ht="20.100000000000001" customHeight="1" x14ac:dyDescent="0.2">
      <c r="A48" s="476" t="s">
        <v>11</v>
      </c>
      <c r="B48" s="417" t="s">
        <v>165</v>
      </c>
      <c r="C48" s="144">
        <v>61929.485970000002</v>
      </c>
      <c r="D48" s="144">
        <v>97838.372789999994</v>
      </c>
      <c r="E48" s="54">
        <f t="shared" si="6"/>
        <v>1.5798350536510999</v>
      </c>
      <c r="F48" s="8"/>
      <c r="G48" s="9"/>
    </row>
    <row r="49" spans="1:7" ht="20.100000000000001" customHeight="1" x14ac:dyDescent="0.2">
      <c r="A49" s="476" t="s">
        <v>12</v>
      </c>
      <c r="B49" s="417" t="s">
        <v>189</v>
      </c>
      <c r="C49" s="144">
        <v>25185.057870000001</v>
      </c>
      <c r="D49" s="144">
        <v>29327.096320000001</v>
      </c>
      <c r="E49" s="54">
        <f t="shared" si="6"/>
        <v>1.164464122789804</v>
      </c>
      <c r="F49" s="8"/>
      <c r="G49" s="9"/>
    </row>
    <row r="50" spans="1:7" ht="20.100000000000001" customHeight="1" x14ac:dyDescent="0.2">
      <c r="A50" s="476" t="s">
        <v>13</v>
      </c>
      <c r="B50" s="417" t="s">
        <v>208</v>
      </c>
      <c r="C50" s="144">
        <v>10389634.38046</v>
      </c>
      <c r="D50" s="144">
        <v>11285155.54379</v>
      </c>
      <c r="E50" s="54">
        <f t="shared" si="6"/>
        <v>1.0861937129389485</v>
      </c>
      <c r="F50" s="8"/>
      <c r="G50" s="9"/>
    </row>
    <row r="51" spans="1:7" ht="20.100000000000001" customHeight="1" x14ac:dyDescent="0.2">
      <c r="A51" s="476" t="s">
        <v>14</v>
      </c>
      <c r="B51" s="417" t="s">
        <v>167</v>
      </c>
      <c r="C51" s="144">
        <v>520259.40695999999</v>
      </c>
      <c r="D51" s="144">
        <v>620188.74957999995</v>
      </c>
      <c r="E51" s="54">
        <f t="shared" si="6"/>
        <v>1.1920759937891579</v>
      </c>
      <c r="F51" s="8"/>
      <c r="G51" s="9"/>
    </row>
    <row r="52" spans="1:7" ht="20.100000000000001" customHeight="1" x14ac:dyDescent="0.2">
      <c r="A52" s="476" t="s">
        <v>15</v>
      </c>
      <c r="B52" s="417" t="s">
        <v>168</v>
      </c>
      <c r="C52" s="144">
        <v>666022.27214000002</v>
      </c>
      <c r="D52" s="144">
        <v>599110.18706000003</v>
      </c>
      <c r="E52" s="54">
        <f t="shared" si="6"/>
        <v>0.89953476350722572</v>
      </c>
      <c r="F52" s="8"/>
      <c r="G52" s="9"/>
    </row>
    <row r="53" spans="1:7" ht="20.100000000000001" customHeight="1" x14ac:dyDescent="0.2">
      <c r="A53" s="476" t="s">
        <v>16</v>
      </c>
      <c r="B53" s="417" t="s">
        <v>209</v>
      </c>
      <c r="C53" s="144">
        <v>4627798.6238599997</v>
      </c>
      <c r="D53" s="144">
        <v>4902637.2530199997</v>
      </c>
      <c r="E53" s="54">
        <f t="shared" si="6"/>
        <v>1.0593886319389498</v>
      </c>
      <c r="F53" s="8"/>
      <c r="G53" s="9"/>
    </row>
    <row r="54" spans="1:7" ht="20.100000000000001" customHeight="1" x14ac:dyDescent="0.2">
      <c r="A54" s="476" t="s">
        <v>17</v>
      </c>
      <c r="B54" s="417" t="s">
        <v>210</v>
      </c>
      <c r="C54" s="144">
        <v>353485.29431999999</v>
      </c>
      <c r="D54" s="144">
        <v>390660.81819000002</v>
      </c>
      <c r="E54" s="54">
        <f t="shared" si="6"/>
        <v>1.1051685161090354</v>
      </c>
      <c r="F54" s="8"/>
      <c r="G54" s="9"/>
    </row>
    <row r="55" spans="1:7" ht="20.100000000000001" customHeight="1" x14ac:dyDescent="0.2">
      <c r="A55" s="476" t="s">
        <v>18</v>
      </c>
      <c r="B55" s="417" t="s">
        <v>169</v>
      </c>
      <c r="C55" s="144">
        <v>2008730.8252900001</v>
      </c>
      <c r="D55" s="144">
        <v>2140269.9449</v>
      </c>
      <c r="E55" s="54">
        <f t="shared" si="6"/>
        <v>1.0654836964484824</v>
      </c>
      <c r="F55" s="8"/>
      <c r="G55" s="9"/>
    </row>
    <row r="56" spans="1:7" ht="20.100000000000001" customHeight="1" x14ac:dyDescent="0.2">
      <c r="A56" s="476" t="s">
        <v>19</v>
      </c>
      <c r="B56" s="417" t="s">
        <v>170</v>
      </c>
      <c r="C56" s="144">
        <v>169528.72876</v>
      </c>
      <c r="D56" s="144">
        <v>230869.60370000001</v>
      </c>
      <c r="E56" s="54">
        <f t="shared" si="6"/>
        <v>1.3618317401933664</v>
      </c>
      <c r="F56" s="8"/>
      <c r="G56" s="9"/>
    </row>
    <row r="57" spans="1:7" ht="20.100000000000001" customHeight="1" x14ac:dyDescent="0.2">
      <c r="A57" s="476" t="s">
        <v>20</v>
      </c>
      <c r="B57" s="417" t="s">
        <v>171</v>
      </c>
      <c r="C57" s="144">
        <v>1605866.85916</v>
      </c>
      <c r="D57" s="144">
        <v>1708215.1160500001</v>
      </c>
      <c r="E57" s="54">
        <f t="shared" si="6"/>
        <v>1.0637339616956394</v>
      </c>
      <c r="F57" s="8"/>
      <c r="G57" s="9"/>
    </row>
    <row r="58" spans="1:7" ht="20.100000000000001" customHeight="1" x14ac:dyDescent="0.2">
      <c r="A58" s="476" t="s">
        <v>21</v>
      </c>
      <c r="B58" s="417" t="s">
        <v>297</v>
      </c>
      <c r="C58" s="144">
        <v>89815.271609999996</v>
      </c>
      <c r="D58" s="144">
        <v>119030.66185</v>
      </c>
      <c r="E58" s="54">
        <f t="shared" si="6"/>
        <v>1.3252831029322099</v>
      </c>
      <c r="F58" s="8"/>
      <c r="G58" s="9"/>
    </row>
    <row r="59" spans="1:7" ht="20.100000000000001" customHeight="1" x14ac:dyDescent="0.2">
      <c r="A59" s="476" t="s">
        <v>22</v>
      </c>
      <c r="B59" s="418" t="s">
        <v>172</v>
      </c>
      <c r="C59" s="144">
        <v>5408.17389</v>
      </c>
      <c r="D59" s="144">
        <v>9683.2327000000005</v>
      </c>
      <c r="E59" s="54">
        <f t="shared" si="6"/>
        <v>1.7904810194629301</v>
      </c>
      <c r="F59" s="8"/>
      <c r="G59" s="9"/>
    </row>
    <row r="60" spans="1:7" ht="20.100000000000001" customHeight="1" x14ac:dyDescent="0.2">
      <c r="A60" s="476" t="s">
        <v>23</v>
      </c>
      <c r="B60" s="417" t="s">
        <v>244</v>
      </c>
      <c r="C60" s="144">
        <v>1304088.29446</v>
      </c>
      <c r="D60" s="144">
        <v>1541744.9550600001</v>
      </c>
      <c r="E60" s="54">
        <f t="shared" si="6"/>
        <v>1.1822397008006345</v>
      </c>
      <c r="F60" s="8"/>
      <c r="G60" s="9"/>
    </row>
    <row r="61" spans="1:7" ht="20.100000000000001" customHeight="1" x14ac:dyDescent="0.2">
      <c r="A61" s="476" t="s">
        <v>24</v>
      </c>
      <c r="B61" s="417" t="s">
        <v>211</v>
      </c>
      <c r="C61" s="144">
        <v>408176.90401</v>
      </c>
      <c r="D61" s="144">
        <v>502622.64202000003</v>
      </c>
      <c r="E61" s="54">
        <f t="shared" si="6"/>
        <v>1.2313843264578395</v>
      </c>
      <c r="F61" s="8"/>
      <c r="G61" s="9"/>
    </row>
    <row r="62" spans="1:7" ht="20.100000000000001" customHeight="1" x14ac:dyDescent="0.2">
      <c r="A62" s="476" t="s">
        <v>25</v>
      </c>
      <c r="B62" s="417" t="s">
        <v>249</v>
      </c>
      <c r="C62" s="144">
        <v>273626.97460999998</v>
      </c>
      <c r="D62" s="144">
        <v>256143.26196999999</v>
      </c>
      <c r="E62" s="54">
        <f t="shared" si="6"/>
        <v>0.93610384113291645</v>
      </c>
      <c r="F62" s="8"/>
      <c r="G62" s="9"/>
    </row>
    <row r="63" spans="1:7" ht="20.100000000000001" customHeight="1" x14ac:dyDescent="0.2">
      <c r="A63" s="476" t="s">
        <v>26</v>
      </c>
      <c r="B63" s="417" t="s">
        <v>173</v>
      </c>
      <c r="C63" s="144">
        <v>645434.48355</v>
      </c>
      <c r="D63" s="144">
        <v>764969.63806000003</v>
      </c>
      <c r="E63" s="54">
        <f t="shared" si="6"/>
        <v>1.1852010661911589</v>
      </c>
      <c r="F63" s="8"/>
      <c r="G63" s="9"/>
    </row>
    <row r="64" spans="1:7" ht="20.100000000000001" customHeight="1" x14ac:dyDescent="0.2">
      <c r="A64" s="476" t="s">
        <v>27</v>
      </c>
      <c r="B64" s="417" t="s">
        <v>174</v>
      </c>
      <c r="C64" s="144">
        <v>23439513.973999999</v>
      </c>
      <c r="D64" s="144">
        <v>24837097.161940001</v>
      </c>
      <c r="E64" s="54">
        <f t="shared" si="6"/>
        <v>1.0596250924609723</v>
      </c>
      <c r="F64" s="8"/>
      <c r="G64" s="9"/>
    </row>
    <row r="65" spans="1:12" ht="20.100000000000001" customHeight="1" x14ac:dyDescent="0.2">
      <c r="A65" s="476" t="s">
        <v>28</v>
      </c>
      <c r="B65" s="417" t="s">
        <v>245</v>
      </c>
      <c r="C65" s="144">
        <v>1064757.43646</v>
      </c>
      <c r="D65" s="144">
        <v>1226689.0827800001</v>
      </c>
      <c r="E65" s="54">
        <f t="shared" si="6"/>
        <v>1.1520831325286389</v>
      </c>
      <c r="F65" s="8"/>
      <c r="G65" s="9"/>
    </row>
    <row r="66" spans="1:12" ht="20.100000000000001" customHeight="1" x14ac:dyDescent="0.2">
      <c r="A66" s="476" t="s">
        <v>31</v>
      </c>
      <c r="B66" s="417" t="s">
        <v>299</v>
      </c>
      <c r="C66" s="144">
        <v>584909.56970999995</v>
      </c>
      <c r="D66" s="144">
        <v>568715.92073000001</v>
      </c>
      <c r="E66" s="54">
        <f t="shared" si="6"/>
        <v>0.97231426904499307</v>
      </c>
      <c r="F66" s="8"/>
      <c r="G66" s="9"/>
    </row>
    <row r="67" spans="1:12" ht="20.100000000000001" customHeight="1" x14ac:dyDescent="0.2">
      <c r="A67" s="476" t="s">
        <v>32</v>
      </c>
      <c r="B67" s="417" t="s">
        <v>322</v>
      </c>
      <c r="C67" s="144">
        <v>169354.11983000001</v>
      </c>
      <c r="D67" s="144">
        <v>145542.03565999999</v>
      </c>
      <c r="E67" s="54">
        <f t="shared" si="6"/>
        <v>0.85939471567681425</v>
      </c>
      <c r="F67" s="8"/>
      <c r="G67" s="9"/>
    </row>
    <row r="68" spans="1:12" ht="20.100000000000001" customHeight="1" x14ac:dyDescent="0.2">
      <c r="A68" s="476" t="s">
        <v>33</v>
      </c>
      <c r="B68" s="417" t="s">
        <v>175</v>
      </c>
      <c r="C68" s="144">
        <v>38197.855799999998</v>
      </c>
      <c r="D68" s="144">
        <v>55426.400119999998</v>
      </c>
      <c r="E68" s="54">
        <f t="shared" si="6"/>
        <v>1.4510343305709845</v>
      </c>
      <c r="F68" s="8"/>
      <c r="G68" s="9"/>
    </row>
    <row r="69" spans="1:12" ht="20.100000000000001" customHeight="1" x14ac:dyDescent="0.2">
      <c r="A69" s="476" t="s">
        <v>34</v>
      </c>
      <c r="B69" s="417" t="s">
        <v>190</v>
      </c>
      <c r="C69" s="144">
        <v>970444.59756000002</v>
      </c>
      <c r="D69" s="144">
        <v>953674.04686</v>
      </c>
      <c r="E69" s="54">
        <f t="shared" si="6"/>
        <v>0.98271869332657791</v>
      </c>
      <c r="F69" s="8"/>
      <c r="G69" s="9"/>
    </row>
    <row r="70" spans="1:12" ht="20.100000000000001" customHeight="1" x14ac:dyDescent="0.2">
      <c r="A70" s="476" t="s">
        <v>35</v>
      </c>
      <c r="B70" s="417" t="s">
        <v>191</v>
      </c>
      <c r="C70" s="144">
        <v>594873.32250999997</v>
      </c>
      <c r="D70" s="144">
        <v>626212.61525000003</v>
      </c>
      <c r="E70" s="54">
        <f t="shared" si="6"/>
        <v>1.0526822964724112</v>
      </c>
      <c r="F70" s="8"/>
      <c r="G70" s="9"/>
    </row>
    <row r="71" spans="1:12" ht="20.100000000000001" customHeight="1" x14ac:dyDescent="0.2">
      <c r="A71" s="476" t="s">
        <v>36</v>
      </c>
      <c r="B71" s="417" t="s">
        <v>176</v>
      </c>
      <c r="C71" s="144">
        <v>5426778.8006199999</v>
      </c>
      <c r="D71" s="144">
        <v>5598606.29715</v>
      </c>
      <c r="E71" s="54">
        <f t="shared" si="6"/>
        <v>1.0316628893203403</v>
      </c>
      <c r="F71" s="8"/>
      <c r="G71" s="9"/>
    </row>
    <row r="72" spans="1:12" ht="20.100000000000001" customHeight="1" x14ac:dyDescent="0.2">
      <c r="A72" s="476" t="s">
        <v>37</v>
      </c>
      <c r="B72" s="417" t="s">
        <v>177</v>
      </c>
      <c r="C72" s="144">
        <v>11251943.883470001</v>
      </c>
      <c r="D72" s="144">
        <v>12396119.63933</v>
      </c>
      <c r="E72" s="54">
        <f t="shared" ref="E72:E74" si="7">+IF(C72=0,"X",D72/C72)</f>
        <v>1.1016869411818595</v>
      </c>
      <c r="F72" s="8"/>
      <c r="G72" s="9"/>
    </row>
    <row r="73" spans="1:12" ht="20.100000000000001" customHeight="1" x14ac:dyDescent="0.2">
      <c r="A73" s="476" t="s">
        <v>38</v>
      </c>
      <c r="B73" s="16" t="s">
        <v>330</v>
      </c>
      <c r="C73" s="144">
        <v>1392357.80755</v>
      </c>
      <c r="D73" s="144">
        <v>1506589.1589299999</v>
      </c>
      <c r="E73" s="54">
        <f t="shared" si="7"/>
        <v>1.0820416639750108</v>
      </c>
      <c r="F73" s="8"/>
      <c r="G73" s="9"/>
    </row>
    <row r="74" spans="1:12" ht="20.100000000000001" customHeight="1" thickBot="1" x14ac:dyDescent="0.25">
      <c r="A74" s="476" t="s">
        <v>39</v>
      </c>
      <c r="B74" s="417" t="s">
        <v>178</v>
      </c>
      <c r="C74" s="144">
        <v>73215.209669999997</v>
      </c>
      <c r="D74" s="144">
        <v>83367.936100000006</v>
      </c>
      <c r="E74" s="54">
        <f t="shared" si="7"/>
        <v>1.1386696353908019</v>
      </c>
      <c r="F74" s="8"/>
      <c r="G74" s="9"/>
    </row>
    <row r="75" spans="1:12" ht="20.100000000000001" customHeight="1" thickBot="1" x14ac:dyDescent="0.25">
      <c r="A75" s="165"/>
      <c r="B75" s="23" t="s">
        <v>2</v>
      </c>
      <c r="C75" s="133">
        <f>SUM(C45:C74)</f>
        <v>73969922.621629998</v>
      </c>
      <c r="D75" s="133">
        <f>SUM(D45:D74)</f>
        <v>79321506.550850019</v>
      </c>
      <c r="E75" s="167">
        <f t="shared" si="6"/>
        <v>1.0723481077112162</v>
      </c>
      <c r="F75" s="8"/>
      <c r="G75" s="9"/>
    </row>
    <row r="76" spans="1:12" s="124" customFormat="1" x14ac:dyDescent="0.2">
      <c r="A76" s="188"/>
      <c r="B76" s="207"/>
      <c r="C76" s="44" t="b">
        <v>1</v>
      </c>
      <c r="D76" s="44" t="b">
        <v>1</v>
      </c>
      <c r="E76" s="9"/>
    </row>
    <row r="77" spans="1:12" x14ac:dyDescent="0.2">
      <c r="C77" s="9"/>
      <c r="D77" s="9"/>
    </row>
    <row r="78" spans="1:12" s="118" customFormat="1" x14ac:dyDescent="0.2">
      <c r="A78" s="117"/>
      <c r="B78" s="117"/>
      <c r="C78" s="117"/>
      <c r="D78" s="117"/>
    </row>
    <row r="79" spans="1:12" x14ac:dyDescent="0.2">
      <c r="A79" s="18"/>
      <c r="C79" s="203"/>
      <c r="E79" s="203"/>
      <c r="F79" s="203"/>
      <c r="G79" s="203"/>
      <c r="I79" s="17"/>
      <c r="J79" s="17"/>
      <c r="K79" s="17"/>
      <c r="L79" s="17"/>
    </row>
    <row r="80" spans="1:12" x14ac:dyDescent="0.2">
      <c r="C80" s="17"/>
      <c r="D80" s="118"/>
      <c r="E80" s="17"/>
      <c r="F80" s="139"/>
      <c r="G80" s="139"/>
    </row>
    <row r="81" spans="1:7" x14ac:dyDescent="0.2">
      <c r="C81" s="17"/>
      <c r="D81" s="118"/>
      <c r="E81" s="17"/>
      <c r="F81" s="139"/>
      <c r="G81" s="139"/>
    </row>
    <row r="82" spans="1:7" x14ac:dyDescent="0.2">
      <c r="C82" s="17"/>
      <c r="D82" s="118"/>
      <c r="E82" s="17"/>
      <c r="F82" s="139"/>
      <c r="G82" s="139"/>
    </row>
    <row r="83" spans="1:7" x14ac:dyDescent="0.2">
      <c r="C83" s="17"/>
      <c r="D83" s="118"/>
      <c r="E83" s="17"/>
      <c r="F83" s="139"/>
      <c r="G83" s="139"/>
    </row>
    <row r="84" spans="1:7" x14ac:dyDescent="0.2">
      <c r="C84" s="17"/>
      <c r="D84" s="118"/>
      <c r="E84" s="17"/>
      <c r="F84" s="139"/>
      <c r="G84" s="139"/>
    </row>
    <row r="85" spans="1:7" ht="12" customHeight="1" x14ac:dyDescent="0.2">
      <c r="C85" s="17"/>
      <c r="D85" s="118"/>
      <c r="E85" s="17"/>
      <c r="F85" s="139"/>
      <c r="G85" s="139"/>
    </row>
    <row r="86" spans="1:7" x14ac:dyDescent="0.2">
      <c r="C86" s="17"/>
      <c r="D86" s="17"/>
      <c r="E86" s="17"/>
      <c r="F86" s="139"/>
      <c r="G86" s="139"/>
    </row>
    <row r="87" spans="1:7" x14ac:dyDescent="0.2">
      <c r="C87" s="17"/>
      <c r="D87" s="17"/>
      <c r="E87" s="17"/>
      <c r="F87" s="139"/>
      <c r="G87" s="139"/>
    </row>
    <row r="88" spans="1:7" x14ac:dyDescent="0.2">
      <c r="A88" s="209"/>
      <c r="B88" s="117"/>
      <c r="C88" s="209"/>
      <c r="D88" s="209"/>
    </row>
    <row r="89" spans="1:7" x14ac:dyDescent="0.2">
      <c r="A89" s="18"/>
      <c r="C89" s="203"/>
      <c r="E89" s="203"/>
      <c r="F89" s="203"/>
      <c r="G89" s="203"/>
    </row>
    <row r="90" spans="1:7" x14ac:dyDescent="0.2">
      <c r="C90" s="17"/>
      <c r="D90" s="118"/>
      <c r="E90" s="17"/>
      <c r="F90" s="139"/>
      <c r="G90" s="139"/>
    </row>
    <row r="91" spans="1:7" x14ac:dyDescent="0.2">
      <c r="C91" s="17"/>
      <c r="D91" s="118"/>
      <c r="E91" s="17"/>
      <c r="F91" s="139"/>
      <c r="G91" s="139"/>
    </row>
    <row r="92" spans="1:7" x14ac:dyDescent="0.2">
      <c r="C92" s="17"/>
      <c r="D92" s="118"/>
      <c r="E92" s="17"/>
      <c r="F92" s="139"/>
      <c r="G92" s="139"/>
    </row>
    <row r="93" spans="1:7" x14ac:dyDescent="0.2">
      <c r="C93" s="17"/>
      <c r="D93" s="118"/>
      <c r="E93" s="17"/>
      <c r="F93" s="139"/>
      <c r="G93" s="139"/>
    </row>
    <row r="94" spans="1:7" x14ac:dyDescent="0.2">
      <c r="C94" s="17"/>
      <c r="D94" s="118"/>
      <c r="E94" s="17"/>
      <c r="F94" s="139"/>
      <c r="G94" s="139"/>
    </row>
    <row r="95" spans="1:7" x14ac:dyDescent="0.2">
      <c r="C95" s="17"/>
      <c r="D95" s="17"/>
      <c r="E95" s="17"/>
      <c r="F95" s="139"/>
      <c r="G95" s="139"/>
    </row>
    <row r="96" spans="1:7" x14ac:dyDescent="0.2">
      <c r="C96" s="17"/>
      <c r="D96" s="17"/>
      <c r="E96" s="17"/>
      <c r="F96" s="139"/>
      <c r="G96" s="139"/>
    </row>
    <row r="97" spans="1:7" x14ac:dyDescent="0.2">
      <c r="A97" s="209"/>
      <c r="B97" s="117"/>
      <c r="C97" s="209"/>
      <c r="E97" s="210"/>
      <c r="F97" s="139"/>
      <c r="G97" s="139"/>
    </row>
    <row r="98" spans="1:7" x14ac:dyDescent="0.2">
      <c r="A98" s="18"/>
      <c r="C98" s="203"/>
      <c r="E98" s="203"/>
      <c r="F98" s="203"/>
      <c r="G98" s="203"/>
    </row>
    <row r="99" spans="1:7" x14ac:dyDescent="0.2">
      <c r="C99" s="17"/>
      <c r="D99" s="118"/>
      <c r="E99" s="17"/>
      <c r="F99" s="139"/>
      <c r="G99" s="139"/>
    </row>
    <row r="100" spans="1:7" x14ac:dyDescent="0.2">
      <c r="C100" s="17"/>
      <c r="D100" s="118"/>
      <c r="E100" s="17"/>
      <c r="F100" s="139"/>
      <c r="G100" s="139"/>
    </row>
    <row r="101" spans="1:7" x14ac:dyDescent="0.2">
      <c r="C101" s="17"/>
      <c r="D101" s="118"/>
      <c r="E101" s="17"/>
      <c r="F101" s="139"/>
      <c r="G101" s="139"/>
    </row>
    <row r="102" spans="1:7" x14ac:dyDescent="0.2">
      <c r="C102" s="17"/>
      <c r="D102" s="118"/>
      <c r="E102" s="17"/>
      <c r="F102" s="139"/>
      <c r="G102" s="139"/>
    </row>
    <row r="103" spans="1:7" x14ac:dyDescent="0.2">
      <c r="C103" s="17"/>
      <c r="D103" s="17"/>
      <c r="E103" s="17"/>
      <c r="F103" s="139"/>
      <c r="G103" s="139"/>
    </row>
    <row r="104" spans="1:7" x14ac:dyDescent="0.2">
      <c r="C104" s="17"/>
      <c r="E104" s="17"/>
    </row>
    <row r="109" spans="1:7" x14ac:dyDescent="0.2">
      <c r="B109" s="117"/>
    </row>
    <row r="111" spans="1:7" x14ac:dyDescent="0.2">
      <c r="C111" s="139"/>
      <c r="D111" s="118"/>
      <c r="E111" s="139"/>
    </row>
    <row r="112" spans="1:7" x14ac:dyDescent="0.2">
      <c r="C112" s="139"/>
      <c r="D112" s="118"/>
      <c r="E112" s="139"/>
    </row>
    <row r="113" spans="3:5" x14ac:dyDescent="0.2">
      <c r="C113" s="139"/>
      <c r="D113" s="118"/>
      <c r="E113" s="139"/>
    </row>
    <row r="114" spans="3:5" x14ac:dyDescent="0.2">
      <c r="C114" s="139"/>
      <c r="D114" s="118"/>
      <c r="E114" s="139"/>
    </row>
    <row r="115" spans="3:5" x14ac:dyDescent="0.2">
      <c r="C115" s="139"/>
      <c r="D115" s="118"/>
      <c r="E115" s="139"/>
    </row>
    <row r="116" spans="3:5" x14ac:dyDescent="0.2">
      <c r="C116" s="139"/>
      <c r="D116" s="118"/>
      <c r="E116" s="139"/>
    </row>
    <row r="186" spans="2:6" x14ac:dyDescent="0.2">
      <c r="B186" s="209"/>
      <c r="C186" s="209"/>
      <c r="D186" s="209"/>
    </row>
    <row r="188" spans="2:6" x14ac:dyDescent="0.2">
      <c r="C188" s="139"/>
      <c r="D188" s="118"/>
      <c r="E188" s="139"/>
      <c r="F188" s="139"/>
    </row>
    <row r="189" spans="2:6" x14ac:dyDescent="0.2">
      <c r="C189" s="139"/>
      <c r="D189" s="118"/>
      <c r="E189" s="139"/>
    </row>
    <row r="190" spans="2:6" x14ac:dyDescent="0.2">
      <c r="C190" s="139"/>
      <c r="D190" s="118"/>
      <c r="E190" s="139"/>
    </row>
    <row r="191" spans="2:6" x14ac:dyDescent="0.2">
      <c r="C191" s="139"/>
      <c r="D191" s="118"/>
      <c r="E191" s="139"/>
    </row>
    <row r="192" spans="2:6" x14ac:dyDescent="0.2">
      <c r="C192" s="139"/>
      <c r="D192" s="118"/>
      <c r="E192" s="139"/>
    </row>
    <row r="261" spans="2:5" x14ac:dyDescent="0.2">
      <c r="B261" s="209"/>
    </row>
    <row r="263" spans="2:5" x14ac:dyDescent="0.2">
      <c r="C263" s="139"/>
      <c r="D263" s="118"/>
      <c r="E263" s="139"/>
    </row>
    <row r="264" spans="2:5" x14ac:dyDescent="0.2">
      <c r="C264" s="139"/>
      <c r="D264" s="118"/>
      <c r="E264" s="139"/>
    </row>
    <row r="265" spans="2:5" x14ac:dyDescent="0.2">
      <c r="C265" s="139"/>
      <c r="D265" s="118"/>
      <c r="E265" s="139"/>
    </row>
    <row r="266" spans="2:5" x14ac:dyDescent="0.2">
      <c r="C266" s="139"/>
      <c r="D266" s="118"/>
      <c r="E266" s="139"/>
    </row>
  </sheetData>
  <sortState xmlns:xlrd2="http://schemas.microsoft.com/office/spreadsheetml/2017/richdata2" ref="B44:E68">
    <sortCondition ref="B68"/>
  </sortState>
  <mergeCells count="3">
    <mergeCell ref="A2:E2"/>
    <mergeCell ref="A10:E10"/>
    <mergeCell ref="A41:E41"/>
  </mergeCells>
  <phoneticPr fontId="0" type="noConversion"/>
  <conditionalFormatting sqref="G6:G75">
    <cfRule type="cellIs" dxfId="8" priority="4" operator="notEqual">
      <formula>0</formula>
    </cfRule>
  </conditionalFormatting>
  <conditionalFormatting sqref="C77:D77">
    <cfRule type="cellIs" dxfId="7" priority="3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1" fitToHeight="5" orientation="portrait" r:id="rId1"/>
  <headerFooter alignWithMargins="0"/>
  <rowBreaks count="1" manualBreakCount="1">
    <brk id="40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L77"/>
  <sheetViews>
    <sheetView zoomScale="80" zoomScaleNormal="80" zoomScaleSheetLayoutView="80" workbookViewId="0">
      <selection activeCell="O7" sqref="O7"/>
    </sheetView>
  </sheetViews>
  <sheetFormatPr defaultColWidth="9.140625" defaultRowHeight="14.25" x14ac:dyDescent="0.2"/>
  <cols>
    <col min="1" max="1" width="4.28515625" style="315" bestFit="1" customWidth="1"/>
    <col min="2" max="2" width="34.140625" style="268" bestFit="1" customWidth="1"/>
    <col min="3" max="4" width="13.5703125" style="268" bestFit="1" customWidth="1"/>
    <col min="5" max="5" width="12.140625" style="268" customWidth="1"/>
    <col min="6" max="6" width="11.7109375" style="268" customWidth="1"/>
    <col min="7" max="7" width="12" style="268" customWidth="1"/>
    <col min="8" max="8" width="11.5703125" style="268" customWidth="1"/>
    <col min="9" max="9" width="11.140625" style="268" customWidth="1"/>
    <col min="10" max="10" width="11.42578125" style="268" customWidth="1"/>
    <col min="11" max="11" width="3.140625" style="268" customWidth="1"/>
    <col min="12" max="16384" width="9.140625" style="268"/>
  </cols>
  <sheetData>
    <row r="1" spans="1:12" ht="20.100000000000001" customHeight="1" x14ac:dyDescent="0.2">
      <c r="C1" s="273"/>
      <c r="D1" s="273"/>
    </row>
    <row r="2" spans="1:12" s="316" customFormat="1" ht="20.100000000000001" customHeight="1" x14ac:dyDescent="0.2">
      <c r="A2" s="562" t="s">
        <v>93</v>
      </c>
      <c r="B2" s="562"/>
      <c r="C2" s="562"/>
      <c r="D2" s="562"/>
      <c r="E2" s="562"/>
      <c r="F2" s="562"/>
      <c r="G2" s="562"/>
      <c r="H2" s="562"/>
      <c r="I2" s="562"/>
      <c r="J2" s="562"/>
    </row>
    <row r="3" spans="1:12" s="316" customFormat="1" ht="20.100000000000001" customHeight="1" thickBot="1" x14ac:dyDescent="0.25">
      <c r="A3" s="409"/>
      <c r="B3" s="409"/>
      <c r="C3" s="409"/>
      <c r="D3" s="409"/>
      <c r="E3" s="409"/>
      <c r="F3" s="317"/>
      <c r="G3" s="317"/>
      <c r="H3" s="317"/>
      <c r="I3" s="317"/>
      <c r="J3" s="317"/>
    </row>
    <row r="4" spans="1:12" s="316" customFormat="1" ht="20.100000000000001" customHeight="1" thickBot="1" x14ac:dyDescent="0.25">
      <c r="A4" s="318" t="s">
        <v>3</v>
      </c>
      <c r="B4" s="318" t="s">
        <v>4</v>
      </c>
      <c r="C4" s="319" t="s">
        <v>54</v>
      </c>
      <c r="D4" s="320"/>
      <c r="E4" s="321" t="s">
        <v>6</v>
      </c>
      <c r="F4" s="319" t="s">
        <v>84</v>
      </c>
      <c r="G4" s="320"/>
      <c r="H4" s="321" t="s">
        <v>6</v>
      </c>
      <c r="I4" s="591" t="s">
        <v>85</v>
      </c>
      <c r="J4" s="592"/>
    </row>
    <row r="5" spans="1:12" s="316" customFormat="1" ht="34.5" customHeight="1" thickBot="1" x14ac:dyDescent="0.25">
      <c r="A5" s="322"/>
      <c r="B5" s="63"/>
      <c r="C5" s="411">
        <f>+'4.1.5 Rezerwy'!C44</f>
        <v>2020</v>
      </c>
      <c r="D5" s="411">
        <f>+'4.1.5 Rezerwy'!D44</f>
        <v>2021</v>
      </c>
      <c r="E5" s="411" t="str">
        <f>+'4.1.5 Rezerwy'!E44</f>
        <v>21/20</v>
      </c>
      <c r="F5" s="411">
        <f>+C5</f>
        <v>2020</v>
      </c>
      <c r="G5" s="411">
        <f t="shared" ref="G5:H5" si="0">+D5</f>
        <v>2021</v>
      </c>
      <c r="H5" s="411" t="str">
        <f t="shared" si="0"/>
        <v>21/20</v>
      </c>
      <c r="I5" s="276">
        <f>+F5</f>
        <v>2020</v>
      </c>
      <c r="J5" s="276">
        <f>+G5</f>
        <v>2021</v>
      </c>
    </row>
    <row r="6" spans="1:12" ht="20.100000000000001" customHeight="1" x14ac:dyDescent="0.2">
      <c r="A6" s="321" t="s">
        <v>7</v>
      </c>
      <c r="B6" s="323" t="s">
        <v>0</v>
      </c>
      <c r="C6" s="269">
        <f>+C39</f>
        <v>89812721.578120023</v>
      </c>
      <c r="D6" s="269">
        <f t="shared" ref="D6" si="1">+D39</f>
        <v>86542810.767399997</v>
      </c>
      <c r="E6" s="412">
        <f t="shared" ref="E6:E8" si="2">+IF(C6=0,"X",D6/C6)</f>
        <v>0.96359189708023907</v>
      </c>
      <c r="F6" s="269">
        <f>+F39</f>
        <v>3984628.869320001</v>
      </c>
      <c r="G6" s="269">
        <f t="shared" ref="G6" si="3">+G39</f>
        <v>3097212.3723099995</v>
      </c>
      <c r="H6" s="324">
        <f t="shared" ref="H6" si="4">+IFERROR(IF(G6/F6&gt;0,G6/F6,"X"),"X")</f>
        <v>0.77729004981047478</v>
      </c>
      <c r="I6" s="382">
        <f t="shared" ref="I6:J6" si="5">+I39</f>
        <v>4.4471617638192767E-2</v>
      </c>
      <c r="J6" s="382">
        <f t="shared" si="5"/>
        <v>3.5124640901447492E-2</v>
      </c>
      <c r="K6" s="270"/>
      <c r="L6" s="271"/>
    </row>
    <row r="7" spans="1:12" ht="20.100000000000001" customHeight="1" thickBot="1" x14ac:dyDescent="0.25">
      <c r="A7" s="325" t="s">
        <v>8</v>
      </c>
      <c r="B7" s="326" t="s">
        <v>1</v>
      </c>
      <c r="C7" s="277">
        <f>+C75</f>
        <v>88902166.739040017</v>
      </c>
      <c r="D7" s="277">
        <f t="shared" ref="D7" si="6">+D75</f>
        <v>87155050.722130015</v>
      </c>
      <c r="E7" s="412">
        <f t="shared" si="2"/>
        <v>0.98034788036113429</v>
      </c>
      <c r="F7" s="277">
        <f>+F75</f>
        <v>2401945.9476800007</v>
      </c>
      <c r="G7" s="277">
        <f t="shared" ref="G7" si="7">+G75</f>
        <v>2623068.8650400001</v>
      </c>
      <c r="H7" s="412">
        <f t="shared" ref="H7:H8" si="8">+IF(F7=0,"X",G7/F7)</f>
        <v>1.0920599056667275</v>
      </c>
      <c r="I7" s="383">
        <f t="shared" ref="I7:J7" si="9">+I75</f>
        <v>2.8533787418118541E-2</v>
      </c>
      <c r="J7" s="383">
        <f t="shared" si="9"/>
        <v>2.9797913460929557E-2</v>
      </c>
      <c r="K7" s="270"/>
      <c r="L7" s="271"/>
    </row>
    <row r="8" spans="1:12" ht="20.100000000000001" customHeight="1" thickBot="1" x14ac:dyDescent="0.25">
      <c r="A8" s="327"/>
      <c r="B8" s="328" t="s">
        <v>2</v>
      </c>
      <c r="C8" s="272">
        <f>SUM(C6:C7)</f>
        <v>178714888.31716004</v>
      </c>
      <c r="D8" s="272">
        <f>SUM(D6:D7)</f>
        <v>173697861.48953003</v>
      </c>
      <c r="E8" s="413">
        <f t="shared" si="2"/>
        <v>0.97192720273687305</v>
      </c>
      <c r="F8" s="272">
        <f>SUM(F6:F7)</f>
        <v>6386574.8170000017</v>
      </c>
      <c r="G8" s="272">
        <f>SUM(G6:G7)</f>
        <v>5720281.2373500001</v>
      </c>
      <c r="H8" s="413">
        <f t="shared" si="8"/>
        <v>0.89567278255686622</v>
      </c>
      <c r="I8" s="381">
        <v>3.6751262720824941E-2</v>
      </c>
      <c r="J8" s="381">
        <v>3.2463531699620747E-2</v>
      </c>
      <c r="K8" s="270"/>
      <c r="L8" s="271"/>
    </row>
    <row r="9" spans="1:12" ht="20.100000000000001" customHeight="1" x14ac:dyDescent="0.2">
      <c r="L9" s="271"/>
    </row>
    <row r="10" spans="1:12" s="316" customFormat="1" ht="20.100000000000001" customHeight="1" x14ac:dyDescent="0.2">
      <c r="A10" s="581" t="s">
        <v>116</v>
      </c>
      <c r="B10" s="581"/>
      <c r="C10" s="581"/>
      <c r="D10" s="581"/>
      <c r="E10" s="581"/>
      <c r="F10" s="581"/>
      <c r="G10" s="581"/>
      <c r="H10" s="581"/>
      <c r="I10" s="581"/>
      <c r="J10" s="581"/>
      <c r="L10" s="271"/>
    </row>
    <row r="11" spans="1:12" s="316" customFormat="1" ht="20.100000000000001" customHeight="1" thickBot="1" x14ac:dyDescent="0.25">
      <c r="A11" s="409"/>
      <c r="B11" s="409"/>
      <c r="C11" s="409"/>
      <c r="D11" s="409"/>
      <c r="E11" s="409"/>
      <c r="F11" s="317"/>
      <c r="G11" s="317"/>
      <c r="H11" s="317"/>
      <c r="I11" s="317"/>
      <c r="J11" s="317"/>
      <c r="L11" s="271"/>
    </row>
    <row r="12" spans="1:12" ht="20.100000000000001" customHeight="1" thickBot="1" x14ac:dyDescent="0.25">
      <c r="A12" s="321" t="s">
        <v>3</v>
      </c>
      <c r="B12" s="321" t="s">
        <v>10</v>
      </c>
      <c r="C12" s="319" t="s">
        <v>54</v>
      </c>
      <c r="D12" s="320"/>
      <c r="E12" s="321" t="s">
        <v>6</v>
      </c>
      <c r="F12" s="319" t="s">
        <v>84</v>
      </c>
      <c r="G12" s="320"/>
      <c r="H12" s="321" t="s">
        <v>6</v>
      </c>
      <c r="I12" s="591" t="s">
        <v>85</v>
      </c>
      <c r="J12" s="592"/>
      <c r="L12" s="271"/>
    </row>
    <row r="13" spans="1:12" s="315" customFormat="1" ht="20.100000000000001" customHeight="1" thickBot="1" x14ac:dyDescent="0.25">
      <c r="A13" s="329"/>
      <c r="B13" s="329"/>
      <c r="C13" s="411">
        <f>+C5</f>
        <v>2020</v>
      </c>
      <c r="D13" s="411">
        <f t="shared" ref="D13:J13" si="10">+D5</f>
        <v>2021</v>
      </c>
      <c r="E13" s="411" t="str">
        <f t="shared" si="10"/>
        <v>21/20</v>
      </c>
      <c r="F13" s="411">
        <f t="shared" si="10"/>
        <v>2020</v>
      </c>
      <c r="G13" s="411">
        <f t="shared" si="10"/>
        <v>2021</v>
      </c>
      <c r="H13" s="411" t="str">
        <f t="shared" si="10"/>
        <v>21/20</v>
      </c>
      <c r="I13" s="411">
        <f t="shared" si="10"/>
        <v>2020</v>
      </c>
      <c r="J13" s="411">
        <f t="shared" si="10"/>
        <v>2021</v>
      </c>
      <c r="L13" s="271"/>
    </row>
    <row r="14" spans="1:12" ht="20.100000000000001" customHeight="1" x14ac:dyDescent="0.2">
      <c r="A14" s="466" t="s">
        <v>7</v>
      </c>
      <c r="B14" s="417" t="s">
        <v>152</v>
      </c>
      <c r="C14" s="274">
        <v>2606075.1171300001</v>
      </c>
      <c r="D14" s="274">
        <v>2490712.7031700001</v>
      </c>
      <c r="E14" s="412">
        <f>+IF(C14=0,"X",D14/C14)</f>
        <v>0.95573327368742711</v>
      </c>
      <c r="F14" s="274">
        <v>113794.76199</v>
      </c>
      <c r="G14" s="274">
        <v>75945.386970000007</v>
      </c>
      <c r="H14" s="324">
        <f t="shared" ref="H14:H39" si="11">+IFERROR(IF(G14/F14&gt;0,G14/F14,"X"),"X")</f>
        <v>0.66738912795189909</v>
      </c>
      <c r="I14" s="324">
        <v>4.3252181487573815E-2</v>
      </c>
      <c r="J14" s="324">
        <v>2.980127470385056E-2</v>
      </c>
      <c r="K14" s="270"/>
      <c r="L14" s="330"/>
    </row>
    <row r="15" spans="1:12" ht="20.100000000000001" customHeight="1" x14ac:dyDescent="0.2">
      <c r="A15" s="467" t="s">
        <v>8</v>
      </c>
      <c r="B15" s="417" t="s">
        <v>203</v>
      </c>
      <c r="C15" s="274">
        <v>2734174.4422999998</v>
      </c>
      <c r="D15" s="274">
        <v>2576751.03828</v>
      </c>
      <c r="E15" s="412">
        <f t="shared" ref="E15:E39" si="12">+IF(C15=0,"X",D15/C15)</f>
        <v>0.9424237892123758</v>
      </c>
      <c r="F15" s="274">
        <v>183740.60634999999</v>
      </c>
      <c r="G15" s="274">
        <v>146940.36690999998</v>
      </c>
      <c r="H15" s="324">
        <f t="shared" si="11"/>
        <v>0.79971634919991108</v>
      </c>
      <c r="I15" s="324">
        <v>6.9752217674726821E-2</v>
      </c>
      <c r="J15" s="324">
        <v>5.5335126597917464E-2</v>
      </c>
      <c r="K15" s="270"/>
      <c r="L15" s="271"/>
    </row>
    <row r="16" spans="1:12" ht="20.100000000000001" customHeight="1" x14ac:dyDescent="0.2">
      <c r="A16" s="467" t="s">
        <v>9</v>
      </c>
      <c r="B16" s="417" t="s">
        <v>240</v>
      </c>
      <c r="C16" s="274">
        <v>14825075.114289999</v>
      </c>
      <c r="D16" s="274">
        <v>15409567.440059999</v>
      </c>
      <c r="E16" s="412">
        <f t="shared" si="12"/>
        <v>1.0394259267669141</v>
      </c>
      <c r="F16" s="274">
        <v>762699.23733000003</v>
      </c>
      <c r="G16" s="274">
        <v>796765.25953999988</v>
      </c>
      <c r="H16" s="324">
        <f t="shared" si="11"/>
        <v>1.0446650796836452</v>
      </c>
      <c r="I16" s="324">
        <v>5.1742224166780947E-2</v>
      </c>
      <c r="J16" s="324">
        <v>5.2705452568703556E-2</v>
      </c>
      <c r="K16" s="270"/>
      <c r="L16" s="271"/>
    </row>
    <row r="17" spans="1:12" ht="20.100000000000001" customHeight="1" x14ac:dyDescent="0.2">
      <c r="A17" s="476" t="s">
        <v>11</v>
      </c>
      <c r="B17" s="417" t="s">
        <v>337</v>
      </c>
      <c r="C17" s="274">
        <v>856168.97143999999</v>
      </c>
      <c r="D17" s="274">
        <v>750900.49716999999</v>
      </c>
      <c r="E17" s="412">
        <f t="shared" ref="E17:E36" si="13">+IF(C17=0,"X",D17/C17)</f>
        <v>0.87704708091330641</v>
      </c>
      <c r="F17" s="274">
        <v>3537.45831</v>
      </c>
      <c r="G17" s="274">
        <v>-32106.353459999998</v>
      </c>
      <c r="H17" s="324" t="str">
        <f t="shared" ref="H17:H36" si="14">+IFERROR(IF(G17/F17&gt;0,G17/F17,"X"),"X")</f>
        <v>X</v>
      </c>
      <c r="I17" s="324">
        <v>8.2634583312457821E-3</v>
      </c>
      <c r="J17" s="324">
        <v>-3.9956397762655145E-2</v>
      </c>
      <c r="K17" s="270"/>
      <c r="L17" s="271"/>
    </row>
    <row r="18" spans="1:12" ht="20.100000000000001" customHeight="1" x14ac:dyDescent="0.2">
      <c r="A18" s="476" t="s">
        <v>12</v>
      </c>
      <c r="B18" s="417" t="s">
        <v>153</v>
      </c>
      <c r="C18" s="274">
        <v>308862.68278999999</v>
      </c>
      <c r="D18" s="274">
        <v>302033.66282999999</v>
      </c>
      <c r="E18" s="412">
        <f t="shared" si="13"/>
        <v>0.97788978617192435</v>
      </c>
      <c r="F18" s="274">
        <v>6836.4084199999998</v>
      </c>
      <c r="G18" s="274">
        <v>3744.8634399999992</v>
      </c>
      <c r="H18" s="324">
        <f t="shared" si="14"/>
        <v>0.54778228712087385</v>
      </c>
      <c r="I18" s="324">
        <v>2.1789231935355615E-2</v>
      </c>
      <c r="J18" s="324">
        <v>1.226022537816732E-2</v>
      </c>
      <c r="K18" s="270"/>
      <c r="L18" s="271"/>
    </row>
    <row r="19" spans="1:12" ht="20.100000000000001" customHeight="1" x14ac:dyDescent="0.2">
      <c r="A19" s="476" t="s">
        <v>13</v>
      </c>
      <c r="B19" s="417" t="s">
        <v>154</v>
      </c>
      <c r="C19" s="274">
        <v>2201949.41964</v>
      </c>
      <c r="D19" s="274">
        <v>2280291.0437500002</v>
      </c>
      <c r="E19" s="412">
        <f t="shared" si="13"/>
        <v>1.0355783032122547</v>
      </c>
      <c r="F19" s="274">
        <v>75722.220220000003</v>
      </c>
      <c r="G19" s="274">
        <v>116160.82188</v>
      </c>
      <c r="H19" s="324">
        <f t="shared" si="14"/>
        <v>1.5340387741208785</v>
      </c>
      <c r="I19" s="324">
        <v>3.5836811398049201E-2</v>
      </c>
      <c r="J19" s="324">
        <v>5.1831588612336721E-2</v>
      </c>
      <c r="K19" s="270"/>
      <c r="L19" s="271"/>
    </row>
    <row r="20" spans="1:12" ht="20.100000000000001" customHeight="1" x14ac:dyDescent="0.2">
      <c r="A20" s="476" t="s">
        <v>14</v>
      </c>
      <c r="B20" s="417" t="s">
        <v>182</v>
      </c>
      <c r="C20" s="274">
        <v>1181641.8180200001</v>
      </c>
      <c r="D20" s="274">
        <v>1170481.45897</v>
      </c>
      <c r="E20" s="412">
        <f t="shared" si="13"/>
        <v>0.99055520981078615</v>
      </c>
      <c r="F20" s="274">
        <v>51956.631850000005</v>
      </c>
      <c r="G20" s="274">
        <v>41219.327289999994</v>
      </c>
      <c r="H20" s="324">
        <f t="shared" si="14"/>
        <v>0.79334101966041881</v>
      </c>
      <c r="I20" s="324">
        <v>4.4818780184373103E-2</v>
      </c>
      <c r="J20" s="324">
        <v>3.5048611348932487E-2</v>
      </c>
      <c r="K20" s="270"/>
      <c r="L20" s="271"/>
    </row>
    <row r="21" spans="1:12" ht="20.100000000000001" customHeight="1" x14ac:dyDescent="0.2">
      <c r="A21" s="476" t="s">
        <v>15</v>
      </c>
      <c r="B21" s="417" t="s">
        <v>155</v>
      </c>
      <c r="C21" s="274">
        <v>2201943.6420499999</v>
      </c>
      <c r="D21" s="274">
        <v>1836419.0595799999</v>
      </c>
      <c r="E21" s="412">
        <f t="shared" si="13"/>
        <v>0.83399911991857423</v>
      </c>
      <c r="F21" s="274">
        <v>44206.095789999992</v>
      </c>
      <c r="G21" s="274">
        <v>-42215.232749999996</v>
      </c>
      <c r="H21" s="324" t="str">
        <f t="shared" si="14"/>
        <v>X</v>
      </c>
      <c r="I21" s="324">
        <v>1.9461500217061996E-2</v>
      </c>
      <c r="J21" s="324">
        <v>-2.0907103135119936E-2</v>
      </c>
      <c r="K21" s="270"/>
      <c r="L21" s="271"/>
    </row>
    <row r="22" spans="1:12" ht="20.100000000000001" customHeight="1" x14ac:dyDescent="0.2">
      <c r="A22" s="476" t="s">
        <v>16</v>
      </c>
      <c r="B22" s="417" t="s">
        <v>156</v>
      </c>
      <c r="C22" s="274">
        <v>3764727.5715899998</v>
      </c>
      <c r="D22" s="274">
        <v>3661929.9100199998</v>
      </c>
      <c r="E22" s="412">
        <f t="shared" si="13"/>
        <v>0.97269452845784954</v>
      </c>
      <c r="F22" s="274">
        <v>152317.93569000001</v>
      </c>
      <c r="G22" s="274">
        <v>174509.24939999997</v>
      </c>
      <c r="H22" s="324">
        <f t="shared" si="14"/>
        <v>1.1456907461979007</v>
      </c>
      <c r="I22" s="324">
        <v>3.8870068126106209E-2</v>
      </c>
      <c r="J22" s="324">
        <v>4.6995367655536122E-2</v>
      </c>
      <c r="K22" s="270"/>
      <c r="L22" s="271"/>
    </row>
    <row r="23" spans="1:12" ht="20.100000000000001" customHeight="1" x14ac:dyDescent="0.2">
      <c r="A23" s="476" t="s">
        <v>17</v>
      </c>
      <c r="B23" s="417" t="s">
        <v>157</v>
      </c>
      <c r="C23" s="274">
        <v>38976.392169999999</v>
      </c>
      <c r="D23" s="274">
        <v>39345.140610000002</v>
      </c>
      <c r="E23" s="412">
        <f t="shared" si="13"/>
        <v>1.0094608151106359</v>
      </c>
      <c r="F23" s="274">
        <v>1293.52793</v>
      </c>
      <c r="G23" s="274">
        <v>687.37985000000003</v>
      </c>
      <c r="H23" s="324">
        <f t="shared" si="14"/>
        <v>0.53139931041148836</v>
      </c>
      <c r="I23" s="324">
        <v>3.3365747596938791E-2</v>
      </c>
      <c r="J23" s="324">
        <v>1.7552768072882446E-2</v>
      </c>
      <c r="K23" s="270"/>
      <c r="L23" s="271"/>
    </row>
    <row r="24" spans="1:12" ht="20.100000000000001" customHeight="1" x14ac:dyDescent="0.2">
      <c r="A24" s="476" t="s">
        <v>18</v>
      </c>
      <c r="B24" s="417" t="s">
        <v>158</v>
      </c>
      <c r="C24" s="274">
        <v>5401781.03957</v>
      </c>
      <c r="D24" s="274">
        <v>4924720.8526999997</v>
      </c>
      <c r="E24" s="412">
        <f t="shared" si="13"/>
        <v>0.91168464930818893</v>
      </c>
      <c r="F24" s="274">
        <v>324674.69741000002</v>
      </c>
      <c r="G24" s="274">
        <v>308213.42382999999</v>
      </c>
      <c r="H24" s="324">
        <f t="shared" si="14"/>
        <v>0.94929917942077047</v>
      </c>
      <c r="I24" s="324">
        <v>5.9864497149715264E-2</v>
      </c>
      <c r="J24" s="324">
        <v>5.9693674982176891E-2</v>
      </c>
      <c r="K24" s="270"/>
      <c r="L24" s="271"/>
    </row>
    <row r="25" spans="1:12" ht="20.100000000000001" customHeight="1" x14ac:dyDescent="0.2">
      <c r="A25" s="476" t="s">
        <v>19</v>
      </c>
      <c r="B25" s="417" t="s">
        <v>159</v>
      </c>
      <c r="C25" s="274">
        <v>8451981.6505900007</v>
      </c>
      <c r="D25" s="274">
        <v>8420304.9359200001</v>
      </c>
      <c r="E25" s="412">
        <f t="shared" si="13"/>
        <v>0.99625215529570044</v>
      </c>
      <c r="F25" s="274">
        <v>253309.32165000029</v>
      </c>
      <c r="G25" s="274">
        <v>392744.77459000028</v>
      </c>
      <c r="H25" s="324">
        <f t="shared" si="14"/>
        <v>1.5504552774913636</v>
      </c>
      <c r="I25" s="324">
        <v>3.0392988851710628E-2</v>
      </c>
      <c r="J25" s="324">
        <v>4.6555014647986573E-2</v>
      </c>
      <c r="K25" s="270"/>
      <c r="L25" s="271"/>
    </row>
    <row r="26" spans="1:12" ht="20.100000000000001" customHeight="1" x14ac:dyDescent="0.2">
      <c r="A26" s="476" t="s">
        <v>20</v>
      </c>
      <c r="B26" s="417" t="s">
        <v>160</v>
      </c>
      <c r="C26" s="274">
        <v>5437126.9180500004</v>
      </c>
      <c r="D26" s="274">
        <v>4881305.1754299998</v>
      </c>
      <c r="E26" s="412">
        <f t="shared" si="13"/>
        <v>0.89777289531815019</v>
      </c>
      <c r="F26" s="274">
        <v>304385.15646999993</v>
      </c>
      <c r="G26" s="274">
        <v>263510.96789999999</v>
      </c>
      <c r="H26" s="324">
        <f t="shared" si="14"/>
        <v>0.86571556562079444</v>
      </c>
      <c r="I26" s="324">
        <v>5.1961433594868843E-2</v>
      </c>
      <c r="J26" s="324">
        <v>5.107577692283443E-2</v>
      </c>
      <c r="K26" s="270"/>
      <c r="L26" s="271"/>
    </row>
    <row r="27" spans="1:12" ht="20.100000000000001" customHeight="1" x14ac:dyDescent="0.2">
      <c r="A27" s="476" t="s">
        <v>21</v>
      </c>
      <c r="B27" s="417" t="s">
        <v>241</v>
      </c>
      <c r="C27" s="274">
        <v>2149865.3040200002</v>
      </c>
      <c r="D27" s="274">
        <v>1679116.6839600001</v>
      </c>
      <c r="E27" s="412">
        <f t="shared" si="13"/>
        <v>0.7810334353599947</v>
      </c>
      <c r="F27" s="274">
        <v>70971.217850000015</v>
      </c>
      <c r="G27" s="274">
        <v>93258.106050000002</v>
      </c>
      <c r="H27" s="324">
        <f t="shared" si="14"/>
        <v>1.3140271348746482</v>
      </c>
      <c r="I27" s="324">
        <v>3.2020681556124336E-2</v>
      </c>
      <c r="J27" s="324">
        <v>4.8711697439558242E-2</v>
      </c>
      <c r="K27" s="270"/>
      <c r="L27" s="271"/>
    </row>
    <row r="28" spans="1:12" ht="20.100000000000001" customHeight="1" x14ac:dyDescent="0.2">
      <c r="A28" s="476" t="s">
        <v>22</v>
      </c>
      <c r="B28" s="417" t="s">
        <v>242</v>
      </c>
      <c r="C28" s="274">
        <v>48658.103569999999</v>
      </c>
      <c r="D28" s="274">
        <v>47467.329420000002</v>
      </c>
      <c r="E28" s="412">
        <f t="shared" si="13"/>
        <v>0.97552773201925269</v>
      </c>
      <c r="F28" s="274">
        <v>690.94290999999998</v>
      </c>
      <c r="G28" s="274">
        <v>556.52728000000002</v>
      </c>
      <c r="H28" s="324">
        <f t="shared" si="14"/>
        <v>0.80546058429053136</v>
      </c>
      <c r="I28" s="324">
        <v>1.4690154751722967E-2</v>
      </c>
      <c r="J28" s="324">
        <v>1.1579189038511711E-2</v>
      </c>
      <c r="K28" s="270"/>
      <c r="L28" s="271"/>
    </row>
    <row r="29" spans="1:12" ht="20.100000000000001" customHeight="1" x14ac:dyDescent="0.2">
      <c r="A29" s="476" t="s">
        <v>23</v>
      </c>
      <c r="B29" s="417" t="s">
        <v>338</v>
      </c>
      <c r="C29" s="274">
        <v>29464.178</v>
      </c>
      <c r="D29" s="274">
        <v>196889.80192</v>
      </c>
      <c r="E29" s="412">
        <f t="shared" si="13"/>
        <v>6.6823449790454017</v>
      </c>
      <c r="F29" s="274">
        <v>16.856620000000014</v>
      </c>
      <c r="G29" s="274">
        <v>3429.9447099999998</v>
      </c>
      <c r="H29" s="324">
        <f t="shared" si="14"/>
        <v>203.47760761054096</v>
      </c>
      <c r="I29" s="324">
        <v>1.1442111162917909E-3</v>
      </c>
      <c r="J29" s="324">
        <v>3.030602520187399E-2</v>
      </c>
      <c r="K29" s="270"/>
      <c r="L29" s="271"/>
    </row>
    <row r="30" spans="1:12" ht="20.100000000000001" customHeight="1" x14ac:dyDescent="0.2">
      <c r="A30" s="476" t="s">
        <v>24</v>
      </c>
      <c r="B30" s="417" t="s">
        <v>204</v>
      </c>
      <c r="C30" s="274">
        <v>27609939.50468</v>
      </c>
      <c r="D30" s="274">
        <v>26629404.690409999</v>
      </c>
      <c r="E30" s="412">
        <f t="shared" si="13"/>
        <v>0.96448616578447066</v>
      </c>
      <c r="F30" s="274">
        <v>1186299.2181299999</v>
      </c>
      <c r="G30" s="274">
        <v>415862.52610000008</v>
      </c>
      <c r="H30" s="324">
        <f t="shared" si="14"/>
        <v>0.35055449733460753</v>
      </c>
      <c r="I30" s="324">
        <v>4.3095384325437851E-2</v>
      </c>
      <c r="J30" s="324">
        <v>1.533434934626831E-2</v>
      </c>
      <c r="K30" s="270"/>
      <c r="L30" s="271"/>
    </row>
    <row r="31" spans="1:12" ht="20.100000000000001" customHeight="1" x14ac:dyDescent="0.2">
      <c r="A31" s="476" t="s">
        <v>25</v>
      </c>
      <c r="B31" s="417" t="s">
        <v>188</v>
      </c>
      <c r="C31" s="274">
        <v>328649.63056000002</v>
      </c>
      <c r="D31" s="274">
        <v>343719.83747000003</v>
      </c>
      <c r="E31" s="412">
        <f t="shared" si="13"/>
        <v>1.0458549333657283</v>
      </c>
      <c r="F31" s="274">
        <v>16706.441570000003</v>
      </c>
      <c r="G31" s="274">
        <v>9617.3204699999987</v>
      </c>
      <c r="H31" s="324">
        <f t="shared" si="14"/>
        <v>0.57566540604732719</v>
      </c>
      <c r="I31" s="324">
        <v>5.2593667086558937E-2</v>
      </c>
      <c r="J31" s="324">
        <v>2.8607249220218574E-2</v>
      </c>
      <c r="K31" s="270"/>
      <c r="L31" s="271"/>
    </row>
    <row r="32" spans="1:12" ht="19.5" customHeight="1" x14ac:dyDescent="0.2">
      <c r="A32" s="476" t="s">
        <v>26</v>
      </c>
      <c r="B32" s="417" t="s">
        <v>298</v>
      </c>
      <c r="C32" s="274">
        <v>164912.13201999999</v>
      </c>
      <c r="D32" s="274">
        <v>160128.12766</v>
      </c>
      <c r="E32" s="412">
        <f t="shared" si="13"/>
        <v>0.9709905857052421</v>
      </c>
      <c r="F32" s="274">
        <v>6925.7081600000001</v>
      </c>
      <c r="G32" s="274">
        <v>449.04710000000068</v>
      </c>
      <c r="H32" s="324">
        <f t="shared" si="14"/>
        <v>6.4837716176593937E-2</v>
      </c>
      <c r="I32" s="324">
        <v>4.5405466617109376E-2</v>
      </c>
      <c r="J32" s="324">
        <v>2.7630244969782179E-3</v>
      </c>
      <c r="K32" s="270"/>
      <c r="L32" s="271"/>
    </row>
    <row r="33" spans="1:12" ht="20.100000000000001" customHeight="1" x14ac:dyDescent="0.2">
      <c r="A33" s="476" t="s">
        <v>27</v>
      </c>
      <c r="B33" s="417" t="s">
        <v>320</v>
      </c>
      <c r="C33" s="274">
        <v>1017085.0092</v>
      </c>
      <c r="D33" s="274">
        <v>941067.90460000001</v>
      </c>
      <c r="E33" s="412">
        <f t="shared" si="13"/>
        <v>0.92525983186027672</v>
      </c>
      <c r="F33" s="274">
        <v>24053.021829999998</v>
      </c>
      <c r="G33" s="274">
        <v>3210.6782000000003</v>
      </c>
      <c r="H33" s="324">
        <f t="shared" si="14"/>
        <v>0.13348336116319073</v>
      </c>
      <c r="I33" s="324">
        <v>2.5227089584429051E-2</v>
      </c>
      <c r="J33" s="324">
        <v>3.2792926204821709E-3</v>
      </c>
      <c r="K33" s="270"/>
      <c r="L33" s="271"/>
    </row>
    <row r="34" spans="1:12" ht="20.100000000000001" customHeight="1" x14ac:dyDescent="0.2">
      <c r="A34" s="476" t="s">
        <v>28</v>
      </c>
      <c r="B34" s="417" t="s">
        <v>205</v>
      </c>
      <c r="C34" s="274">
        <v>35161.017019999999</v>
      </c>
      <c r="D34" s="274">
        <v>34263.871859999999</v>
      </c>
      <c r="E34" s="412">
        <f t="shared" si="13"/>
        <v>0.97448466409575996</v>
      </c>
      <c r="F34" s="274">
        <v>1105.0608900000002</v>
      </c>
      <c r="G34" s="274">
        <v>1103.54042</v>
      </c>
      <c r="H34" s="324">
        <f t="shared" si="14"/>
        <v>0.99862408486830068</v>
      </c>
      <c r="I34" s="324">
        <v>3.0524569307657488E-2</v>
      </c>
      <c r="J34" s="324">
        <v>3.1790916422133712E-2</v>
      </c>
      <c r="K34" s="270"/>
      <c r="L34" s="271"/>
    </row>
    <row r="35" spans="1:12" ht="20.100000000000001" customHeight="1" x14ac:dyDescent="0.2">
      <c r="A35" s="476" t="s">
        <v>31</v>
      </c>
      <c r="B35" s="417" t="s">
        <v>161</v>
      </c>
      <c r="C35" s="274">
        <v>3475316.4129699999</v>
      </c>
      <c r="D35" s="274">
        <v>3016909.6392299999</v>
      </c>
      <c r="E35" s="412">
        <f t="shared" si="13"/>
        <v>0.86809639202082134</v>
      </c>
      <c r="F35" s="274">
        <v>208688.10955000002</v>
      </c>
      <c r="G35" s="274">
        <v>142816.37674999997</v>
      </c>
      <c r="H35" s="324">
        <f t="shared" si="14"/>
        <v>0.68435320564242441</v>
      </c>
      <c r="I35" s="324">
        <v>5.7850467716400497E-2</v>
      </c>
      <c r="J35" s="324">
        <v>4.3996119544113609E-2</v>
      </c>
      <c r="K35" s="270"/>
      <c r="L35" s="271"/>
    </row>
    <row r="36" spans="1:12" ht="20.100000000000001" customHeight="1" x14ac:dyDescent="0.2">
      <c r="A36" s="476" t="s">
        <v>32</v>
      </c>
      <c r="B36" s="417" t="s">
        <v>321</v>
      </c>
      <c r="C36" s="274">
        <v>1174226.7820300001</v>
      </c>
      <c r="D36" s="274">
        <v>1051301.4492200001</v>
      </c>
      <c r="E36" s="412">
        <f t="shared" si="13"/>
        <v>0.89531380590937715</v>
      </c>
      <c r="F36" s="274">
        <v>35810.497579999996</v>
      </c>
      <c r="G36" s="274">
        <v>42107.660100000001</v>
      </c>
      <c r="H36" s="324">
        <f t="shared" si="14"/>
        <v>1.1758468311123647</v>
      </c>
      <c r="I36" s="324">
        <v>3.29548590263785E-2</v>
      </c>
      <c r="J36" s="324">
        <v>3.7840598477916966E-2</v>
      </c>
      <c r="K36" s="270"/>
      <c r="L36" s="271"/>
    </row>
    <row r="37" spans="1:12" s="316" customFormat="1" ht="20.100000000000001" customHeight="1" x14ac:dyDescent="0.2">
      <c r="A37" s="476" t="s">
        <v>33</v>
      </c>
      <c r="B37" s="417" t="s">
        <v>243</v>
      </c>
      <c r="C37" s="274">
        <v>2074665.9137800001</v>
      </c>
      <c r="D37" s="274">
        <v>2088754.01183</v>
      </c>
      <c r="E37" s="412">
        <f t="shared" si="12"/>
        <v>1.0067905381567346</v>
      </c>
      <c r="F37" s="274">
        <v>74311.331550000003</v>
      </c>
      <c r="G37" s="274">
        <v>95339.717879999997</v>
      </c>
      <c r="H37" s="324">
        <f t="shared" si="11"/>
        <v>1.282976847425364</v>
      </c>
      <c r="I37" s="324">
        <v>3.5834608987898676E-2</v>
      </c>
      <c r="J37" s="324">
        <v>4.5798751787465383E-2</v>
      </c>
      <c r="K37" s="270"/>
      <c r="L37" s="331"/>
    </row>
    <row r="38" spans="1:12" s="316" customFormat="1" ht="20.100000000000001" customHeight="1" thickBot="1" x14ac:dyDescent="0.25">
      <c r="A38" s="476" t="s">
        <v>34</v>
      </c>
      <c r="B38" s="417" t="s">
        <v>206</v>
      </c>
      <c r="C38" s="274">
        <v>1694292.8106399998</v>
      </c>
      <c r="D38" s="274">
        <v>1609024.5013299999</v>
      </c>
      <c r="E38" s="412">
        <f t="shared" si="12"/>
        <v>0.94967321541204508</v>
      </c>
      <c r="F38" s="274">
        <v>80576.40327000001</v>
      </c>
      <c r="G38" s="274">
        <v>43340.691859999992</v>
      </c>
      <c r="H38" s="324">
        <f t="shared" si="11"/>
        <v>0.53788317796677432</v>
      </c>
      <c r="I38" s="324">
        <v>4.734303042840806E-2</v>
      </c>
      <c r="J38" s="324">
        <v>2.6240707608045623E-2</v>
      </c>
      <c r="K38" s="270"/>
    </row>
    <row r="39" spans="1:12" s="316" customFormat="1" ht="20.100000000000001" customHeight="1" thickBot="1" x14ac:dyDescent="0.25">
      <c r="A39" s="332"/>
      <c r="B39" s="328" t="s">
        <v>2</v>
      </c>
      <c r="C39" s="279">
        <f>SUM(C14:C38)</f>
        <v>89812721.578120023</v>
      </c>
      <c r="D39" s="279">
        <f>SUM(D14:D38)</f>
        <v>86542810.767399997</v>
      </c>
      <c r="E39" s="413">
        <f t="shared" si="12"/>
        <v>0.96359189708023907</v>
      </c>
      <c r="F39" s="279">
        <f>SUM(F14:F38)</f>
        <v>3984628.869320001</v>
      </c>
      <c r="G39" s="279">
        <f>SUM(G14:G38)</f>
        <v>3097212.3723099995</v>
      </c>
      <c r="H39" s="333">
        <f t="shared" si="11"/>
        <v>0.77729004981047478</v>
      </c>
      <c r="I39" s="333">
        <v>4.4471617638192767E-2</v>
      </c>
      <c r="J39" s="333">
        <v>3.5124640901447492E-2</v>
      </c>
      <c r="K39" s="270"/>
      <c r="L39" s="331"/>
    </row>
    <row r="40" spans="1:12" ht="20.100000000000001" customHeight="1" x14ac:dyDescent="0.2">
      <c r="C40" s="334">
        <v>0</v>
      </c>
      <c r="D40" s="334">
        <v>0</v>
      </c>
      <c r="E40" s="334"/>
      <c r="F40" s="334">
        <v>0</v>
      </c>
      <c r="G40" s="334">
        <v>0</v>
      </c>
      <c r="H40" s="334"/>
      <c r="I40" s="330"/>
      <c r="J40" s="330"/>
      <c r="L40" s="271"/>
    </row>
    <row r="41" spans="1:12" s="316" customFormat="1" ht="20.100000000000001" customHeight="1" x14ac:dyDescent="0.2">
      <c r="A41" s="581" t="s">
        <v>296</v>
      </c>
      <c r="B41" s="581"/>
      <c r="C41" s="581"/>
      <c r="D41" s="581"/>
      <c r="E41" s="581"/>
      <c r="F41" s="581"/>
      <c r="G41" s="581"/>
      <c r="H41" s="581"/>
      <c r="I41" s="581"/>
      <c r="J41" s="581"/>
      <c r="L41" s="271"/>
    </row>
    <row r="42" spans="1:12" s="316" customFormat="1" ht="20.100000000000001" customHeight="1" thickBot="1" x14ac:dyDescent="0.25">
      <c r="A42" s="409"/>
      <c r="B42" s="409"/>
      <c r="C42" s="409"/>
      <c r="D42" s="409"/>
      <c r="E42" s="409"/>
      <c r="F42" s="317"/>
      <c r="G42" s="317"/>
      <c r="H42" s="317"/>
      <c r="I42" s="317"/>
      <c r="J42" s="317"/>
      <c r="L42" s="271"/>
    </row>
    <row r="43" spans="1:12" ht="20.100000000000001" customHeight="1" thickBot="1" x14ac:dyDescent="0.25">
      <c r="A43" s="321" t="s">
        <v>3</v>
      </c>
      <c r="B43" s="335" t="s">
        <v>10</v>
      </c>
      <c r="C43" s="319" t="s">
        <v>54</v>
      </c>
      <c r="D43" s="320"/>
      <c r="E43" s="321" t="s">
        <v>6</v>
      </c>
      <c r="F43" s="319" t="s">
        <v>84</v>
      </c>
      <c r="G43" s="320"/>
      <c r="H43" s="321" t="s">
        <v>6</v>
      </c>
      <c r="I43" s="589" t="s">
        <v>85</v>
      </c>
      <c r="J43" s="590"/>
      <c r="L43" s="271"/>
    </row>
    <row r="44" spans="1:12" s="315" customFormat="1" ht="20.100000000000001" customHeight="1" thickBot="1" x14ac:dyDescent="0.25">
      <c r="A44" s="329"/>
      <c r="B44" s="329"/>
      <c r="C44" s="411">
        <f t="shared" ref="C44:J44" si="15">+C5</f>
        <v>2020</v>
      </c>
      <c r="D44" s="411">
        <f t="shared" si="15"/>
        <v>2021</v>
      </c>
      <c r="E44" s="411" t="str">
        <f t="shared" si="15"/>
        <v>21/20</v>
      </c>
      <c r="F44" s="411">
        <f t="shared" si="15"/>
        <v>2020</v>
      </c>
      <c r="G44" s="411">
        <f t="shared" si="15"/>
        <v>2021</v>
      </c>
      <c r="H44" s="411" t="str">
        <f t="shared" si="15"/>
        <v>21/20</v>
      </c>
      <c r="I44" s="411">
        <f t="shared" si="15"/>
        <v>2020</v>
      </c>
      <c r="J44" s="411">
        <f t="shared" si="15"/>
        <v>2021</v>
      </c>
      <c r="L44" s="271"/>
    </row>
    <row r="45" spans="1:12" ht="20.100000000000001" customHeight="1" x14ac:dyDescent="0.2">
      <c r="A45" s="475" t="s">
        <v>7</v>
      </c>
      <c r="B45" s="417" t="s">
        <v>162</v>
      </c>
      <c r="C45" s="274">
        <v>3621791.5684500001</v>
      </c>
      <c r="D45" s="274">
        <v>3213864.54048</v>
      </c>
      <c r="E45" s="412">
        <f t="shared" ref="E45:E75" si="16">+IF(C45=0,"X",D45/C45)</f>
        <v>0.88736871786783178</v>
      </c>
      <c r="F45" s="274">
        <v>118470.98512</v>
      </c>
      <c r="G45" s="274">
        <v>15426.202069999999</v>
      </c>
      <c r="H45" s="324">
        <f t="shared" ref="H45:H74" si="17">+IFERROR(IF(G45/F45&gt;0,G45/F45,"X"),"X")</f>
        <v>0.13021080270730173</v>
      </c>
      <c r="I45" s="324">
        <v>3.3913518646749269E-2</v>
      </c>
      <c r="J45" s="324">
        <v>4.513451766494642E-3</v>
      </c>
      <c r="K45" s="270"/>
      <c r="L45" s="330"/>
    </row>
    <row r="46" spans="1:12" ht="20.100000000000001" customHeight="1" x14ac:dyDescent="0.2">
      <c r="A46" s="476" t="s">
        <v>8</v>
      </c>
      <c r="B46" s="417" t="s">
        <v>163</v>
      </c>
      <c r="C46" s="274">
        <v>775142.45530999999</v>
      </c>
      <c r="D46" s="274">
        <v>758569.19522999995</v>
      </c>
      <c r="E46" s="412">
        <f t="shared" si="16"/>
        <v>0.97861907838169959</v>
      </c>
      <c r="F46" s="274">
        <v>23929.042400000002</v>
      </c>
      <c r="G46" s="274">
        <v>-33962.862370000003</v>
      </c>
      <c r="H46" s="324" t="str">
        <f t="shared" si="17"/>
        <v>X</v>
      </c>
      <c r="I46" s="324">
        <v>3.2818590722294844E-2</v>
      </c>
      <c r="J46" s="324">
        <v>-4.4288458470067855E-2</v>
      </c>
      <c r="K46" s="270"/>
      <c r="L46" s="271"/>
    </row>
    <row r="47" spans="1:12" ht="20.100000000000001" customHeight="1" x14ac:dyDescent="0.2">
      <c r="A47" s="476" t="s">
        <v>9</v>
      </c>
      <c r="B47" s="417" t="s">
        <v>164</v>
      </c>
      <c r="C47" s="274">
        <v>2339902.3678100002</v>
      </c>
      <c r="D47" s="274">
        <v>2254258.8817099999</v>
      </c>
      <c r="E47" s="412">
        <f t="shared" si="16"/>
        <v>0.96339869249324395</v>
      </c>
      <c r="F47" s="274">
        <v>82709.504970000009</v>
      </c>
      <c r="G47" s="274">
        <v>58199.253510000002</v>
      </c>
      <c r="H47" s="324">
        <f t="shared" si="17"/>
        <v>0.70365858834616113</v>
      </c>
      <c r="I47" s="324">
        <v>3.7872559898391965E-2</v>
      </c>
      <c r="J47" s="324">
        <v>2.5336182318842503E-2</v>
      </c>
      <c r="K47" s="270"/>
      <c r="L47" s="271"/>
    </row>
    <row r="48" spans="1:12" ht="20.100000000000001" customHeight="1" x14ac:dyDescent="0.2">
      <c r="A48" s="476" t="s">
        <v>11</v>
      </c>
      <c r="B48" s="417" t="s">
        <v>165</v>
      </c>
      <c r="C48" s="274">
        <v>47736.41779</v>
      </c>
      <c r="D48" s="274">
        <v>68112.404259999996</v>
      </c>
      <c r="E48" s="412">
        <f t="shared" si="16"/>
        <v>1.4268436429318421</v>
      </c>
      <c r="F48" s="274">
        <v>789.62352999999996</v>
      </c>
      <c r="G48" s="274">
        <v>668.00977</v>
      </c>
      <c r="H48" s="324">
        <f t="shared" si="17"/>
        <v>0.84598513673978282</v>
      </c>
      <c r="I48" s="324">
        <v>1.8183856975767274E-2</v>
      </c>
      <c r="J48" s="324">
        <v>1.1532439573907607E-2</v>
      </c>
      <c r="K48" s="270"/>
      <c r="L48" s="271"/>
    </row>
    <row r="49" spans="1:12" ht="20.100000000000001" customHeight="1" x14ac:dyDescent="0.2">
      <c r="A49" s="476" t="s">
        <v>12</v>
      </c>
      <c r="B49" s="417" t="s">
        <v>189</v>
      </c>
      <c r="C49" s="274">
        <v>121173.24827</v>
      </c>
      <c r="D49" s="274">
        <v>140339.78476000001</v>
      </c>
      <c r="E49" s="412">
        <f t="shared" ref="E49:E66" si="18">+IF(C49=0,"X",D49/C49)</f>
        <v>1.1581746529340606</v>
      </c>
      <c r="F49" s="274">
        <v>1919.9437600000001</v>
      </c>
      <c r="G49" s="274">
        <v>1783.17391</v>
      </c>
      <c r="H49" s="324">
        <f t="shared" si="17"/>
        <v>0.92876361649259964</v>
      </c>
      <c r="I49" s="324">
        <v>1.6443145848624493E-2</v>
      </c>
      <c r="J49" s="324">
        <v>1.3637361697345612E-2</v>
      </c>
      <c r="K49" s="270"/>
      <c r="L49" s="271"/>
    </row>
    <row r="50" spans="1:12" ht="20.100000000000001" customHeight="1" x14ac:dyDescent="0.2">
      <c r="A50" s="476" t="s">
        <v>13</v>
      </c>
      <c r="B50" s="417" t="s">
        <v>208</v>
      </c>
      <c r="C50" s="274">
        <v>9839143.6212200001</v>
      </c>
      <c r="D50" s="274">
        <v>9607088.49811</v>
      </c>
      <c r="E50" s="412">
        <f t="shared" si="18"/>
        <v>0.97641510968398426</v>
      </c>
      <c r="F50" s="274">
        <v>223242.96308000002</v>
      </c>
      <c r="G50" s="274">
        <v>157021.95323999997</v>
      </c>
      <c r="H50" s="324">
        <f t="shared" si="17"/>
        <v>0.703367985595723</v>
      </c>
      <c r="I50" s="324">
        <v>2.4226765054797834E-2</v>
      </c>
      <c r="J50" s="324">
        <v>1.6149344744673347E-2</v>
      </c>
      <c r="K50" s="270"/>
      <c r="L50" s="271"/>
    </row>
    <row r="51" spans="1:12" ht="20.100000000000001" customHeight="1" x14ac:dyDescent="0.2">
      <c r="A51" s="476" t="s">
        <v>14</v>
      </c>
      <c r="B51" s="417" t="s">
        <v>167</v>
      </c>
      <c r="C51" s="274">
        <v>272794.78914000001</v>
      </c>
      <c r="D51" s="274">
        <v>278188.31964</v>
      </c>
      <c r="E51" s="412">
        <f t="shared" si="18"/>
        <v>1.0197713838926448</v>
      </c>
      <c r="F51" s="274">
        <v>4152.6889600000004</v>
      </c>
      <c r="G51" s="274">
        <v>3438.80204</v>
      </c>
      <c r="H51" s="324">
        <f t="shared" si="17"/>
        <v>0.82809044287294753</v>
      </c>
      <c r="I51" s="324">
        <v>1.6415526315157601E-2</v>
      </c>
      <c r="J51" s="324">
        <v>1.2482422728400069E-2</v>
      </c>
      <c r="K51" s="270"/>
      <c r="L51" s="271"/>
    </row>
    <row r="52" spans="1:12" ht="20.100000000000001" customHeight="1" x14ac:dyDescent="0.2">
      <c r="A52" s="476" t="s">
        <v>15</v>
      </c>
      <c r="B52" s="417" t="s">
        <v>168</v>
      </c>
      <c r="C52" s="274">
        <v>1157381.2764099999</v>
      </c>
      <c r="D52" s="274">
        <v>1104174.9287700001</v>
      </c>
      <c r="E52" s="412">
        <f t="shared" si="18"/>
        <v>0.95402867773614164</v>
      </c>
      <c r="F52" s="274">
        <v>10172.660259999999</v>
      </c>
      <c r="G52" s="274">
        <v>26116.810369999999</v>
      </c>
      <c r="H52" s="324">
        <f t="shared" si="17"/>
        <v>2.5673530524453003</v>
      </c>
      <c r="I52" s="324">
        <v>8.7273025332584141E-3</v>
      </c>
      <c r="J52" s="324">
        <v>2.3096317756932626E-2</v>
      </c>
      <c r="K52" s="270"/>
      <c r="L52" s="271"/>
    </row>
    <row r="53" spans="1:12" ht="20.100000000000001" customHeight="1" x14ac:dyDescent="0.2">
      <c r="A53" s="476" t="s">
        <v>16</v>
      </c>
      <c r="B53" s="417" t="s">
        <v>209</v>
      </c>
      <c r="C53" s="274">
        <v>3900641.88411</v>
      </c>
      <c r="D53" s="274">
        <v>3940413.1208700002</v>
      </c>
      <c r="E53" s="412">
        <f t="shared" si="18"/>
        <v>1.0101960748875758</v>
      </c>
      <c r="F53" s="274">
        <v>103185.41457000001</v>
      </c>
      <c r="G53" s="274">
        <v>93775.963069999998</v>
      </c>
      <c r="H53" s="324">
        <f t="shared" si="17"/>
        <v>0.90881025637962887</v>
      </c>
      <c r="I53" s="324">
        <v>2.7692773835919678E-2</v>
      </c>
      <c r="J53" s="324">
        <v>2.3919220821800417E-2</v>
      </c>
      <c r="K53" s="270"/>
      <c r="L53" s="271"/>
    </row>
    <row r="54" spans="1:12" ht="20.100000000000001" customHeight="1" x14ac:dyDescent="0.2">
      <c r="A54" s="476" t="s">
        <v>17</v>
      </c>
      <c r="B54" s="417" t="s">
        <v>210</v>
      </c>
      <c r="C54" s="274">
        <v>315985.34720999998</v>
      </c>
      <c r="D54" s="274">
        <v>336209.56195</v>
      </c>
      <c r="E54" s="412">
        <f t="shared" si="18"/>
        <v>1.0640036473797605</v>
      </c>
      <c r="F54" s="274">
        <v>10031.137659999999</v>
      </c>
      <c r="G54" s="274">
        <v>7197.4153899999992</v>
      </c>
      <c r="H54" s="324">
        <f t="shared" si="17"/>
        <v>0.71750738888773258</v>
      </c>
      <c r="I54" s="324">
        <v>3.329202105992117E-2</v>
      </c>
      <c r="J54" s="324">
        <v>2.2071363296196137E-2</v>
      </c>
      <c r="K54" s="270"/>
      <c r="L54" s="271"/>
    </row>
    <row r="55" spans="1:12" ht="20.100000000000001" customHeight="1" x14ac:dyDescent="0.2">
      <c r="A55" s="476" t="s">
        <v>18</v>
      </c>
      <c r="B55" s="417" t="s">
        <v>169</v>
      </c>
      <c r="C55" s="274">
        <v>1977115.7499599999</v>
      </c>
      <c r="D55" s="274">
        <v>1842925.30329</v>
      </c>
      <c r="E55" s="412">
        <f t="shared" si="18"/>
        <v>0.93212817880151178</v>
      </c>
      <c r="F55" s="274">
        <v>53131.613249999995</v>
      </c>
      <c r="G55" s="274">
        <v>43917.271280000001</v>
      </c>
      <c r="H55" s="324">
        <f t="shared" si="17"/>
        <v>0.82657515165888562</v>
      </c>
      <c r="I55" s="324">
        <v>2.8280594255387599E-2</v>
      </c>
      <c r="J55" s="324">
        <v>2.2993088643712994E-2</v>
      </c>
      <c r="K55" s="270"/>
      <c r="L55" s="271"/>
    </row>
    <row r="56" spans="1:12" ht="20.100000000000001" customHeight="1" x14ac:dyDescent="0.2">
      <c r="A56" s="476" t="s">
        <v>19</v>
      </c>
      <c r="B56" s="417" t="s">
        <v>170</v>
      </c>
      <c r="C56" s="274">
        <v>358471.47048999998</v>
      </c>
      <c r="D56" s="274">
        <v>415690.18238999997</v>
      </c>
      <c r="E56" s="412">
        <f t="shared" si="18"/>
        <v>1.1596185934177325</v>
      </c>
      <c r="F56" s="274">
        <v>5585.5375200000008</v>
      </c>
      <c r="G56" s="274">
        <v>4323.7707899999996</v>
      </c>
      <c r="H56" s="324">
        <f t="shared" si="17"/>
        <v>0.77410110925188069</v>
      </c>
      <c r="I56" s="324">
        <v>1.7566376570841966E-2</v>
      </c>
      <c r="J56" s="324">
        <v>1.1170201401515846E-2</v>
      </c>
      <c r="K56" s="270"/>
      <c r="L56" s="271"/>
    </row>
    <row r="57" spans="1:12" ht="20.100000000000001" customHeight="1" x14ac:dyDescent="0.2">
      <c r="A57" s="476" t="s">
        <v>20</v>
      </c>
      <c r="B57" s="417" t="s">
        <v>171</v>
      </c>
      <c r="C57" s="274">
        <v>698574.66399999999</v>
      </c>
      <c r="D57" s="274">
        <v>654940.09034999995</v>
      </c>
      <c r="E57" s="412">
        <f t="shared" si="18"/>
        <v>0.93753770942657599</v>
      </c>
      <c r="F57" s="274">
        <v>20911.658800000001</v>
      </c>
      <c r="G57" s="274">
        <v>6031.7269699999997</v>
      </c>
      <c r="H57" s="324">
        <f t="shared" si="17"/>
        <v>0.28843847480908591</v>
      </c>
      <c r="I57" s="324">
        <v>3.0514000634306072E-2</v>
      </c>
      <c r="J57" s="324">
        <v>8.9126874319100016E-3</v>
      </c>
      <c r="K57" s="270"/>
      <c r="L57" s="271"/>
    </row>
    <row r="58" spans="1:12" ht="20.100000000000001" customHeight="1" x14ac:dyDescent="0.2">
      <c r="A58" s="476" t="s">
        <v>21</v>
      </c>
      <c r="B58" s="417" t="s">
        <v>297</v>
      </c>
      <c r="C58" s="274">
        <v>40807.926619999998</v>
      </c>
      <c r="D58" s="274">
        <v>46594.542600000001</v>
      </c>
      <c r="E58" s="412">
        <f t="shared" si="18"/>
        <v>1.1418012739016243</v>
      </c>
      <c r="F58" s="274">
        <v>651.88448000000005</v>
      </c>
      <c r="G58" s="274">
        <v>520.87869000000001</v>
      </c>
      <c r="H58" s="324">
        <f t="shared" si="17"/>
        <v>0.79903526772105382</v>
      </c>
      <c r="I58" s="324">
        <v>1.8697584708897003E-2</v>
      </c>
      <c r="J58" s="324">
        <v>1.1919084086489611E-2</v>
      </c>
      <c r="K58" s="270"/>
      <c r="L58" s="271"/>
    </row>
    <row r="59" spans="1:12" ht="20.100000000000001" customHeight="1" x14ac:dyDescent="0.2">
      <c r="A59" s="476" t="s">
        <v>22</v>
      </c>
      <c r="B59" s="417" t="s">
        <v>172</v>
      </c>
      <c r="C59" s="274">
        <v>26049.97651</v>
      </c>
      <c r="D59" s="274">
        <v>30405.672839999999</v>
      </c>
      <c r="E59" s="412">
        <f t="shared" si="18"/>
        <v>1.1672053841709971</v>
      </c>
      <c r="F59" s="274">
        <v>301.75731999999999</v>
      </c>
      <c r="G59" s="274">
        <v>230.22076000000001</v>
      </c>
      <c r="H59" s="324">
        <f t="shared" si="17"/>
        <v>0.76293347250035237</v>
      </c>
      <c r="I59" s="324">
        <v>1.2135101279189613E-2</v>
      </c>
      <c r="J59" s="324">
        <v>8.1558094770191499E-3</v>
      </c>
      <c r="K59" s="270"/>
      <c r="L59" s="271"/>
    </row>
    <row r="60" spans="1:12" ht="20.100000000000001" customHeight="1" x14ac:dyDescent="0.2">
      <c r="A60" s="476" t="s">
        <v>23</v>
      </c>
      <c r="B60" s="417" t="s">
        <v>244</v>
      </c>
      <c r="C60" s="274">
        <v>602424.58195000002</v>
      </c>
      <c r="D60" s="274">
        <v>691264.30151999998</v>
      </c>
      <c r="E60" s="412">
        <f t="shared" si="18"/>
        <v>1.1474702763330689</v>
      </c>
      <c r="F60" s="274">
        <v>14020.28757</v>
      </c>
      <c r="G60" s="274">
        <v>3812.5905400000001</v>
      </c>
      <c r="H60" s="324">
        <f t="shared" si="17"/>
        <v>0.27193383309469449</v>
      </c>
      <c r="I60" s="324">
        <v>2.4970310881054031E-2</v>
      </c>
      <c r="J60" s="324">
        <v>5.8941382100674315E-3</v>
      </c>
      <c r="K60" s="270"/>
      <c r="L60" s="271"/>
    </row>
    <row r="61" spans="1:12" ht="20.100000000000001" customHeight="1" x14ac:dyDescent="0.2">
      <c r="A61" s="476" t="s">
        <v>24</v>
      </c>
      <c r="B61" s="417" t="s">
        <v>211</v>
      </c>
      <c r="C61" s="274">
        <v>202160.46792</v>
      </c>
      <c r="D61" s="274">
        <v>247779.23342999999</v>
      </c>
      <c r="E61" s="412">
        <f t="shared" si="18"/>
        <v>1.2256562125096213</v>
      </c>
      <c r="F61" s="274">
        <v>2587.6621800000007</v>
      </c>
      <c r="G61" s="274">
        <v>2935.6315399999999</v>
      </c>
      <c r="H61" s="324">
        <f t="shared" si="17"/>
        <v>1.134472483575889</v>
      </c>
      <c r="I61" s="324">
        <v>1.3200083442376439E-2</v>
      </c>
      <c r="J61" s="324">
        <v>1.3048999815717196E-2</v>
      </c>
      <c r="K61" s="270"/>
      <c r="L61" s="271"/>
    </row>
    <row r="62" spans="1:12" ht="20.100000000000001" customHeight="1" x14ac:dyDescent="0.2">
      <c r="A62" s="476" t="s">
        <v>25</v>
      </c>
      <c r="B62" s="417" t="s">
        <v>249</v>
      </c>
      <c r="C62" s="274">
        <v>63459.379260000002</v>
      </c>
      <c r="D62" s="274">
        <v>82187.028170000005</v>
      </c>
      <c r="E62" s="412">
        <f t="shared" si="18"/>
        <v>1.2951123873000834</v>
      </c>
      <c r="F62" s="274">
        <v>-1182.50405</v>
      </c>
      <c r="G62" s="274">
        <v>-2932.7215899999997</v>
      </c>
      <c r="H62" s="324">
        <f t="shared" si="17"/>
        <v>2.4800943303323142</v>
      </c>
      <c r="I62" s="324">
        <v>-1.7631752968937046E-2</v>
      </c>
      <c r="J62" s="324">
        <v>-4.0271801299452063E-2</v>
      </c>
      <c r="K62" s="270"/>
      <c r="L62" s="271"/>
    </row>
    <row r="63" spans="1:12" ht="20.100000000000001" customHeight="1" x14ac:dyDescent="0.2">
      <c r="A63" s="476" t="s">
        <v>26</v>
      </c>
      <c r="B63" s="417" t="s">
        <v>173</v>
      </c>
      <c r="C63" s="274">
        <v>717418.69559000002</v>
      </c>
      <c r="D63" s="274">
        <v>797599.12615999999</v>
      </c>
      <c r="E63" s="412">
        <f t="shared" si="18"/>
        <v>1.1117623935128429</v>
      </c>
      <c r="F63" s="274">
        <v>9987.8749800000005</v>
      </c>
      <c r="G63" s="274">
        <v>12529.829180000001</v>
      </c>
      <c r="H63" s="324">
        <f t="shared" si="17"/>
        <v>1.2545040066170312</v>
      </c>
      <c r="I63" s="324">
        <v>1.4134109731908562E-2</v>
      </c>
      <c r="J63" s="324">
        <v>1.6540834041842187E-2</v>
      </c>
      <c r="K63" s="270"/>
      <c r="L63" s="271"/>
    </row>
    <row r="64" spans="1:12" ht="20.100000000000001" customHeight="1" x14ac:dyDescent="0.2">
      <c r="A64" s="476" t="s">
        <v>27</v>
      </c>
      <c r="B64" s="417" t="s">
        <v>174</v>
      </c>
      <c r="C64" s="274">
        <v>40207051.044969998</v>
      </c>
      <c r="D64" s="274">
        <v>39319757.827770002</v>
      </c>
      <c r="E64" s="412">
        <f t="shared" si="18"/>
        <v>0.97793190014836961</v>
      </c>
      <c r="F64" s="274">
        <v>1103069.1735900003</v>
      </c>
      <c r="G64" s="274">
        <v>1617275.55681</v>
      </c>
      <c r="H64" s="324">
        <f t="shared" si="17"/>
        <v>1.4661596892844773</v>
      </c>
      <c r="I64" s="324">
        <v>2.8700842253768316E-2</v>
      </c>
      <c r="J64" s="324">
        <v>4.0672462022158809E-2</v>
      </c>
      <c r="K64" s="270"/>
      <c r="L64" s="271"/>
    </row>
    <row r="65" spans="1:12" ht="20.100000000000001" customHeight="1" x14ac:dyDescent="0.2">
      <c r="A65" s="476" t="s">
        <v>28</v>
      </c>
      <c r="B65" s="417" t="s">
        <v>245</v>
      </c>
      <c r="C65" s="274">
        <v>502394.42846000002</v>
      </c>
      <c r="D65" s="274">
        <v>464001.83318999998</v>
      </c>
      <c r="E65" s="412">
        <f t="shared" si="18"/>
        <v>0.92358077021736551</v>
      </c>
      <c r="F65" s="274">
        <v>13790.975850000001</v>
      </c>
      <c r="G65" s="274">
        <v>3234.9763300000004</v>
      </c>
      <c r="H65" s="324">
        <f t="shared" si="17"/>
        <v>0.23457196685613804</v>
      </c>
      <c r="I65" s="324">
        <v>2.8046804370471426E-2</v>
      </c>
      <c r="J65" s="324">
        <v>6.694927243358093E-3</v>
      </c>
      <c r="K65" s="270"/>
      <c r="L65" s="271"/>
    </row>
    <row r="66" spans="1:12" ht="20.100000000000001" customHeight="1" x14ac:dyDescent="0.2">
      <c r="A66" s="476" t="s">
        <v>31</v>
      </c>
      <c r="B66" s="417" t="s">
        <v>299</v>
      </c>
      <c r="C66" s="274">
        <v>767964.70869</v>
      </c>
      <c r="D66" s="274">
        <v>744794.18507999997</v>
      </c>
      <c r="E66" s="412">
        <f t="shared" si="18"/>
        <v>0.96982866094260445</v>
      </c>
      <c r="F66" s="274">
        <v>22415.9313</v>
      </c>
      <c r="G66" s="274">
        <v>16794.948079999998</v>
      </c>
      <c r="H66" s="324">
        <f t="shared" si="17"/>
        <v>0.74924159318778771</v>
      </c>
      <c r="I66" s="324">
        <v>2.9970004460592187E-2</v>
      </c>
      <c r="J66" s="324">
        <v>2.2204395094508039E-2</v>
      </c>
      <c r="K66" s="270"/>
      <c r="L66" s="271"/>
    </row>
    <row r="67" spans="1:12" ht="20.100000000000001" customHeight="1" x14ac:dyDescent="0.2">
      <c r="A67" s="476" t="s">
        <v>32</v>
      </c>
      <c r="B67" s="417" t="s">
        <v>322</v>
      </c>
      <c r="C67" s="274">
        <v>377752.48624</v>
      </c>
      <c r="D67" s="274">
        <v>314574.46609</v>
      </c>
      <c r="E67" s="412">
        <f t="shared" ref="E67:E69" si="19">+IF(C67=0,"X",D67/C67)</f>
        <v>0.83275286741630949</v>
      </c>
      <c r="F67" s="274">
        <v>5399.5707199999997</v>
      </c>
      <c r="G67" s="274">
        <v>-139.54679000000056</v>
      </c>
      <c r="H67" s="324" t="str">
        <f t="shared" si="17"/>
        <v>X</v>
      </c>
      <c r="I67" s="324">
        <v>1.4626164939741856E-2</v>
      </c>
      <c r="J67" s="324">
        <v>-4.0312395618966198E-4</v>
      </c>
      <c r="K67" s="270"/>
      <c r="L67" s="271"/>
    </row>
    <row r="68" spans="1:12" ht="20.100000000000001" customHeight="1" x14ac:dyDescent="0.2">
      <c r="A68" s="476" t="s">
        <v>33</v>
      </c>
      <c r="B68" s="417" t="s">
        <v>175</v>
      </c>
      <c r="C68" s="274">
        <v>47997.402260000003</v>
      </c>
      <c r="D68" s="274">
        <v>44285.166579999997</v>
      </c>
      <c r="E68" s="412">
        <f t="shared" si="19"/>
        <v>0.92265757092663114</v>
      </c>
      <c r="F68" s="274">
        <v>1161.20463</v>
      </c>
      <c r="G68" s="274">
        <v>903.95537999999988</v>
      </c>
      <c r="H68" s="324">
        <f t="shared" si="17"/>
        <v>0.77846346513447839</v>
      </c>
      <c r="I68" s="324">
        <v>2.3707022318207011E-2</v>
      </c>
      <c r="J68" s="324">
        <v>1.9591032008813767E-2</v>
      </c>
      <c r="K68" s="270"/>
      <c r="L68" s="271"/>
    </row>
    <row r="69" spans="1:12" ht="20.100000000000001" customHeight="1" x14ac:dyDescent="0.2">
      <c r="A69" s="476" t="s">
        <v>34</v>
      </c>
      <c r="B69" s="417" t="s">
        <v>190</v>
      </c>
      <c r="C69" s="274">
        <v>699917.77810999996</v>
      </c>
      <c r="D69" s="274">
        <v>612562.79518999998</v>
      </c>
      <c r="E69" s="412">
        <f t="shared" si="19"/>
        <v>0.87519250738867338</v>
      </c>
      <c r="F69" s="274">
        <v>13275.106400000001</v>
      </c>
      <c r="G69" s="274">
        <v>14287.521840000001</v>
      </c>
      <c r="H69" s="324">
        <f t="shared" si="17"/>
        <v>1.0762642053098723</v>
      </c>
      <c r="I69" s="324">
        <v>1.8553171922059568E-2</v>
      </c>
      <c r="J69" s="324">
        <v>2.177178410203293E-2</v>
      </c>
      <c r="K69" s="270"/>
      <c r="L69" s="271"/>
    </row>
    <row r="70" spans="1:12" ht="20.100000000000001" customHeight="1" x14ac:dyDescent="0.2">
      <c r="A70" s="476" t="s">
        <v>35</v>
      </c>
      <c r="B70" s="417" t="s">
        <v>191</v>
      </c>
      <c r="C70" s="274">
        <v>322842.51958000002</v>
      </c>
      <c r="D70" s="274">
        <v>314650.56754000002</v>
      </c>
      <c r="E70" s="412">
        <f t="shared" si="16"/>
        <v>0.97462554792764822</v>
      </c>
      <c r="F70" s="274">
        <v>5736.8616399999992</v>
      </c>
      <c r="G70" s="274">
        <v>4163.8456900000001</v>
      </c>
      <c r="H70" s="324">
        <f t="shared" si="17"/>
        <v>0.72580549284434215</v>
      </c>
      <c r="I70" s="324">
        <v>1.8873966761128638E-2</v>
      </c>
      <c r="J70" s="324">
        <v>1.3063186955676615E-2</v>
      </c>
      <c r="K70" s="270"/>
      <c r="L70" s="271"/>
    </row>
    <row r="71" spans="1:12" ht="20.100000000000001" customHeight="1" x14ac:dyDescent="0.2">
      <c r="A71" s="476" t="s">
        <v>36</v>
      </c>
      <c r="B71" s="417" t="s">
        <v>176</v>
      </c>
      <c r="C71" s="274">
        <v>4879576.5212700004</v>
      </c>
      <c r="D71" s="274">
        <v>4639835.1150099998</v>
      </c>
      <c r="E71" s="412">
        <f t="shared" si="16"/>
        <v>0.95086839908853338</v>
      </c>
      <c r="F71" s="274">
        <v>133993.14377999998</v>
      </c>
      <c r="G71" s="274">
        <v>174033.41349000001</v>
      </c>
      <c r="H71" s="324">
        <f t="shared" si="17"/>
        <v>1.2988232724484854</v>
      </c>
      <c r="I71" s="324">
        <v>2.9131756835501472E-2</v>
      </c>
      <c r="J71" s="324">
        <v>3.656390124505822E-2</v>
      </c>
      <c r="K71" s="270"/>
      <c r="L71" s="271"/>
    </row>
    <row r="72" spans="1:12" ht="20.100000000000001" customHeight="1" x14ac:dyDescent="0.2">
      <c r="A72" s="476" t="s">
        <v>37</v>
      </c>
      <c r="B72" s="417" t="s">
        <v>177</v>
      </c>
      <c r="C72" s="274">
        <v>12718482.97995</v>
      </c>
      <c r="D72" s="274">
        <v>12805113.68537</v>
      </c>
      <c r="E72" s="412">
        <f>+IF(C72=0,"X",D72/C72)</f>
        <v>1.0068114023941825</v>
      </c>
      <c r="F72" s="274">
        <v>383380.50780000002</v>
      </c>
      <c r="G72" s="274">
        <v>368709.30345999997</v>
      </c>
      <c r="H72" s="324">
        <f t="shared" si="17"/>
        <v>0.96173200243228418</v>
      </c>
      <c r="I72" s="324">
        <v>3.293678131178307E-2</v>
      </c>
      <c r="J72" s="324">
        <v>2.8891641589132381E-2</v>
      </c>
      <c r="K72" s="270"/>
      <c r="L72" s="271"/>
    </row>
    <row r="73" spans="1:12" ht="20.100000000000001" customHeight="1" x14ac:dyDescent="0.2">
      <c r="A73" s="476" t="s">
        <v>38</v>
      </c>
      <c r="B73" s="16" t="s">
        <v>330</v>
      </c>
      <c r="C73" s="274">
        <v>1257559.0227399999</v>
      </c>
      <c r="D73" s="274">
        <v>1330480.9829200001</v>
      </c>
      <c r="E73" s="412">
        <f>+IF(C73=0,"X",D73/C73)</f>
        <v>1.0579869086550833</v>
      </c>
      <c r="F73" s="274">
        <v>34480.160359999994</v>
      </c>
      <c r="G73" s="274">
        <v>21968.288129999997</v>
      </c>
      <c r="H73" s="324">
        <f t="shared" si="17"/>
        <v>0.63712836311182397</v>
      </c>
      <c r="I73" s="324">
        <v>3.1517927472599627E-2</v>
      </c>
      <c r="J73" s="324">
        <v>1.6976776310996523E-2</v>
      </c>
      <c r="K73" s="270"/>
      <c r="L73" s="271"/>
    </row>
    <row r="74" spans="1:12" ht="20.100000000000001" customHeight="1" thickBot="1" x14ac:dyDescent="0.25">
      <c r="A74" s="476" t="s">
        <v>39</v>
      </c>
      <c r="B74" s="417" t="s">
        <v>178</v>
      </c>
      <c r="C74" s="274">
        <v>42451.958749999998</v>
      </c>
      <c r="D74" s="274">
        <v>54389.380859999997</v>
      </c>
      <c r="E74" s="412">
        <f t="shared" si="16"/>
        <v>1.2811983819238966</v>
      </c>
      <c r="F74" s="274">
        <v>643.57524999999998</v>
      </c>
      <c r="G74" s="274">
        <v>802.68345999999997</v>
      </c>
      <c r="H74" s="324">
        <f t="shared" si="17"/>
        <v>1.2472254953869031</v>
      </c>
      <c r="I74" s="324">
        <v>1.8518690258235129E-2</v>
      </c>
      <c r="J74" s="324">
        <v>1.6577289476427556E-2</v>
      </c>
      <c r="K74" s="270"/>
      <c r="L74" s="271"/>
    </row>
    <row r="75" spans="1:12" ht="20.100000000000001" customHeight="1" thickBot="1" x14ac:dyDescent="0.25">
      <c r="A75" s="276"/>
      <c r="B75" s="275" t="s">
        <v>2</v>
      </c>
      <c r="C75" s="279">
        <f>SUM(C45:C74)</f>
        <v>88902166.739040017</v>
      </c>
      <c r="D75" s="279">
        <f>SUM(D45:D74)</f>
        <v>87155050.722130015</v>
      </c>
      <c r="E75" s="413">
        <f t="shared" si="16"/>
        <v>0.98034788036113429</v>
      </c>
      <c r="F75" s="279">
        <f>SUM(F45:F74)</f>
        <v>2401945.9476800007</v>
      </c>
      <c r="G75" s="279">
        <f>SUM(G45:G74)</f>
        <v>2623068.8650400001</v>
      </c>
      <c r="H75" s="413">
        <f t="shared" ref="H75" si="20">+IF(F75=0,"X",G75/F75)</f>
        <v>1.0920599056667275</v>
      </c>
      <c r="I75" s="381">
        <v>2.8533787418118541E-2</v>
      </c>
      <c r="J75" s="333">
        <v>2.9797913460929557E-2</v>
      </c>
      <c r="K75" s="270"/>
      <c r="L75" s="331"/>
    </row>
    <row r="76" spans="1:12" x14ac:dyDescent="0.2">
      <c r="C76" s="414" t="b">
        <v>1</v>
      </c>
      <c r="D76" s="414" t="b">
        <v>1</v>
      </c>
      <c r="E76" s="334"/>
      <c r="F76" s="414" t="b">
        <v>1</v>
      </c>
      <c r="G76" s="414" t="b">
        <v>1</v>
      </c>
      <c r="H76" s="334"/>
      <c r="I76" s="334"/>
      <c r="J76" s="334"/>
    </row>
    <row r="77" spans="1:12" x14ac:dyDescent="0.2">
      <c r="F77" s="273"/>
    </row>
  </sheetData>
  <mergeCells count="6">
    <mergeCell ref="A2:J2"/>
    <mergeCell ref="A41:J41"/>
    <mergeCell ref="I43:J43"/>
    <mergeCell ref="I4:J4"/>
    <mergeCell ref="I12:J12"/>
    <mergeCell ref="A10:J10"/>
  </mergeCells>
  <phoneticPr fontId="0" type="noConversion"/>
  <conditionalFormatting sqref="L6:L37 L39:L75">
    <cfRule type="cellIs" dxfId="6" priority="4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fitToHeight="5" orientation="landscape" r:id="rId1"/>
  <headerFooter alignWithMargins="0">
    <oddHeader>&amp;A</oddHeader>
  </headerFooter>
  <rowBreaks count="1" manualBreakCount="1">
    <brk id="40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2:J2158"/>
  <sheetViews>
    <sheetView zoomScale="80" zoomScaleNormal="80" zoomScaleSheetLayoutView="80" workbookViewId="0">
      <selection activeCell="A41" sqref="A41:H41"/>
    </sheetView>
  </sheetViews>
  <sheetFormatPr defaultColWidth="9.140625" defaultRowHeight="12.75" x14ac:dyDescent="0.2"/>
  <cols>
    <col min="1" max="1" width="3.85546875" style="16" bestFit="1" customWidth="1"/>
    <col min="2" max="2" width="35.7109375" style="16" bestFit="1" customWidth="1"/>
    <col min="3" max="3" width="11.5703125" style="16" customWidth="1"/>
    <col min="4" max="4" width="11.85546875" style="16" customWidth="1"/>
    <col min="5" max="5" width="11.5703125" style="16" customWidth="1"/>
    <col min="6" max="6" width="11.7109375" style="16" customWidth="1"/>
    <col min="7" max="7" width="11.85546875" style="16" customWidth="1"/>
    <col min="8" max="8" width="10.85546875" style="16" customWidth="1"/>
    <col min="9" max="10" width="2.140625" style="16" customWidth="1"/>
    <col min="11" max="16384" width="9.140625" style="16"/>
  </cols>
  <sheetData>
    <row r="2" spans="1:10" s="124" customFormat="1" ht="20.100000000000001" customHeight="1" x14ac:dyDescent="0.2">
      <c r="A2" s="562" t="s">
        <v>55</v>
      </c>
      <c r="B2" s="562"/>
      <c r="C2" s="562"/>
      <c r="D2" s="562"/>
      <c r="E2" s="562"/>
      <c r="F2" s="562"/>
      <c r="G2" s="562"/>
      <c r="H2" s="562"/>
    </row>
    <row r="3" spans="1:10" s="124" customFormat="1" ht="20.100000000000001" customHeight="1" thickBot="1" x14ac:dyDescent="0.25">
      <c r="A3" s="188"/>
      <c r="B3" s="188"/>
      <c r="C3" s="188"/>
      <c r="D3" s="188"/>
      <c r="E3" s="188"/>
      <c r="F3" s="188"/>
      <c r="G3" s="188"/>
      <c r="H3" s="188"/>
    </row>
    <row r="4" spans="1:10" ht="20.100000000000001" customHeight="1" thickBot="1" x14ac:dyDescent="0.25">
      <c r="A4" s="110" t="s">
        <v>3</v>
      </c>
      <c r="B4" s="313" t="s">
        <v>4</v>
      </c>
      <c r="C4" s="336" t="s">
        <v>56</v>
      </c>
      <c r="D4" s="337"/>
      <c r="E4" s="310" t="s">
        <v>6</v>
      </c>
      <c r="F4" s="336" t="s">
        <v>57</v>
      </c>
      <c r="G4" s="337"/>
      <c r="H4" s="110" t="s">
        <v>6</v>
      </c>
    </row>
    <row r="5" spans="1:10" ht="20.100000000000001" customHeight="1" thickBot="1" x14ac:dyDescent="0.25">
      <c r="A5" s="111"/>
      <c r="B5" s="338"/>
      <c r="C5" s="362">
        <f>+'4.1.6 Lokaty__'!C5</f>
        <v>2020</v>
      </c>
      <c r="D5" s="362">
        <f>+'4.1.6 Lokaty__'!D5</f>
        <v>2021</v>
      </c>
      <c r="E5" s="362" t="str">
        <f>+'4.1.6 Lokaty__'!E5</f>
        <v>21/20</v>
      </c>
      <c r="F5" s="362">
        <f>+'4.1.6 Lokaty__'!F5</f>
        <v>2020</v>
      </c>
      <c r="G5" s="362">
        <f>+'4.1.6 Lokaty__'!G5</f>
        <v>2021</v>
      </c>
      <c r="H5" s="362" t="str">
        <f>+'4.1.6 Lokaty__'!H5</f>
        <v>21/20</v>
      </c>
    </row>
    <row r="6" spans="1:10" ht="20.100000000000001" customHeight="1" x14ac:dyDescent="0.2">
      <c r="A6" s="110" t="s">
        <v>7</v>
      </c>
      <c r="B6" s="311" t="s">
        <v>0</v>
      </c>
      <c r="C6" s="141">
        <f>+C39</f>
        <v>2831849.5522499997</v>
      </c>
      <c r="D6" s="141">
        <f t="shared" ref="D6" si="0">+D39</f>
        <v>2040609.5213100004</v>
      </c>
      <c r="E6" s="54">
        <f t="shared" ref="E6:E8" si="1">+IF(C6=0,"X",D6/C6)</f>
        <v>0.72059249040566709</v>
      </c>
      <c r="F6" s="141">
        <f>+F39</f>
        <v>2202200.8712799996</v>
      </c>
      <c r="G6" s="141">
        <f t="shared" ref="G6" si="2">+G39</f>
        <v>1633206.2408599996</v>
      </c>
      <c r="H6" s="54">
        <f t="shared" ref="H6:H8" si="3">+IF(F6=0,"X",G6/F6)</f>
        <v>0.7416245548530368</v>
      </c>
      <c r="I6" s="8"/>
      <c r="J6" s="9"/>
    </row>
    <row r="7" spans="1:10" ht="20.100000000000001" customHeight="1" thickBot="1" x14ac:dyDescent="0.25">
      <c r="A7" s="131" t="s">
        <v>8</v>
      </c>
      <c r="B7" s="297" t="s">
        <v>1</v>
      </c>
      <c r="C7" s="150">
        <f>+C75</f>
        <v>4739659.944480001</v>
      </c>
      <c r="D7" s="150">
        <f t="shared" ref="D7" si="4">+D75</f>
        <v>4855299.0365999993</v>
      </c>
      <c r="E7" s="54">
        <f t="shared" si="1"/>
        <v>1.0243981833031452</v>
      </c>
      <c r="F7" s="150">
        <f>+F75</f>
        <v>3938092.9825700005</v>
      </c>
      <c r="G7" s="150">
        <f t="shared" ref="G7" si="5">+G75</f>
        <v>4057707.1039700001</v>
      </c>
      <c r="H7" s="54">
        <f t="shared" si="3"/>
        <v>1.0303736153334651</v>
      </c>
      <c r="I7" s="8"/>
      <c r="J7" s="9"/>
    </row>
    <row r="8" spans="1:10" s="124" customFormat="1" ht="20.100000000000001" customHeight="1" thickBot="1" x14ac:dyDescent="0.25">
      <c r="A8" s="132"/>
      <c r="B8" s="312" t="s">
        <v>2</v>
      </c>
      <c r="C8" s="133">
        <f>SUM(C6:C7)</f>
        <v>7571509.4967300007</v>
      </c>
      <c r="D8" s="133">
        <f>SUM(D6:D7)</f>
        <v>6895908.55791</v>
      </c>
      <c r="E8" s="167">
        <f t="shared" si="1"/>
        <v>0.9107706410311206</v>
      </c>
      <c r="F8" s="133">
        <f t="shared" ref="F8:G8" si="6">SUM(F6:F7)</f>
        <v>6140293.8538499996</v>
      </c>
      <c r="G8" s="133">
        <f t="shared" si="6"/>
        <v>5690913.3448299998</v>
      </c>
      <c r="H8" s="167">
        <f t="shared" si="3"/>
        <v>0.92681449459650278</v>
      </c>
      <c r="I8" s="8"/>
      <c r="J8" s="9"/>
    </row>
    <row r="9" spans="1:10" ht="20.100000000000001" customHeight="1" x14ac:dyDescent="0.2">
      <c r="A9" s="168"/>
      <c r="J9" s="9"/>
    </row>
    <row r="10" spans="1:10" s="124" customFormat="1" ht="20.100000000000001" customHeight="1" x14ac:dyDescent="0.2">
      <c r="A10" s="581" t="s">
        <v>114</v>
      </c>
      <c r="B10" s="581"/>
      <c r="C10" s="581"/>
      <c r="D10" s="581"/>
      <c r="E10" s="581"/>
      <c r="F10" s="581"/>
      <c r="G10" s="581"/>
      <c r="H10" s="581"/>
      <c r="J10" s="9"/>
    </row>
    <row r="11" spans="1:10" s="124" customFormat="1" ht="20.100000000000001" customHeight="1" thickBot="1" x14ac:dyDescent="0.25">
      <c r="A11" s="188"/>
      <c r="B11" s="188"/>
      <c r="C11" s="188"/>
      <c r="D11" s="188"/>
      <c r="E11" s="188"/>
      <c r="F11" s="188"/>
      <c r="G11" s="188"/>
      <c r="H11" s="188"/>
      <c r="J11" s="9"/>
    </row>
    <row r="12" spans="1:10" ht="20.100000000000001" customHeight="1" thickBot="1" x14ac:dyDescent="0.25">
      <c r="A12" s="309" t="s">
        <v>3</v>
      </c>
      <c r="B12" s="110" t="s">
        <v>10</v>
      </c>
      <c r="C12" s="336" t="s">
        <v>56</v>
      </c>
      <c r="D12" s="340"/>
      <c r="E12" s="215" t="s">
        <v>6</v>
      </c>
      <c r="F12" s="336" t="s">
        <v>57</v>
      </c>
      <c r="G12" s="337"/>
      <c r="H12" s="339" t="s">
        <v>6</v>
      </c>
      <c r="J12" s="9"/>
    </row>
    <row r="13" spans="1:10" ht="20.100000000000001" customHeight="1" thickBot="1" x14ac:dyDescent="0.25">
      <c r="A13" s="314"/>
      <c r="B13" s="111"/>
      <c r="C13" s="362">
        <f>+C5</f>
        <v>2020</v>
      </c>
      <c r="D13" s="384">
        <f t="shared" ref="D13:H13" si="7">+D5</f>
        <v>2021</v>
      </c>
      <c r="E13" s="362" t="str">
        <f t="shared" si="7"/>
        <v>21/20</v>
      </c>
      <c r="F13" s="362">
        <f t="shared" si="7"/>
        <v>2020</v>
      </c>
      <c r="G13" s="362">
        <f t="shared" si="7"/>
        <v>2021</v>
      </c>
      <c r="H13" s="362" t="str">
        <f t="shared" si="7"/>
        <v>21/20</v>
      </c>
      <c r="J13" s="9"/>
    </row>
    <row r="14" spans="1:10" ht="20.100000000000001" customHeight="1" x14ac:dyDescent="0.2">
      <c r="A14" s="466" t="s">
        <v>7</v>
      </c>
      <c r="B14" s="417" t="s">
        <v>152</v>
      </c>
      <c r="C14" s="144">
        <v>-13661.84542</v>
      </c>
      <c r="D14" s="144">
        <v>-10713.342140000001</v>
      </c>
      <c r="E14" s="54">
        <f t="shared" ref="E14:E38" si="8">+IFERROR(IF(D14/C14&gt;0,D14/C14,"X"),"X")</f>
        <v>0.78417972174655159</v>
      </c>
      <c r="F14" s="144">
        <v>-13661.84542</v>
      </c>
      <c r="G14" s="144">
        <v>-10676.977140000001</v>
      </c>
      <c r="H14" s="54">
        <f t="shared" ref="H14:H38" si="9">+IFERROR(IF(G14/F14&gt;0,G14/F14,"X"),"X")</f>
        <v>0.78151792907637807</v>
      </c>
      <c r="I14" s="8"/>
      <c r="J14" s="9"/>
    </row>
    <row r="15" spans="1:10" ht="20.100000000000001" customHeight="1" x14ac:dyDescent="0.2">
      <c r="A15" s="467" t="s">
        <v>8</v>
      </c>
      <c r="B15" s="417" t="s">
        <v>203</v>
      </c>
      <c r="C15" s="144">
        <v>122537.21981</v>
      </c>
      <c r="D15" s="144">
        <v>100876.15794999999</v>
      </c>
      <c r="E15" s="54">
        <f t="shared" si="8"/>
        <v>0.82322871456046953</v>
      </c>
      <c r="F15" s="144">
        <v>95907.150750000001</v>
      </c>
      <c r="G15" s="144">
        <v>81001.422730000006</v>
      </c>
      <c r="H15" s="54">
        <f t="shared" si="9"/>
        <v>0.84458168235177189</v>
      </c>
      <c r="I15" s="8"/>
      <c r="J15" s="9"/>
    </row>
    <row r="16" spans="1:10" ht="20.100000000000001" customHeight="1" x14ac:dyDescent="0.2">
      <c r="A16" s="467" t="s">
        <v>9</v>
      </c>
      <c r="B16" s="417" t="s">
        <v>240</v>
      </c>
      <c r="C16" s="144">
        <v>635106.12954999995</v>
      </c>
      <c r="D16" s="144">
        <v>711039.21573000005</v>
      </c>
      <c r="E16" s="54">
        <f t="shared" si="8"/>
        <v>1.1195596808895578</v>
      </c>
      <c r="F16" s="144">
        <v>520229.99579000002</v>
      </c>
      <c r="G16" s="144">
        <v>595179.69924999995</v>
      </c>
      <c r="H16" s="54">
        <f t="shared" si="9"/>
        <v>1.1440703228697615</v>
      </c>
      <c r="I16" s="8"/>
      <c r="J16" s="9"/>
    </row>
    <row r="17" spans="1:10" ht="20.100000000000001" customHeight="1" x14ac:dyDescent="0.2">
      <c r="A17" s="476" t="s">
        <v>11</v>
      </c>
      <c r="B17" s="417" t="s">
        <v>337</v>
      </c>
      <c r="C17" s="144">
        <v>182.53686999999999</v>
      </c>
      <c r="D17" s="144">
        <v>4778.6503700000003</v>
      </c>
      <c r="E17" s="54">
        <f t="shared" si="8"/>
        <v>26.17909669427333</v>
      </c>
      <c r="F17" s="144">
        <v>135.67286999999999</v>
      </c>
      <c r="G17" s="144">
        <v>3905.5983700000002</v>
      </c>
      <c r="H17" s="54">
        <f t="shared" si="9"/>
        <v>28.786878098768018</v>
      </c>
      <c r="I17" s="8"/>
      <c r="J17" s="9"/>
    </row>
    <row r="18" spans="1:10" ht="19.5" customHeight="1" x14ac:dyDescent="0.2">
      <c r="A18" s="476" t="s">
        <v>12</v>
      </c>
      <c r="B18" s="417" t="s">
        <v>153</v>
      </c>
      <c r="C18" s="144">
        <v>8287.8934900000004</v>
      </c>
      <c r="D18" s="144">
        <v>12874.212240000001</v>
      </c>
      <c r="E18" s="54">
        <f t="shared" si="8"/>
        <v>1.5533756865401029</v>
      </c>
      <c r="F18" s="144">
        <v>6204.1174899999996</v>
      </c>
      <c r="G18" s="144">
        <v>10353.677240000001</v>
      </c>
      <c r="H18" s="54">
        <f t="shared" si="9"/>
        <v>1.6688396466843831</v>
      </c>
      <c r="I18" s="8"/>
      <c r="J18" s="9"/>
    </row>
    <row r="19" spans="1:10" ht="20.100000000000001" customHeight="1" x14ac:dyDescent="0.2">
      <c r="A19" s="476" t="s">
        <v>13</v>
      </c>
      <c r="B19" s="417" t="s">
        <v>154</v>
      </c>
      <c r="C19" s="144">
        <v>25564.645059999999</v>
      </c>
      <c r="D19" s="144">
        <v>24967.98083</v>
      </c>
      <c r="E19" s="54">
        <f t="shared" si="8"/>
        <v>0.97666057054187017</v>
      </c>
      <c r="F19" s="144">
        <v>19000.910619999999</v>
      </c>
      <c r="G19" s="144">
        <v>20064.341769999999</v>
      </c>
      <c r="H19" s="54">
        <f t="shared" si="9"/>
        <v>1.0559673781571632</v>
      </c>
      <c r="I19" s="8"/>
      <c r="J19" s="9"/>
    </row>
    <row r="20" spans="1:10" ht="20.100000000000001" customHeight="1" x14ac:dyDescent="0.2">
      <c r="A20" s="476" t="s">
        <v>14</v>
      </c>
      <c r="B20" s="417" t="s">
        <v>182</v>
      </c>
      <c r="C20" s="144">
        <v>18359.394550000001</v>
      </c>
      <c r="D20" s="144">
        <v>22127.641380000001</v>
      </c>
      <c r="E20" s="54">
        <f t="shared" si="8"/>
        <v>1.2052489704787133</v>
      </c>
      <c r="F20" s="144">
        <v>11207.942279999999</v>
      </c>
      <c r="G20" s="144">
        <v>15912.017589999999</v>
      </c>
      <c r="H20" s="54">
        <f t="shared" ref="H20:H24" si="10">+IFERROR(IF(G20/F20&gt;0,G20/F20,"X"),"X")</f>
        <v>1.4197090948973017</v>
      </c>
      <c r="I20" s="8"/>
      <c r="J20" s="9"/>
    </row>
    <row r="21" spans="1:10" ht="20.100000000000001" customHeight="1" x14ac:dyDescent="0.2">
      <c r="A21" s="476" t="s">
        <v>15</v>
      </c>
      <c r="B21" s="417" t="s">
        <v>155</v>
      </c>
      <c r="C21" s="144">
        <v>12008.32086</v>
      </c>
      <c r="D21" s="144">
        <v>-8146.0860400000001</v>
      </c>
      <c r="E21" s="54" t="str">
        <f t="shared" si="8"/>
        <v>X</v>
      </c>
      <c r="F21" s="144">
        <v>6566.4058599999998</v>
      </c>
      <c r="G21" s="144">
        <v>-7036.7419499999996</v>
      </c>
      <c r="H21" s="54" t="str">
        <f t="shared" si="10"/>
        <v>X</v>
      </c>
      <c r="I21" s="8"/>
      <c r="J21" s="9"/>
    </row>
    <row r="22" spans="1:10" ht="20.100000000000001" customHeight="1" x14ac:dyDescent="0.2">
      <c r="A22" s="476" t="s">
        <v>16</v>
      </c>
      <c r="B22" s="417" t="s">
        <v>156</v>
      </c>
      <c r="C22" s="144">
        <v>53957.330199999997</v>
      </c>
      <c r="D22" s="144">
        <v>38063.348050000001</v>
      </c>
      <c r="E22" s="54">
        <f t="shared" si="8"/>
        <v>0.70543423681107198</v>
      </c>
      <c r="F22" s="144">
        <v>43316.747689999997</v>
      </c>
      <c r="G22" s="144">
        <v>27543.43678</v>
      </c>
      <c r="H22" s="54">
        <f t="shared" si="10"/>
        <v>0.63586114491136214</v>
      </c>
      <c r="I22" s="8"/>
      <c r="J22" s="9"/>
    </row>
    <row r="23" spans="1:10" ht="20.100000000000001" customHeight="1" x14ac:dyDescent="0.2">
      <c r="A23" s="476" t="s">
        <v>17</v>
      </c>
      <c r="B23" s="417" t="s">
        <v>157</v>
      </c>
      <c r="C23" s="144">
        <v>-848.83979999999997</v>
      </c>
      <c r="D23" s="144">
        <v>-1158.8755100000001</v>
      </c>
      <c r="E23" s="54">
        <f t="shared" si="8"/>
        <v>1.3652464340149932</v>
      </c>
      <c r="F23" s="144">
        <v>-800.06967999999995</v>
      </c>
      <c r="G23" s="144">
        <v>-1132.0139999999999</v>
      </c>
      <c r="H23" s="54">
        <f t="shared" si="10"/>
        <v>1.4148942627097179</v>
      </c>
      <c r="I23" s="8"/>
      <c r="J23" s="9"/>
    </row>
    <row r="24" spans="1:10" ht="20.100000000000001" customHeight="1" x14ac:dyDescent="0.2">
      <c r="A24" s="476" t="s">
        <v>18</v>
      </c>
      <c r="B24" s="417" t="s">
        <v>158</v>
      </c>
      <c r="C24" s="144">
        <v>98591.486709999997</v>
      </c>
      <c r="D24" s="144">
        <v>104223.4987</v>
      </c>
      <c r="E24" s="54">
        <f t="shared" si="8"/>
        <v>1.057124729304125</v>
      </c>
      <c r="F24" s="144">
        <v>80203.755669999999</v>
      </c>
      <c r="G24" s="144">
        <v>87131.000929999995</v>
      </c>
      <c r="H24" s="54">
        <f t="shared" si="10"/>
        <v>1.0863705845459692</v>
      </c>
      <c r="I24" s="8"/>
      <c r="J24" s="9"/>
    </row>
    <row r="25" spans="1:10" ht="20.100000000000001" customHeight="1" x14ac:dyDescent="0.2">
      <c r="A25" s="476" t="s">
        <v>19</v>
      </c>
      <c r="B25" s="417" t="s">
        <v>159</v>
      </c>
      <c r="C25" s="144">
        <v>201661.91670999999</v>
      </c>
      <c r="D25" s="144">
        <v>124562.82437</v>
      </c>
      <c r="E25" s="54">
        <f t="shared" si="8"/>
        <v>0.61768144626497634</v>
      </c>
      <c r="F25" s="144">
        <v>153711.92327</v>
      </c>
      <c r="G25" s="144">
        <v>91966.198420000001</v>
      </c>
      <c r="H25" s="54">
        <f t="shared" si="9"/>
        <v>0.59830230774263604</v>
      </c>
      <c r="I25" s="8"/>
      <c r="J25" s="9"/>
    </row>
    <row r="26" spans="1:10" ht="20.100000000000001" customHeight="1" x14ac:dyDescent="0.2">
      <c r="A26" s="476" t="s">
        <v>20</v>
      </c>
      <c r="B26" s="417" t="s">
        <v>160</v>
      </c>
      <c r="C26" s="144">
        <v>-20110.189190000001</v>
      </c>
      <c r="D26" s="144">
        <v>9904.3978200000001</v>
      </c>
      <c r="E26" s="54" t="str">
        <f t="shared" si="8"/>
        <v>X</v>
      </c>
      <c r="F26" s="144">
        <v>-24523.111499999999</v>
      </c>
      <c r="G26" s="144">
        <v>4464.5310300000001</v>
      </c>
      <c r="H26" s="54" t="str">
        <f t="shared" si="9"/>
        <v>X</v>
      </c>
      <c r="I26" s="8"/>
      <c r="J26" s="9"/>
    </row>
    <row r="27" spans="1:10" ht="20.100000000000001" customHeight="1" x14ac:dyDescent="0.2">
      <c r="A27" s="476" t="s">
        <v>21</v>
      </c>
      <c r="B27" s="417" t="s">
        <v>241</v>
      </c>
      <c r="C27" s="144">
        <v>54086.514990000003</v>
      </c>
      <c r="D27" s="144">
        <v>19906.097030000001</v>
      </c>
      <c r="E27" s="54">
        <f t="shared" si="8"/>
        <v>0.36804177591550163</v>
      </c>
      <c r="F27" s="144">
        <v>45071.576560000001</v>
      </c>
      <c r="G27" s="144">
        <v>15544.485769999999</v>
      </c>
      <c r="H27" s="54">
        <f t="shared" si="9"/>
        <v>0.34488444728146866</v>
      </c>
      <c r="I27" s="8"/>
      <c r="J27" s="9"/>
    </row>
    <row r="28" spans="1:10" ht="20.100000000000001" customHeight="1" x14ac:dyDescent="0.2">
      <c r="A28" s="476" t="s">
        <v>22</v>
      </c>
      <c r="B28" s="417" t="s">
        <v>242</v>
      </c>
      <c r="C28" s="144">
        <v>4335.29871</v>
      </c>
      <c r="D28" s="144">
        <v>402.28107</v>
      </c>
      <c r="E28" s="54">
        <f t="shared" si="8"/>
        <v>9.2792007404721599E-2</v>
      </c>
      <c r="F28" s="144">
        <v>3366.92607</v>
      </c>
      <c r="G28" s="144">
        <v>168.96023</v>
      </c>
      <c r="H28" s="54">
        <f t="shared" si="9"/>
        <v>5.0182340356525856E-2</v>
      </c>
      <c r="I28" s="8"/>
      <c r="J28" s="9"/>
    </row>
    <row r="29" spans="1:10" ht="20.100000000000001" customHeight="1" x14ac:dyDescent="0.2">
      <c r="A29" s="476" t="s">
        <v>23</v>
      </c>
      <c r="B29" s="417" t="s">
        <v>338</v>
      </c>
      <c r="C29" s="144">
        <v>-2877.3957999999998</v>
      </c>
      <c r="D29" s="144">
        <v>-4211.9894599999998</v>
      </c>
      <c r="E29" s="54">
        <f t="shared" si="8"/>
        <v>1.463819979163103</v>
      </c>
      <c r="F29" s="144">
        <v>-2330.9962700000001</v>
      </c>
      <c r="G29" s="144">
        <v>-3411.77603</v>
      </c>
      <c r="H29" s="54">
        <f t="shared" si="9"/>
        <v>1.4636557226237001</v>
      </c>
      <c r="I29" s="8"/>
      <c r="J29" s="9"/>
    </row>
    <row r="30" spans="1:10" ht="20.100000000000001" customHeight="1" x14ac:dyDescent="0.2">
      <c r="A30" s="476" t="s">
        <v>24</v>
      </c>
      <c r="B30" s="417" t="s">
        <v>204</v>
      </c>
      <c r="C30" s="144">
        <v>1519576.79006</v>
      </c>
      <c r="D30" s="144">
        <v>726950.83258000005</v>
      </c>
      <c r="E30" s="54">
        <f t="shared" si="8"/>
        <v>0.47839032376330032</v>
      </c>
      <c r="F30" s="144">
        <v>1217288.01297</v>
      </c>
      <c r="G30" s="144">
        <v>563623.93489000003</v>
      </c>
      <c r="H30" s="54">
        <f t="shared" si="9"/>
        <v>0.46301608894910762</v>
      </c>
      <c r="I30" s="8"/>
      <c r="J30" s="9"/>
    </row>
    <row r="31" spans="1:10" ht="20.100000000000001" customHeight="1" x14ac:dyDescent="0.2">
      <c r="A31" s="476" t="s">
        <v>25</v>
      </c>
      <c r="B31" s="417" t="s">
        <v>188</v>
      </c>
      <c r="C31" s="144">
        <v>1707.17048</v>
      </c>
      <c r="D31" s="144">
        <v>1332.40672</v>
      </c>
      <c r="E31" s="54">
        <f t="shared" si="8"/>
        <v>0.78047666334998944</v>
      </c>
      <c r="F31" s="144">
        <v>1085.9074800000001</v>
      </c>
      <c r="G31" s="144">
        <v>1251.5647200000001</v>
      </c>
      <c r="H31" s="54">
        <f t="shared" si="9"/>
        <v>1.1525518914373809</v>
      </c>
      <c r="I31" s="8"/>
      <c r="J31" s="9"/>
    </row>
    <row r="32" spans="1:10" ht="20.100000000000001" customHeight="1" x14ac:dyDescent="0.2">
      <c r="A32" s="476" t="s">
        <v>26</v>
      </c>
      <c r="B32" s="417" t="s">
        <v>298</v>
      </c>
      <c r="C32" s="144">
        <v>4116.8760000000002</v>
      </c>
      <c r="D32" s="144">
        <v>2138.1473900000001</v>
      </c>
      <c r="E32" s="54">
        <f t="shared" si="8"/>
        <v>0.5193616203159872</v>
      </c>
      <c r="F32" s="144">
        <v>3168.2950000000001</v>
      </c>
      <c r="G32" s="144">
        <v>1660.92839</v>
      </c>
      <c r="H32" s="54">
        <f t="shared" si="9"/>
        <v>0.52423413539458918</v>
      </c>
      <c r="I32" s="8"/>
      <c r="J32" s="9"/>
    </row>
    <row r="33" spans="1:10" ht="20.100000000000001" customHeight="1" x14ac:dyDescent="0.2">
      <c r="A33" s="476" t="s">
        <v>27</v>
      </c>
      <c r="B33" s="417" t="s">
        <v>320</v>
      </c>
      <c r="C33" s="144">
        <v>132619.44993</v>
      </c>
      <c r="D33" s="144">
        <v>110173.77257</v>
      </c>
      <c r="E33" s="54">
        <f t="shared" si="8"/>
        <v>0.8307512406977452</v>
      </c>
      <c r="F33" s="144">
        <v>109830.75380999999</v>
      </c>
      <c r="G33" s="144">
        <v>89139.1397</v>
      </c>
      <c r="H33" s="54">
        <f t="shared" si="9"/>
        <v>0.81160455161952971</v>
      </c>
      <c r="I33" s="8"/>
      <c r="J33" s="9"/>
    </row>
    <row r="34" spans="1:10" ht="20.100000000000001" customHeight="1" x14ac:dyDescent="0.2">
      <c r="A34" s="476" t="s">
        <v>28</v>
      </c>
      <c r="B34" s="417" t="s">
        <v>205</v>
      </c>
      <c r="C34" s="144">
        <v>-1211.3057200000001</v>
      </c>
      <c r="D34" s="144">
        <v>-6329.5385999999999</v>
      </c>
      <c r="E34" s="54">
        <f t="shared" si="8"/>
        <v>5.2253848846680917</v>
      </c>
      <c r="F34" s="144">
        <v>-1211.3057200000001</v>
      </c>
      <c r="G34" s="144">
        <v>-6329.5385999999999</v>
      </c>
      <c r="H34" s="54">
        <f t="shared" si="9"/>
        <v>5.2253848846680917</v>
      </c>
      <c r="I34" s="8"/>
      <c r="J34" s="9"/>
    </row>
    <row r="35" spans="1:10" ht="20.100000000000001" customHeight="1" x14ac:dyDescent="0.2">
      <c r="A35" s="476" t="s">
        <v>31</v>
      </c>
      <c r="B35" s="417" t="s">
        <v>161</v>
      </c>
      <c r="C35" s="144">
        <v>-40694.292399999998</v>
      </c>
      <c r="D35" s="144">
        <v>1845.6410000000001</v>
      </c>
      <c r="E35" s="54" t="str">
        <f t="shared" si="8"/>
        <v>X</v>
      </c>
      <c r="F35" s="144">
        <v>-60725.543570000002</v>
      </c>
      <c r="G35" s="144">
        <v>2646.2964999999999</v>
      </c>
      <c r="H35" s="54" t="str">
        <f t="shared" si="9"/>
        <v>X</v>
      </c>
      <c r="I35" s="8"/>
      <c r="J35" s="9"/>
    </row>
    <row r="36" spans="1:10" ht="20.100000000000001" customHeight="1" x14ac:dyDescent="0.2">
      <c r="A36" s="476" t="s">
        <v>32</v>
      </c>
      <c r="B36" s="417" t="s">
        <v>321</v>
      </c>
      <c r="C36" s="144">
        <v>14773.040639999999</v>
      </c>
      <c r="D36" s="144">
        <v>18601.128949999998</v>
      </c>
      <c r="E36" s="54">
        <f t="shared" si="8"/>
        <v>1.2591266350161479</v>
      </c>
      <c r="F36" s="144">
        <v>11172.87364</v>
      </c>
      <c r="G36" s="144">
        <v>14229.60195</v>
      </c>
      <c r="H36" s="54">
        <f t="shared" si="9"/>
        <v>1.2735847919246672</v>
      </c>
      <c r="I36" s="8"/>
      <c r="J36" s="9"/>
    </row>
    <row r="37" spans="1:10" s="124" customFormat="1" ht="20.100000000000001" customHeight="1" x14ac:dyDescent="0.2">
      <c r="A37" s="476" t="s">
        <v>33</v>
      </c>
      <c r="B37" s="417" t="s">
        <v>243</v>
      </c>
      <c r="C37" s="144">
        <v>-41155.255420000001</v>
      </c>
      <c r="D37" s="144">
        <v>4571.9359000000004</v>
      </c>
      <c r="E37" s="54" t="str">
        <f t="shared" si="8"/>
        <v>X</v>
      </c>
      <c r="F37" s="144">
        <v>-56067.655769999998</v>
      </c>
      <c r="G37" s="144">
        <v>11912.197700000001</v>
      </c>
      <c r="H37" s="54" t="str">
        <f t="shared" si="9"/>
        <v>X</v>
      </c>
      <c r="I37" s="8"/>
      <c r="J37" s="9"/>
    </row>
    <row r="38" spans="1:10" s="124" customFormat="1" ht="20.100000000000001" customHeight="1" thickBot="1" x14ac:dyDescent="0.25">
      <c r="A38" s="476" t="s">
        <v>34</v>
      </c>
      <c r="B38" s="417" t="s">
        <v>206</v>
      </c>
      <c r="C38" s="144">
        <v>44936.661379999998</v>
      </c>
      <c r="D38" s="144">
        <v>31829.182410000001</v>
      </c>
      <c r="E38" s="54">
        <f t="shared" si="8"/>
        <v>0.70831213162102524</v>
      </c>
      <c r="F38" s="144">
        <v>34052.431389999998</v>
      </c>
      <c r="G38" s="144">
        <v>24094.25462</v>
      </c>
      <c r="H38" s="54">
        <f t="shared" si="9"/>
        <v>0.7075634143139522</v>
      </c>
      <c r="I38" s="8"/>
      <c r="J38" s="9"/>
    </row>
    <row r="39" spans="1:10" s="124" customFormat="1" ht="20.100000000000001" customHeight="1" thickBot="1" x14ac:dyDescent="0.25">
      <c r="A39" s="153"/>
      <c r="B39" s="154" t="s">
        <v>2</v>
      </c>
      <c r="C39" s="136">
        <f>SUM(C14:C38)</f>
        <v>2831849.5522499997</v>
      </c>
      <c r="D39" s="136">
        <f>SUM(D14:D38)</f>
        <v>2040609.5213100004</v>
      </c>
      <c r="E39" s="167">
        <f t="shared" ref="E39" si="11">+IF(C39=0,"X",D39/C39)</f>
        <v>0.72059249040566709</v>
      </c>
      <c r="F39" s="136">
        <f>SUM(F14:F38)</f>
        <v>2202200.8712799996</v>
      </c>
      <c r="G39" s="136">
        <f>SUM(G14:G38)</f>
        <v>1633206.2408599996</v>
      </c>
      <c r="H39" s="167">
        <f t="shared" ref="H39" si="12">+IF(F39=0,"X",G39/F39)</f>
        <v>0.7416245548530368</v>
      </c>
      <c r="I39" s="8"/>
      <c r="J39" s="9"/>
    </row>
    <row r="40" spans="1:10" ht="20.100000000000001" customHeight="1" x14ac:dyDescent="0.2">
      <c r="C40" s="83">
        <v>0</v>
      </c>
      <c r="D40" s="83">
        <v>0</v>
      </c>
      <c r="E40" s="83"/>
      <c r="F40" s="83">
        <v>0</v>
      </c>
      <c r="G40" s="83">
        <v>0</v>
      </c>
      <c r="H40" s="83"/>
      <c r="J40" s="9"/>
    </row>
    <row r="41" spans="1:10" s="124" customFormat="1" ht="20.100000000000001" customHeight="1" x14ac:dyDescent="0.2">
      <c r="A41" s="581" t="s">
        <v>115</v>
      </c>
      <c r="B41" s="581"/>
      <c r="C41" s="581"/>
      <c r="D41" s="581"/>
      <c r="E41" s="581"/>
      <c r="F41" s="581"/>
      <c r="G41" s="581"/>
      <c r="H41" s="581"/>
      <c r="J41" s="9"/>
    </row>
    <row r="42" spans="1:10" s="124" customFormat="1" ht="20.100000000000001" customHeight="1" thickBot="1" x14ac:dyDescent="0.25">
      <c r="A42" s="188"/>
      <c r="B42" s="188"/>
      <c r="C42" s="188"/>
      <c r="D42" s="188"/>
      <c r="E42" s="188"/>
      <c r="F42" s="188"/>
      <c r="G42" s="188"/>
      <c r="H42" s="188"/>
      <c r="J42" s="9"/>
    </row>
    <row r="43" spans="1:10" ht="20.100000000000001" customHeight="1" thickBot="1" x14ac:dyDescent="0.25">
      <c r="A43" s="110" t="s">
        <v>3</v>
      </c>
      <c r="B43" s="313" t="s">
        <v>10</v>
      </c>
      <c r="C43" s="336" t="s">
        <v>56</v>
      </c>
      <c r="D43" s="337"/>
      <c r="E43" s="215" t="s">
        <v>6</v>
      </c>
      <c r="F43" s="340" t="s">
        <v>57</v>
      </c>
      <c r="G43" s="340"/>
      <c r="H43" s="215" t="s">
        <v>6</v>
      </c>
      <c r="J43" s="9"/>
    </row>
    <row r="44" spans="1:10" ht="20.100000000000001" customHeight="1" thickBot="1" x14ac:dyDescent="0.25">
      <c r="A44" s="111"/>
      <c r="B44" s="338"/>
      <c r="C44" s="362">
        <f t="shared" ref="C44:H44" si="13">+C13</f>
        <v>2020</v>
      </c>
      <c r="D44" s="362">
        <f t="shared" si="13"/>
        <v>2021</v>
      </c>
      <c r="E44" s="362" t="str">
        <f t="shared" si="13"/>
        <v>21/20</v>
      </c>
      <c r="F44" s="362">
        <f t="shared" si="13"/>
        <v>2020</v>
      </c>
      <c r="G44" s="362">
        <f t="shared" si="13"/>
        <v>2021</v>
      </c>
      <c r="H44" s="362" t="str">
        <f t="shared" si="13"/>
        <v>21/20</v>
      </c>
      <c r="J44" s="9"/>
    </row>
    <row r="45" spans="1:10" ht="20.100000000000001" customHeight="1" x14ac:dyDescent="0.2">
      <c r="A45" s="475" t="s">
        <v>7</v>
      </c>
      <c r="B45" s="16" t="s">
        <v>162</v>
      </c>
      <c r="C45" s="341">
        <v>258686.38337</v>
      </c>
      <c r="D45" s="341">
        <v>139068.18481999999</v>
      </c>
      <c r="E45" s="54">
        <f t="shared" ref="E45:E74" si="14">+IFERROR(IF(D45/C45&gt;0,D45/C45,"X"),"X")</f>
        <v>0.53759375738416937</v>
      </c>
      <c r="F45" s="341">
        <v>203489.64992</v>
      </c>
      <c r="G45" s="341">
        <v>112016.19517000001</v>
      </c>
      <c r="H45" s="21">
        <f t="shared" ref="H45:H72" si="15">+IFERROR(IF(G45/F45&gt;0,G45/F45,"X"),"X")</f>
        <v>0.55047613091888503</v>
      </c>
      <c r="I45" s="8"/>
      <c r="J45" s="9"/>
    </row>
    <row r="46" spans="1:10" ht="20.100000000000001" customHeight="1" x14ac:dyDescent="0.2">
      <c r="A46" s="476" t="s">
        <v>8</v>
      </c>
      <c r="B46" s="16" t="s">
        <v>163</v>
      </c>
      <c r="C46" s="341">
        <v>59566.027439999998</v>
      </c>
      <c r="D46" s="341">
        <v>8045.8990800000001</v>
      </c>
      <c r="E46" s="54">
        <f t="shared" si="14"/>
        <v>0.1350753009020875</v>
      </c>
      <c r="F46" s="341">
        <v>46967.786760000003</v>
      </c>
      <c r="G46" s="341">
        <v>5607.7239499999996</v>
      </c>
      <c r="H46" s="21">
        <f t="shared" si="15"/>
        <v>0.11939510751602636</v>
      </c>
      <c r="I46" s="8"/>
      <c r="J46" s="9"/>
    </row>
    <row r="47" spans="1:10" ht="20.100000000000001" customHeight="1" x14ac:dyDescent="0.2">
      <c r="A47" s="476" t="s">
        <v>9</v>
      </c>
      <c r="B47" s="16" t="s">
        <v>164</v>
      </c>
      <c r="C47" s="341">
        <v>140050.65072999999</v>
      </c>
      <c r="D47" s="341">
        <v>112691.56242</v>
      </c>
      <c r="E47" s="54">
        <f t="shared" si="14"/>
        <v>0.80464861700111012</v>
      </c>
      <c r="F47" s="341">
        <v>111287.94812</v>
      </c>
      <c r="G47" s="341">
        <v>89488.824680000005</v>
      </c>
      <c r="H47" s="21">
        <f t="shared" si="15"/>
        <v>0.80411963911407236</v>
      </c>
      <c r="I47" s="8"/>
      <c r="J47" s="9"/>
    </row>
    <row r="48" spans="1:10" ht="20.100000000000001" customHeight="1" x14ac:dyDescent="0.2">
      <c r="A48" s="476" t="s">
        <v>11</v>
      </c>
      <c r="B48" s="16" t="s">
        <v>165</v>
      </c>
      <c r="C48" s="341">
        <v>-483.12380999999999</v>
      </c>
      <c r="D48" s="341">
        <v>-5906.3541699999996</v>
      </c>
      <c r="E48" s="54">
        <f t="shared" si="14"/>
        <v>12.22534275427245</v>
      </c>
      <c r="F48" s="341">
        <v>-483.12380999999999</v>
      </c>
      <c r="G48" s="341">
        <v>-5906.3541699999996</v>
      </c>
      <c r="H48" s="21">
        <f t="shared" si="15"/>
        <v>12.22534275427245</v>
      </c>
      <c r="I48" s="8"/>
      <c r="J48" s="9"/>
    </row>
    <row r="49" spans="1:10" ht="20.100000000000001" customHeight="1" x14ac:dyDescent="0.2">
      <c r="A49" s="476" t="s">
        <v>12</v>
      </c>
      <c r="B49" s="16" t="s">
        <v>189</v>
      </c>
      <c r="C49" s="341">
        <v>7270.26307</v>
      </c>
      <c r="D49" s="341">
        <v>8437.3433999999997</v>
      </c>
      <c r="E49" s="54">
        <f t="shared" si="14"/>
        <v>1.1605279367146752</v>
      </c>
      <c r="F49" s="341">
        <v>5858.2480699999996</v>
      </c>
      <c r="G49" s="341">
        <v>6727.4614000000001</v>
      </c>
      <c r="H49" s="21">
        <f t="shared" si="15"/>
        <v>1.1483742783872928</v>
      </c>
      <c r="I49" s="8"/>
      <c r="J49" s="9"/>
    </row>
    <row r="50" spans="1:10" ht="20.100000000000001" customHeight="1" x14ac:dyDescent="0.2">
      <c r="A50" s="476" t="s">
        <v>13</v>
      </c>
      <c r="B50" s="16" t="s">
        <v>208</v>
      </c>
      <c r="C50" s="341">
        <v>416193.28704000002</v>
      </c>
      <c r="D50" s="341">
        <v>471374.19467</v>
      </c>
      <c r="E50" s="54">
        <f t="shared" si="14"/>
        <v>1.1325848093861652</v>
      </c>
      <c r="F50" s="341">
        <v>317251.62542</v>
      </c>
      <c r="G50" s="341">
        <v>357563.67024000001</v>
      </c>
      <c r="H50" s="21">
        <f t="shared" si="15"/>
        <v>1.1270664721311738</v>
      </c>
      <c r="I50" s="8"/>
      <c r="J50" s="9"/>
    </row>
    <row r="51" spans="1:10" ht="20.100000000000001" customHeight="1" x14ac:dyDescent="0.2">
      <c r="A51" s="476" t="s">
        <v>14</v>
      </c>
      <c r="B51" s="16" t="s">
        <v>167</v>
      </c>
      <c r="C51" s="341">
        <v>13135.728999999999</v>
      </c>
      <c r="D51" s="341">
        <v>15493.194810000001</v>
      </c>
      <c r="E51" s="54">
        <f t="shared" si="14"/>
        <v>1.1794697355586432</v>
      </c>
      <c r="F51" s="341">
        <v>9155.2909099999997</v>
      </c>
      <c r="G51" s="341">
        <v>9826.5855699999993</v>
      </c>
      <c r="H51" s="21">
        <f t="shared" si="15"/>
        <v>1.073323138128442</v>
      </c>
      <c r="I51" s="8"/>
      <c r="J51" s="9"/>
    </row>
    <row r="52" spans="1:10" ht="20.100000000000001" customHeight="1" x14ac:dyDescent="0.2">
      <c r="A52" s="476" t="s">
        <v>15</v>
      </c>
      <c r="B52" s="16" t="s">
        <v>168</v>
      </c>
      <c r="C52" s="341">
        <v>15903.999970000001</v>
      </c>
      <c r="D52" s="341">
        <v>60799.029970000003</v>
      </c>
      <c r="E52" s="54">
        <f t="shared" si="14"/>
        <v>3.8228766401336958</v>
      </c>
      <c r="F52" s="341">
        <v>11374.1821</v>
      </c>
      <c r="G52" s="341">
        <v>52102.95723</v>
      </c>
      <c r="H52" s="21">
        <f t="shared" si="15"/>
        <v>4.5808091317616588</v>
      </c>
      <c r="I52" s="8"/>
      <c r="J52" s="9"/>
    </row>
    <row r="53" spans="1:10" ht="20.100000000000001" customHeight="1" x14ac:dyDescent="0.2">
      <c r="A53" s="476" t="s">
        <v>16</v>
      </c>
      <c r="B53" s="16" t="s">
        <v>209</v>
      </c>
      <c r="C53" s="341">
        <v>164064.89154000001</v>
      </c>
      <c r="D53" s="341">
        <v>228503.17723999999</v>
      </c>
      <c r="E53" s="54">
        <f t="shared" si="14"/>
        <v>1.3927609685115936</v>
      </c>
      <c r="F53" s="341">
        <v>191124.95965</v>
      </c>
      <c r="G53" s="341">
        <v>186224.78234999999</v>
      </c>
      <c r="H53" s="21">
        <f t="shared" si="15"/>
        <v>0.97436139524124155</v>
      </c>
      <c r="I53" s="8"/>
      <c r="J53" s="9"/>
    </row>
    <row r="54" spans="1:10" ht="20.100000000000001" customHeight="1" x14ac:dyDescent="0.2">
      <c r="A54" s="476" t="s">
        <v>17</v>
      </c>
      <c r="B54" s="16" t="s">
        <v>210</v>
      </c>
      <c r="C54" s="341">
        <v>8024.0700800000004</v>
      </c>
      <c r="D54" s="341">
        <v>6661.1679000000004</v>
      </c>
      <c r="E54" s="54">
        <f t="shared" si="14"/>
        <v>0.83014827058938145</v>
      </c>
      <c r="F54" s="341">
        <v>6398.2545899999996</v>
      </c>
      <c r="G54" s="341">
        <v>5298.0748599999997</v>
      </c>
      <c r="H54" s="21">
        <f t="shared" si="15"/>
        <v>0.8280500229360207</v>
      </c>
      <c r="I54" s="8"/>
      <c r="J54" s="9"/>
    </row>
    <row r="55" spans="1:10" ht="20.100000000000001" customHeight="1" x14ac:dyDescent="0.2">
      <c r="A55" s="476" t="s">
        <v>18</v>
      </c>
      <c r="B55" s="16" t="s">
        <v>169</v>
      </c>
      <c r="C55" s="341">
        <v>84930.740590000001</v>
      </c>
      <c r="D55" s="341">
        <v>85049.255369999999</v>
      </c>
      <c r="E55" s="54">
        <f t="shared" si="14"/>
        <v>1.0013954285477402</v>
      </c>
      <c r="F55" s="341">
        <v>67317.403409999999</v>
      </c>
      <c r="G55" s="341">
        <v>68018.336230000001</v>
      </c>
      <c r="H55" s="21">
        <f t="shared" si="15"/>
        <v>1.0104123567531407</v>
      </c>
      <c r="I55" s="8"/>
      <c r="J55" s="9"/>
    </row>
    <row r="56" spans="1:10" ht="20.100000000000001" customHeight="1" x14ac:dyDescent="0.2">
      <c r="A56" s="476" t="s">
        <v>19</v>
      </c>
      <c r="B56" s="16" t="s">
        <v>170</v>
      </c>
      <c r="C56" s="341">
        <v>18291.312819999999</v>
      </c>
      <c r="D56" s="341">
        <v>19327.18578</v>
      </c>
      <c r="E56" s="54">
        <f t="shared" si="14"/>
        <v>1.0566319635005839</v>
      </c>
      <c r="F56" s="341">
        <v>14193.10421</v>
      </c>
      <c r="G56" s="341">
        <v>17776.771390000002</v>
      </c>
      <c r="H56" s="21">
        <f t="shared" si="15"/>
        <v>1.2524935438348341</v>
      </c>
      <c r="I56" s="8"/>
      <c r="J56" s="9"/>
    </row>
    <row r="57" spans="1:10" ht="20.100000000000001" customHeight="1" x14ac:dyDescent="0.2">
      <c r="A57" s="476" t="s">
        <v>20</v>
      </c>
      <c r="B57" s="16" t="s">
        <v>171</v>
      </c>
      <c r="C57" s="341">
        <v>16246.847159999999</v>
      </c>
      <c r="D57" s="341">
        <v>5393.3565799999997</v>
      </c>
      <c r="E57" s="54">
        <f t="shared" si="14"/>
        <v>0.33196327428244238</v>
      </c>
      <c r="F57" s="341">
        <v>9816.8286499999995</v>
      </c>
      <c r="G57" s="341">
        <v>753.21736999999996</v>
      </c>
      <c r="H57" s="21">
        <f t="shared" si="15"/>
        <v>7.6727158724523528E-2</v>
      </c>
      <c r="I57" s="8"/>
      <c r="J57" s="9"/>
    </row>
    <row r="58" spans="1:10" ht="20.100000000000001" customHeight="1" x14ac:dyDescent="0.2">
      <c r="A58" s="476" t="s">
        <v>21</v>
      </c>
      <c r="B58" s="16" t="s">
        <v>297</v>
      </c>
      <c r="C58" s="341">
        <v>-15927.63213</v>
      </c>
      <c r="D58" s="341">
        <v>-8999.0404999999992</v>
      </c>
      <c r="E58" s="54">
        <f t="shared" si="14"/>
        <v>0.56499550131184495</v>
      </c>
      <c r="F58" s="341">
        <v>-15859.495849999999</v>
      </c>
      <c r="G58" s="341">
        <v>-9119.8674300000002</v>
      </c>
      <c r="H58" s="21">
        <f t="shared" si="15"/>
        <v>0.57504144622604758</v>
      </c>
      <c r="I58" s="8"/>
      <c r="J58" s="9"/>
    </row>
    <row r="59" spans="1:10" ht="20.100000000000001" customHeight="1" x14ac:dyDescent="0.2">
      <c r="A59" s="476" t="s">
        <v>22</v>
      </c>
      <c r="B59" s="16" t="s">
        <v>172</v>
      </c>
      <c r="C59" s="341">
        <v>1038.5073299999999</v>
      </c>
      <c r="D59" s="341">
        <v>1355.0344</v>
      </c>
      <c r="E59" s="54">
        <f t="shared" si="14"/>
        <v>1.3047904052829364</v>
      </c>
      <c r="F59" s="341">
        <v>1038.5073299999999</v>
      </c>
      <c r="G59" s="341">
        <v>1359.97775</v>
      </c>
      <c r="H59" s="21">
        <f t="shared" si="15"/>
        <v>1.309550458348715</v>
      </c>
      <c r="I59" s="8"/>
      <c r="J59" s="9"/>
    </row>
    <row r="60" spans="1:10" ht="20.100000000000001" customHeight="1" x14ac:dyDescent="0.2">
      <c r="A60" s="476" t="s">
        <v>23</v>
      </c>
      <c r="B60" s="16" t="s">
        <v>244</v>
      </c>
      <c r="C60" s="341">
        <v>70674.981539999993</v>
      </c>
      <c r="D60" s="341">
        <v>84154.862139999997</v>
      </c>
      <c r="E60" s="54">
        <f t="shared" si="14"/>
        <v>1.1907305853680454</v>
      </c>
      <c r="F60" s="341">
        <v>56040.31308</v>
      </c>
      <c r="G60" s="341">
        <v>67080.395929999999</v>
      </c>
      <c r="H60" s="21">
        <f t="shared" si="15"/>
        <v>1.1970025191372466</v>
      </c>
      <c r="I60" s="8"/>
      <c r="J60" s="9"/>
    </row>
    <row r="61" spans="1:10" ht="20.100000000000001" customHeight="1" x14ac:dyDescent="0.2">
      <c r="A61" s="476" t="s">
        <v>24</v>
      </c>
      <c r="B61" s="16" t="s">
        <v>211</v>
      </c>
      <c r="C61" s="341">
        <v>15513.857239999999</v>
      </c>
      <c r="D61" s="341">
        <v>22134.104090000001</v>
      </c>
      <c r="E61" s="54">
        <f t="shared" si="14"/>
        <v>1.4267311957035904</v>
      </c>
      <c r="F61" s="341">
        <v>12379.626120000001</v>
      </c>
      <c r="G61" s="341">
        <v>17790.70883</v>
      </c>
      <c r="H61" s="21">
        <f t="shared" si="15"/>
        <v>1.4370958102893012</v>
      </c>
      <c r="I61" s="8"/>
      <c r="J61" s="9"/>
    </row>
    <row r="62" spans="1:10" ht="20.100000000000001" customHeight="1" x14ac:dyDescent="0.2">
      <c r="A62" s="476" t="s">
        <v>25</v>
      </c>
      <c r="B62" s="16" t="s">
        <v>249</v>
      </c>
      <c r="C62" s="341">
        <v>311.74466000000001</v>
      </c>
      <c r="D62" s="341">
        <v>3427.5121600000002</v>
      </c>
      <c r="E62" s="54">
        <f t="shared" si="14"/>
        <v>10.99461386122861</v>
      </c>
      <c r="F62" s="341">
        <v>221.15639999999999</v>
      </c>
      <c r="G62" s="341">
        <v>2741.1765</v>
      </c>
      <c r="H62" s="21">
        <f t="shared" si="15"/>
        <v>12.394741911154279</v>
      </c>
      <c r="I62" s="8"/>
      <c r="J62" s="9"/>
    </row>
    <row r="63" spans="1:10" ht="20.100000000000001" customHeight="1" x14ac:dyDescent="0.2">
      <c r="A63" s="476" t="s">
        <v>26</v>
      </c>
      <c r="B63" s="16" t="s">
        <v>173</v>
      </c>
      <c r="C63" s="341">
        <v>25076.320540000001</v>
      </c>
      <c r="D63" s="341">
        <v>20070.97481</v>
      </c>
      <c r="E63" s="54">
        <f t="shared" si="14"/>
        <v>0.80039552764466293</v>
      </c>
      <c r="F63" s="341">
        <v>20215.49669</v>
      </c>
      <c r="G63" s="341">
        <v>14831.61355</v>
      </c>
      <c r="H63" s="21">
        <f t="shared" si="15"/>
        <v>0.73367544599271484</v>
      </c>
      <c r="I63" s="8"/>
      <c r="J63" s="9"/>
    </row>
    <row r="64" spans="1:10" ht="20.100000000000001" customHeight="1" x14ac:dyDescent="0.2">
      <c r="A64" s="476" t="s">
        <v>27</v>
      </c>
      <c r="B64" s="16" t="s">
        <v>174</v>
      </c>
      <c r="C64" s="341">
        <v>2269009.9254000001</v>
      </c>
      <c r="D64" s="341">
        <v>2429180.8203099999</v>
      </c>
      <c r="E64" s="54">
        <f t="shared" si="14"/>
        <v>1.0705906541513976</v>
      </c>
      <c r="F64" s="341">
        <v>1918780.35824</v>
      </c>
      <c r="G64" s="341">
        <v>2115199.1372099998</v>
      </c>
      <c r="H64" s="21">
        <f t="shared" si="15"/>
        <v>1.1023664736437915</v>
      </c>
      <c r="I64" s="8"/>
      <c r="J64" s="9"/>
    </row>
    <row r="65" spans="1:10" ht="20.100000000000001" customHeight="1" x14ac:dyDescent="0.2">
      <c r="A65" s="476" t="s">
        <v>28</v>
      </c>
      <c r="B65" s="16" t="s">
        <v>245</v>
      </c>
      <c r="C65" s="341">
        <v>25194.643970000001</v>
      </c>
      <c r="D65" s="341">
        <v>7450.1085499999999</v>
      </c>
      <c r="E65" s="54">
        <f t="shared" si="14"/>
        <v>0.2957020769521912</v>
      </c>
      <c r="F65" s="341">
        <v>19323.595860000001</v>
      </c>
      <c r="G65" s="341">
        <v>4978.5496400000002</v>
      </c>
      <c r="H65" s="21">
        <f t="shared" si="15"/>
        <v>0.25764095233980949</v>
      </c>
      <c r="I65" s="8"/>
      <c r="J65" s="9"/>
    </row>
    <row r="66" spans="1:10" ht="20.100000000000001" customHeight="1" x14ac:dyDescent="0.2">
      <c r="A66" s="476" t="s">
        <v>31</v>
      </c>
      <c r="B66" s="16" t="s">
        <v>299</v>
      </c>
      <c r="C66" s="341">
        <v>32962.178119999997</v>
      </c>
      <c r="D66" s="341">
        <v>30191.689429999999</v>
      </c>
      <c r="E66" s="54">
        <f t="shared" si="14"/>
        <v>0.91594946547785971</v>
      </c>
      <c r="F66" s="341">
        <v>26299.99712</v>
      </c>
      <c r="G66" s="341">
        <v>23822.43043</v>
      </c>
      <c r="H66" s="21">
        <f t="shared" si="15"/>
        <v>0.90579593303012496</v>
      </c>
      <c r="I66" s="8"/>
      <c r="J66" s="9"/>
    </row>
    <row r="67" spans="1:10" ht="20.100000000000001" customHeight="1" x14ac:dyDescent="0.2">
      <c r="A67" s="476" t="s">
        <v>32</v>
      </c>
      <c r="B67" s="16" t="s">
        <v>322</v>
      </c>
      <c r="C67" s="341">
        <v>79922.348639999997</v>
      </c>
      <c r="D67" s="341">
        <v>59311.743799999997</v>
      </c>
      <c r="E67" s="54">
        <f t="shared" si="14"/>
        <v>0.74211712755292225</v>
      </c>
      <c r="F67" s="341">
        <v>66228.241139999998</v>
      </c>
      <c r="G67" s="341">
        <v>48117.784070000002</v>
      </c>
      <c r="H67" s="21">
        <f t="shared" si="15"/>
        <v>0.72654479783456327</v>
      </c>
      <c r="I67" s="8"/>
      <c r="J67" s="9"/>
    </row>
    <row r="68" spans="1:10" ht="20.100000000000001" customHeight="1" x14ac:dyDescent="0.2">
      <c r="A68" s="476" t="s">
        <v>33</v>
      </c>
      <c r="B68" s="16" t="s">
        <v>175</v>
      </c>
      <c r="C68" s="341">
        <v>-2916.3928900000001</v>
      </c>
      <c r="D68" s="341">
        <v>-4597.05033</v>
      </c>
      <c r="E68" s="54">
        <f t="shared" si="14"/>
        <v>1.5762795012163124</v>
      </c>
      <c r="F68" s="341">
        <v>-2916.3928900000001</v>
      </c>
      <c r="G68" s="341">
        <v>-4597.05033</v>
      </c>
      <c r="H68" s="21">
        <f t="shared" si="15"/>
        <v>1.5762795012163124</v>
      </c>
      <c r="I68" s="8"/>
      <c r="J68" s="9"/>
    </row>
    <row r="69" spans="1:10" ht="20.100000000000001" customHeight="1" x14ac:dyDescent="0.2">
      <c r="A69" s="476" t="s">
        <v>34</v>
      </c>
      <c r="B69" s="16" t="s">
        <v>190</v>
      </c>
      <c r="C69" s="341">
        <v>27082.801950000001</v>
      </c>
      <c r="D69" s="341">
        <v>12109.57338</v>
      </c>
      <c r="E69" s="54">
        <f t="shared" si="14"/>
        <v>0.44713148227264571</v>
      </c>
      <c r="F69" s="341">
        <v>20519.159950000001</v>
      </c>
      <c r="G69" s="341">
        <v>10061.409379999999</v>
      </c>
      <c r="H69" s="21">
        <f t="shared" si="15"/>
        <v>0.4903421682231196</v>
      </c>
      <c r="I69" s="8"/>
      <c r="J69" s="9"/>
    </row>
    <row r="70" spans="1:10" ht="20.100000000000001" customHeight="1" x14ac:dyDescent="0.2">
      <c r="A70" s="476" t="s">
        <v>35</v>
      </c>
      <c r="B70" s="16" t="s">
        <v>191</v>
      </c>
      <c r="C70" s="341">
        <v>12559.03902</v>
      </c>
      <c r="D70" s="341">
        <v>7067.8059700000003</v>
      </c>
      <c r="E70" s="54">
        <f t="shared" si="14"/>
        <v>0.56276646316208356</v>
      </c>
      <c r="F70" s="341">
        <v>12559.03902</v>
      </c>
      <c r="G70" s="341">
        <v>7358.3718600000002</v>
      </c>
      <c r="H70" s="21">
        <f t="shared" si="15"/>
        <v>0.58590246023457293</v>
      </c>
      <c r="I70" s="8"/>
      <c r="J70" s="9"/>
    </row>
    <row r="71" spans="1:10" ht="20.100000000000001" customHeight="1" x14ac:dyDescent="0.2">
      <c r="A71" s="476" t="s">
        <v>36</v>
      </c>
      <c r="B71" s="16" t="s">
        <v>176</v>
      </c>
      <c r="C71" s="341">
        <v>168658.10261999999</v>
      </c>
      <c r="D71" s="341">
        <v>224483.95827</v>
      </c>
      <c r="E71" s="54">
        <f t="shared" si="14"/>
        <v>1.3310001404188689</v>
      </c>
      <c r="F71" s="341">
        <v>152567.95271000001</v>
      </c>
      <c r="G71" s="341">
        <v>198735.5833</v>
      </c>
      <c r="H71" s="21">
        <f t="shared" si="15"/>
        <v>1.3026037235864012</v>
      </c>
      <c r="I71" s="8"/>
      <c r="J71" s="9"/>
    </row>
    <row r="72" spans="1:10" ht="20.100000000000001" customHeight="1" x14ac:dyDescent="0.2">
      <c r="A72" s="476" t="s">
        <v>37</v>
      </c>
      <c r="B72" s="16" t="s">
        <v>177</v>
      </c>
      <c r="C72" s="341">
        <v>771574.93131999997</v>
      </c>
      <c r="D72" s="341">
        <v>749948.98326000001</v>
      </c>
      <c r="E72" s="54">
        <f t="shared" si="14"/>
        <v>0.97197168132069478</v>
      </c>
      <c r="F72" s="341">
        <v>612478.99147000001</v>
      </c>
      <c r="G72" s="341">
        <v>603733.40719000006</v>
      </c>
      <c r="H72" s="21">
        <f t="shared" si="15"/>
        <v>0.98572100528867146</v>
      </c>
      <c r="I72" s="8"/>
      <c r="J72" s="9"/>
    </row>
    <row r="73" spans="1:10" ht="20.100000000000001" customHeight="1" x14ac:dyDescent="0.2">
      <c r="A73" s="476" t="s">
        <v>38</v>
      </c>
      <c r="B73" s="16" t="s">
        <v>330</v>
      </c>
      <c r="C73" s="341">
        <v>49334.124250000001</v>
      </c>
      <c r="D73" s="341">
        <v>52983.162689999997</v>
      </c>
      <c r="E73" s="54">
        <f t="shared" si="14"/>
        <v>1.0739658095785494</v>
      </c>
      <c r="F73" s="341">
        <v>38250.376279999997</v>
      </c>
      <c r="G73" s="341">
        <v>41984.257519999999</v>
      </c>
      <c r="H73" s="54">
        <f t="shared" ref="H73" si="16">+IF(F73=0,"X",G73/F73)</f>
        <v>1.0976168499014829</v>
      </c>
      <c r="I73" s="8"/>
      <c r="J73" s="9"/>
    </row>
    <row r="74" spans="1:10" ht="20.100000000000001" customHeight="1" thickBot="1" x14ac:dyDescent="0.25">
      <c r="A74" s="476" t="s">
        <v>39</v>
      </c>
      <c r="B74" s="16" t="s">
        <v>178</v>
      </c>
      <c r="C74" s="341">
        <v>7709.3838999999998</v>
      </c>
      <c r="D74" s="341">
        <v>10087.596299999999</v>
      </c>
      <c r="E74" s="54">
        <f t="shared" si="14"/>
        <v>1.308482808853247</v>
      </c>
      <c r="F74" s="341">
        <v>6213.9018999999998</v>
      </c>
      <c r="G74" s="341">
        <v>8130.9723000000004</v>
      </c>
      <c r="H74" s="54">
        <f t="shared" ref="H74" si="17">+IF(F74=0,"X",G74/F74)</f>
        <v>1.3085131421208951</v>
      </c>
      <c r="I74" s="8"/>
      <c r="J74" s="9"/>
    </row>
    <row r="75" spans="1:10" s="124" customFormat="1" ht="20.100000000000001" customHeight="1" thickBot="1" x14ac:dyDescent="0.25">
      <c r="A75" s="60"/>
      <c r="B75" s="154" t="s">
        <v>2</v>
      </c>
      <c r="C75" s="342">
        <f>SUM(C45:C74)</f>
        <v>4739659.944480001</v>
      </c>
      <c r="D75" s="342">
        <v>4855299.0365999993</v>
      </c>
      <c r="E75" s="167">
        <f t="shared" ref="E75" si="18">+IF(C75=0,"X",D75/C75)</f>
        <v>1.0243981833031452</v>
      </c>
      <c r="F75" s="342">
        <f>SUM(F45:F74)</f>
        <v>3938092.9825700005</v>
      </c>
      <c r="G75" s="342">
        <f>SUM(G45:G74)</f>
        <v>4057707.1039700001</v>
      </c>
      <c r="H75" s="167">
        <f t="shared" ref="H75" si="19">+IF(F75=0,"X",G75/F75)</f>
        <v>1.0303736153334651</v>
      </c>
      <c r="I75" s="8"/>
      <c r="J75" s="9"/>
    </row>
    <row r="76" spans="1:10" ht="20.100000000000001" customHeight="1" x14ac:dyDescent="0.2">
      <c r="B76" s="379"/>
      <c r="C76" s="379" t="b">
        <v>1</v>
      </c>
      <c r="D76" s="379" t="b">
        <v>1</v>
      </c>
      <c r="E76" s="379"/>
      <c r="F76" s="379" t="b">
        <v>1</v>
      </c>
      <c r="G76" s="379" t="b">
        <v>1</v>
      </c>
      <c r="H76" s="379"/>
    </row>
    <row r="77" spans="1:10" ht="20.100000000000001" customHeight="1" x14ac:dyDescent="0.2">
      <c r="B77" s="379"/>
      <c r="C77" s="379"/>
      <c r="D77" s="379"/>
      <c r="E77" s="379"/>
      <c r="F77" s="379"/>
      <c r="G77" s="379"/>
      <c r="H77" s="379"/>
    </row>
    <row r="78" spans="1:10" ht="20.100000000000001" customHeight="1" x14ac:dyDescent="0.2"/>
    <row r="79" spans="1:10" ht="20.100000000000001" customHeight="1" x14ac:dyDescent="0.2">
      <c r="B79" s="168"/>
      <c r="C79" s="293"/>
      <c r="D79" s="293"/>
      <c r="E79" s="168"/>
    </row>
    <row r="80" spans="1:10" ht="20.100000000000001" customHeight="1" x14ac:dyDescent="0.2">
      <c r="B80" s="297"/>
      <c r="C80" s="169"/>
      <c r="D80" s="169"/>
    </row>
    <row r="81" spans="2:4" ht="20.100000000000001" customHeight="1" x14ac:dyDescent="0.2">
      <c r="B81" s="297"/>
      <c r="C81" s="169"/>
      <c r="D81" s="169"/>
    </row>
    <row r="82" spans="2:4" ht="20.100000000000001" customHeight="1" x14ac:dyDescent="0.2">
      <c r="B82" s="124"/>
      <c r="C82" s="169"/>
      <c r="D82" s="169"/>
    </row>
    <row r="83" spans="2:4" ht="20.100000000000001" customHeight="1" x14ac:dyDescent="0.2"/>
    <row r="84" spans="2:4" ht="20.100000000000001" customHeight="1" x14ac:dyDescent="0.2"/>
    <row r="85" spans="2:4" ht="20.100000000000001" customHeight="1" x14ac:dyDescent="0.2"/>
    <row r="86" spans="2:4" ht="20.100000000000001" customHeight="1" x14ac:dyDescent="0.2"/>
    <row r="87" spans="2:4" ht="20.100000000000001" customHeight="1" x14ac:dyDescent="0.2"/>
    <row r="88" spans="2:4" ht="20.100000000000001" customHeight="1" x14ac:dyDescent="0.2"/>
    <row r="89" spans="2:4" ht="20.100000000000001" customHeight="1" x14ac:dyDescent="0.2"/>
    <row r="90" spans="2:4" ht="20.100000000000001" customHeight="1" x14ac:dyDescent="0.2"/>
    <row r="91" spans="2:4" ht="20.100000000000001" customHeight="1" x14ac:dyDescent="0.2"/>
    <row r="92" spans="2:4" ht="20.100000000000001" customHeight="1" x14ac:dyDescent="0.2"/>
    <row r="93" spans="2:4" ht="20.100000000000001" customHeight="1" x14ac:dyDescent="0.2"/>
    <row r="94" spans="2:4" ht="20.100000000000001" customHeight="1" x14ac:dyDescent="0.2"/>
    <row r="95" spans="2:4" ht="20.100000000000001" customHeight="1" x14ac:dyDescent="0.2"/>
    <row r="96" spans="2:4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spans="2:4" ht="20.100000000000001" customHeight="1" x14ac:dyDescent="0.2"/>
    <row r="114" spans="2:4" ht="20.100000000000001" customHeight="1" x14ac:dyDescent="0.2"/>
    <row r="115" spans="2:4" ht="20.100000000000001" customHeight="1" x14ac:dyDescent="0.2"/>
    <row r="116" spans="2:4" ht="20.100000000000001" customHeight="1" x14ac:dyDescent="0.2"/>
    <row r="117" spans="2:4" ht="20.100000000000001" customHeight="1" x14ac:dyDescent="0.2"/>
    <row r="118" spans="2:4" ht="20.100000000000001" customHeight="1" x14ac:dyDescent="0.2">
      <c r="B118" s="168"/>
      <c r="C118" s="293"/>
      <c r="D118" s="293"/>
    </row>
    <row r="119" spans="2:4" ht="20.100000000000001" customHeight="1" x14ac:dyDescent="0.2">
      <c r="B119" s="297"/>
      <c r="C119" s="169"/>
      <c r="D119" s="169"/>
    </row>
    <row r="120" spans="2:4" ht="20.100000000000001" customHeight="1" x14ac:dyDescent="0.2">
      <c r="B120" s="297"/>
      <c r="C120" s="169"/>
      <c r="D120" s="169"/>
    </row>
    <row r="121" spans="2:4" ht="20.100000000000001" customHeight="1" x14ac:dyDescent="0.2">
      <c r="B121" s="124"/>
      <c r="C121" s="169"/>
      <c r="D121" s="169"/>
    </row>
    <row r="122" spans="2:4" ht="20.100000000000001" customHeight="1" x14ac:dyDescent="0.2"/>
    <row r="123" spans="2:4" ht="20.100000000000001" customHeight="1" x14ac:dyDescent="0.2"/>
    <row r="124" spans="2:4" ht="20.100000000000001" customHeight="1" x14ac:dyDescent="0.2"/>
    <row r="125" spans="2:4" ht="20.100000000000001" customHeight="1" x14ac:dyDescent="0.2"/>
    <row r="126" spans="2:4" ht="20.100000000000001" customHeight="1" x14ac:dyDescent="0.2"/>
    <row r="127" spans="2:4" ht="20.100000000000001" customHeight="1" x14ac:dyDescent="0.2"/>
    <row r="128" spans="2:4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</sheetData>
  <sortState xmlns:xlrd2="http://schemas.microsoft.com/office/spreadsheetml/2017/richdata2" ref="B14:H38">
    <sortCondition ref="B38"/>
  </sortState>
  <mergeCells count="3">
    <mergeCell ref="A2:H2"/>
    <mergeCell ref="A10:H10"/>
    <mergeCell ref="A41:H41"/>
  </mergeCells>
  <phoneticPr fontId="0" type="noConversion"/>
  <conditionalFormatting sqref="J6:J75">
    <cfRule type="cellIs" dxfId="5" priority="4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2" fitToHeight="4" orientation="portrait" r:id="rId1"/>
  <headerFooter alignWithMargins="0">
    <oddHeader>&amp;A</oddHeader>
  </headerFooter>
  <rowBreaks count="1" manualBreakCount="1">
    <brk id="40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CB91B-0452-493C-BF70-F3E685FD9782}">
  <dimension ref="A1:L172"/>
  <sheetViews>
    <sheetView zoomScale="80" zoomScaleNormal="80" zoomScaleSheetLayoutView="80" workbookViewId="0">
      <selection activeCell="A155" sqref="A155:H155"/>
    </sheetView>
  </sheetViews>
  <sheetFormatPr defaultColWidth="9.140625" defaultRowHeight="12.75" x14ac:dyDescent="0.2"/>
  <cols>
    <col min="1" max="1" width="4.42578125" style="250" customWidth="1"/>
    <col min="2" max="2" width="35.7109375" style="250" bestFit="1" customWidth="1"/>
    <col min="3" max="3" width="14.42578125" style="250" customWidth="1"/>
    <col min="4" max="4" width="14.5703125" style="250" customWidth="1"/>
    <col min="5" max="5" width="13.7109375" style="250" customWidth="1"/>
    <col min="6" max="6" width="13.140625" style="250" customWidth="1"/>
    <col min="7" max="7" width="13.28515625" style="250" customWidth="1"/>
    <col min="8" max="8" width="13.42578125" style="250" customWidth="1"/>
    <col min="9" max="9" width="11.140625" style="250" bestFit="1" customWidth="1"/>
    <col min="10" max="16384" width="9.140625" style="250"/>
  </cols>
  <sheetData>
    <row r="1" spans="1:11" s="451" customFormat="1" ht="20.100000000000001" customHeight="1" x14ac:dyDescent="0.2">
      <c r="A1" s="594" t="s">
        <v>119</v>
      </c>
      <c r="B1" s="594"/>
      <c r="C1" s="594"/>
      <c r="D1" s="594"/>
      <c r="E1" s="594"/>
      <c r="F1" s="594"/>
      <c r="G1" s="594"/>
      <c r="H1" s="594"/>
    </row>
    <row r="2" spans="1:11" s="451" customFormat="1" ht="20.100000000000001" customHeight="1" x14ac:dyDescent="0.2">
      <c r="A2" s="522"/>
      <c r="B2" s="522"/>
      <c r="C2" s="522"/>
      <c r="D2" s="522"/>
      <c r="E2" s="522"/>
      <c r="F2" s="522"/>
      <c r="G2" s="522"/>
      <c r="H2" s="522"/>
    </row>
    <row r="3" spans="1:11" s="451" customFormat="1" ht="20.100000000000001" customHeight="1" thickBot="1" x14ac:dyDescent="0.25">
      <c r="A3" s="498"/>
      <c r="B3" s="498"/>
      <c r="C3" s="498"/>
      <c r="D3" s="498"/>
      <c r="E3" s="498"/>
      <c r="F3" s="498"/>
      <c r="G3" s="498"/>
      <c r="H3" s="498"/>
    </row>
    <row r="4" spans="1:11" ht="27.75" customHeight="1" thickBot="1" x14ac:dyDescent="0.25">
      <c r="A4" s="497" t="s">
        <v>3</v>
      </c>
      <c r="B4" s="500" t="s">
        <v>4</v>
      </c>
      <c r="C4" s="595" t="s">
        <v>91</v>
      </c>
      <c r="D4" s="596"/>
      <c r="E4" s="500" t="s">
        <v>6</v>
      </c>
      <c r="F4" s="595" t="s">
        <v>127</v>
      </c>
      <c r="G4" s="597"/>
      <c r="H4" s="596"/>
    </row>
    <row r="5" spans="1:11" ht="20.100000000000001" customHeight="1" thickBot="1" x14ac:dyDescent="0.25">
      <c r="A5" s="513"/>
      <c r="B5" s="517"/>
      <c r="C5" s="362">
        <v>2020</v>
      </c>
      <c r="D5" s="362">
        <v>2021</v>
      </c>
      <c r="E5" s="362" t="s">
        <v>340</v>
      </c>
      <c r="F5" s="362">
        <v>2020</v>
      </c>
      <c r="G5" s="362">
        <v>2021</v>
      </c>
      <c r="H5" s="15" t="s">
        <v>183</v>
      </c>
    </row>
    <row r="6" spans="1:11" ht="20.100000000000001" customHeight="1" x14ac:dyDescent="0.2">
      <c r="A6" s="497" t="s">
        <v>7</v>
      </c>
      <c r="B6" s="499" t="s">
        <v>0</v>
      </c>
      <c r="C6" s="496">
        <f>+C39</f>
        <v>405188</v>
      </c>
      <c r="D6" s="496">
        <f>+D39</f>
        <v>492219</v>
      </c>
      <c r="E6" s="54">
        <f>+D6/C6</f>
        <v>1.2147916522700573</v>
      </c>
      <c r="F6" s="512">
        <v>0.02</v>
      </c>
      <c r="G6" s="512">
        <v>2.1999999999999999E-2</v>
      </c>
      <c r="H6" s="490">
        <f>+(G6-F6)*100</f>
        <v>0.19999999999999984</v>
      </c>
      <c r="I6" s="445"/>
      <c r="J6" s="9"/>
      <c r="K6" s="9"/>
    </row>
    <row r="7" spans="1:11" ht="20.100000000000001" customHeight="1" thickBot="1" x14ac:dyDescent="0.25">
      <c r="A7" s="494" t="s">
        <v>8</v>
      </c>
      <c r="B7" s="493" t="s">
        <v>1</v>
      </c>
      <c r="C7" s="492">
        <f>+C75</f>
        <v>7926124</v>
      </c>
      <c r="D7" s="492">
        <f>+D75</f>
        <v>9647229</v>
      </c>
      <c r="E7" s="54">
        <f>+D7/C7</f>
        <v>1.2171433351282417</v>
      </c>
      <c r="F7" s="521">
        <v>0.186</v>
      </c>
      <c r="G7" s="521">
        <v>0.20499999999999999</v>
      </c>
      <c r="H7" s="490">
        <f>+(G7-F7)*100</f>
        <v>1.899999999999999</v>
      </c>
      <c r="I7" s="445"/>
      <c r="J7" s="9"/>
      <c r="K7" s="9"/>
    </row>
    <row r="8" spans="1:11" s="451" customFormat="1" ht="20.100000000000001" customHeight="1" thickBot="1" x14ac:dyDescent="0.25">
      <c r="A8" s="489"/>
      <c r="B8" s="488" t="s">
        <v>41</v>
      </c>
      <c r="C8" s="508">
        <f>SUM(C6:C7)</f>
        <v>8331312</v>
      </c>
      <c r="D8" s="508">
        <f>SUM(D6:D7)</f>
        <v>10139448</v>
      </c>
      <c r="E8" s="167">
        <f>+D8/C8</f>
        <v>1.2170289625451549</v>
      </c>
      <c r="F8" s="510">
        <v>0.13100000000000001</v>
      </c>
      <c r="G8" s="510">
        <v>0.14599999999999999</v>
      </c>
      <c r="H8" s="486">
        <f>+(G8-F8)*100</f>
        <v>1.4999999999999987</v>
      </c>
      <c r="I8" s="445"/>
      <c r="J8" s="9"/>
      <c r="K8" s="9"/>
    </row>
    <row r="9" spans="1:11" ht="20.100000000000001" customHeight="1" x14ac:dyDescent="0.2">
      <c r="A9" s="452"/>
    </row>
    <row r="10" spans="1:11" s="451" customFormat="1" ht="20.100000000000001" customHeight="1" x14ac:dyDescent="0.2">
      <c r="A10" s="593" t="s">
        <v>120</v>
      </c>
      <c r="B10" s="593"/>
      <c r="C10" s="593"/>
      <c r="D10" s="593"/>
      <c r="E10" s="593"/>
      <c r="F10" s="593"/>
      <c r="G10" s="593"/>
      <c r="H10" s="593"/>
    </row>
    <row r="11" spans="1:11" s="451" customFormat="1" ht="20.100000000000001" customHeight="1" thickBot="1" x14ac:dyDescent="0.25">
      <c r="A11" s="498"/>
      <c r="B11" s="498"/>
      <c r="C11" s="498"/>
      <c r="D11" s="498"/>
      <c r="E11" s="498"/>
      <c r="F11" s="498"/>
      <c r="G11" s="498"/>
      <c r="H11" s="498"/>
    </row>
    <row r="12" spans="1:11" ht="30" customHeight="1" thickBot="1" x14ac:dyDescent="0.25">
      <c r="A12" s="497" t="s">
        <v>3</v>
      </c>
      <c r="B12" s="500" t="s">
        <v>10</v>
      </c>
      <c r="C12" s="520" t="s">
        <v>91</v>
      </c>
      <c r="D12" s="519"/>
      <c r="E12" s="500" t="s">
        <v>6</v>
      </c>
      <c r="F12" s="595" t="s">
        <v>127</v>
      </c>
      <c r="G12" s="597"/>
      <c r="H12" s="596"/>
    </row>
    <row r="13" spans="1:11" ht="20.100000000000001" customHeight="1" thickBot="1" x14ac:dyDescent="0.25">
      <c r="A13" s="513"/>
      <c r="B13" s="517"/>
      <c r="C13" s="362">
        <f>+C5</f>
        <v>2020</v>
      </c>
      <c r="D13" s="362">
        <f>+D5</f>
        <v>2021</v>
      </c>
      <c r="E13" s="362" t="str">
        <f>+E5</f>
        <v>21/20</v>
      </c>
      <c r="F13" s="362">
        <f>+F5</f>
        <v>2020</v>
      </c>
      <c r="G13" s="362">
        <f>+G5</f>
        <v>2021</v>
      </c>
      <c r="H13" s="15" t="s">
        <v>183</v>
      </c>
    </row>
    <row r="14" spans="1:11" ht="20.100000000000001" customHeight="1" x14ac:dyDescent="0.2">
      <c r="A14" s="481" t="s">
        <v>7</v>
      </c>
      <c r="B14" s="507" t="s">
        <v>152</v>
      </c>
      <c r="C14" s="506">
        <v>1430</v>
      </c>
      <c r="D14" s="506">
        <v>1746</v>
      </c>
      <c r="E14" s="54">
        <f t="shared" ref="E14:E38" si="0">+IF(C14=0,"X",D14/C14)</f>
        <v>1.220979020979021</v>
      </c>
      <c r="F14" s="515">
        <v>4.0000000000000001E-3</v>
      </c>
      <c r="G14" s="515">
        <v>4.0000000000000001E-3</v>
      </c>
      <c r="H14" s="490">
        <f t="shared" ref="H14:H39" si="1">+(G14-F14)*100</f>
        <v>0</v>
      </c>
      <c r="I14" s="445"/>
      <c r="J14" s="9"/>
      <c r="K14" s="9"/>
    </row>
    <row r="15" spans="1:11" ht="20.100000000000001" customHeight="1" x14ac:dyDescent="0.2">
      <c r="A15" s="482" t="s">
        <v>8</v>
      </c>
      <c r="B15" s="507" t="s">
        <v>203</v>
      </c>
      <c r="C15" s="506">
        <v>27508</v>
      </c>
      <c r="D15" s="506">
        <v>26246</v>
      </c>
      <c r="E15" s="54">
        <f t="shared" si="0"/>
        <v>0.95412243710920464</v>
      </c>
      <c r="F15" s="515">
        <v>4.4999999999999998E-2</v>
      </c>
      <c r="G15" s="515">
        <v>4.4999999999999998E-2</v>
      </c>
      <c r="H15" s="490">
        <f t="shared" si="1"/>
        <v>0</v>
      </c>
      <c r="I15" s="445"/>
      <c r="J15" s="9"/>
      <c r="K15" s="9"/>
    </row>
    <row r="16" spans="1:11" ht="20.100000000000001" customHeight="1" x14ac:dyDescent="0.2">
      <c r="A16" s="482" t="s">
        <v>9</v>
      </c>
      <c r="B16" s="507" t="s">
        <v>240</v>
      </c>
      <c r="C16" s="506">
        <v>18393</v>
      </c>
      <c r="D16" s="506">
        <v>26327</v>
      </c>
      <c r="E16" s="54">
        <f t="shared" si="0"/>
        <v>1.4313597564290763</v>
      </c>
      <c r="F16" s="515">
        <v>8.9999999999999993E-3</v>
      </c>
      <c r="G16" s="515">
        <v>1.2999999999999999E-2</v>
      </c>
      <c r="H16" s="490">
        <f t="shared" si="1"/>
        <v>0.4</v>
      </c>
      <c r="I16" s="445"/>
      <c r="J16" s="9"/>
      <c r="K16" s="9"/>
    </row>
    <row r="17" spans="1:11" ht="20.100000000000001" customHeight="1" x14ac:dyDescent="0.2">
      <c r="A17" s="482" t="s">
        <v>11</v>
      </c>
      <c r="B17" s="507" t="s">
        <v>337</v>
      </c>
      <c r="C17" s="506">
        <v>668</v>
      </c>
      <c r="D17" s="506">
        <v>7977</v>
      </c>
      <c r="E17" s="54">
        <f t="shared" si="0"/>
        <v>11.941616766467066</v>
      </c>
      <c r="F17" s="515">
        <v>5.6000000000000001E-2</v>
      </c>
      <c r="G17" s="515">
        <v>1.9E-2</v>
      </c>
      <c r="H17" s="490">
        <f t="shared" si="1"/>
        <v>-3.7000000000000006</v>
      </c>
      <c r="I17" s="445"/>
      <c r="J17" s="9"/>
      <c r="K17" s="9"/>
    </row>
    <row r="18" spans="1:11" ht="20.100000000000001" customHeight="1" x14ac:dyDescent="0.2">
      <c r="A18" s="482" t="s">
        <v>12</v>
      </c>
      <c r="B18" s="507" t="s">
        <v>153</v>
      </c>
      <c r="C18" s="506">
        <v>10121</v>
      </c>
      <c r="D18" s="506">
        <v>3466</v>
      </c>
      <c r="E18" s="54">
        <f t="shared" si="0"/>
        <v>0.34245627902381187</v>
      </c>
      <c r="F18" s="515">
        <v>4.7E-2</v>
      </c>
      <c r="G18" s="515">
        <v>1.2E-2</v>
      </c>
      <c r="H18" s="490">
        <f t="shared" si="1"/>
        <v>-3.5000000000000004</v>
      </c>
      <c r="I18" s="445"/>
      <c r="J18" s="9"/>
      <c r="K18" s="9"/>
    </row>
    <row r="19" spans="1:11" ht="20.100000000000001" customHeight="1" x14ac:dyDescent="0.2">
      <c r="A19" s="482" t="s">
        <v>13</v>
      </c>
      <c r="B19" s="507" t="s">
        <v>154</v>
      </c>
      <c r="C19" s="506">
        <v>32870</v>
      </c>
      <c r="D19" s="506">
        <v>33036</v>
      </c>
      <c r="E19" s="54">
        <f t="shared" si="0"/>
        <v>1.005050197748707</v>
      </c>
      <c r="F19" s="515">
        <v>3.4000000000000002E-2</v>
      </c>
      <c r="G19" s="515">
        <v>0.03</v>
      </c>
      <c r="H19" s="490">
        <f t="shared" si="1"/>
        <v>-0.40000000000000036</v>
      </c>
      <c r="I19" s="445"/>
      <c r="J19" s="9"/>
      <c r="K19" s="9"/>
    </row>
    <row r="20" spans="1:11" ht="20.100000000000001" customHeight="1" x14ac:dyDescent="0.2">
      <c r="A20" s="482" t="s">
        <v>14</v>
      </c>
      <c r="B20" s="507" t="s">
        <v>182</v>
      </c>
      <c r="C20" s="506">
        <v>27847</v>
      </c>
      <c r="D20" s="506">
        <v>33452</v>
      </c>
      <c r="E20" s="54">
        <f t="shared" si="0"/>
        <v>1.201278414191834</v>
      </c>
      <c r="F20" s="515">
        <v>7.8E-2</v>
      </c>
      <c r="G20" s="515">
        <v>7.5999999999999998E-2</v>
      </c>
      <c r="H20" s="490">
        <f t="shared" si="1"/>
        <v>-0.20000000000000018</v>
      </c>
      <c r="I20" s="445"/>
      <c r="J20" s="9"/>
      <c r="K20" s="9"/>
    </row>
    <row r="21" spans="1:11" ht="20.100000000000001" customHeight="1" x14ac:dyDescent="0.2">
      <c r="A21" s="482" t="s">
        <v>15</v>
      </c>
      <c r="B21" s="507" t="s">
        <v>155</v>
      </c>
      <c r="C21" s="506">
        <v>260</v>
      </c>
      <c r="D21" s="506">
        <v>70</v>
      </c>
      <c r="E21" s="54">
        <f t="shared" si="0"/>
        <v>0.26923076923076922</v>
      </c>
      <c r="F21" s="515">
        <v>1E-3</v>
      </c>
      <c r="G21" s="515">
        <v>0</v>
      </c>
      <c r="H21" s="490">
        <f t="shared" si="1"/>
        <v>-0.1</v>
      </c>
      <c r="I21" s="445"/>
      <c r="J21" s="9"/>
      <c r="K21" s="9"/>
    </row>
    <row r="22" spans="1:11" ht="20.100000000000001" customHeight="1" x14ac:dyDescent="0.2">
      <c r="A22" s="482" t="s">
        <v>16</v>
      </c>
      <c r="B22" s="507" t="s">
        <v>156</v>
      </c>
      <c r="C22" s="506">
        <v>161796</v>
      </c>
      <c r="D22" s="506">
        <v>222050</v>
      </c>
      <c r="E22" s="54">
        <f t="shared" si="0"/>
        <v>1.3724072288560905</v>
      </c>
      <c r="F22" s="515">
        <v>0.17199999999999999</v>
      </c>
      <c r="G22" s="515">
        <v>0.21</v>
      </c>
      <c r="H22" s="490">
        <f t="shared" si="1"/>
        <v>3.8000000000000007</v>
      </c>
      <c r="I22" s="445"/>
      <c r="J22" s="9"/>
      <c r="K22" s="9"/>
    </row>
    <row r="23" spans="1:11" ht="20.100000000000001" customHeight="1" x14ac:dyDescent="0.2">
      <c r="A23" s="482" t="s">
        <v>17</v>
      </c>
      <c r="B23" s="507" t="s">
        <v>157</v>
      </c>
      <c r="C23" s="506">
        <v>1213</v>
      </c>
      <c r="D23" s="506">
        <v>1459</v>
      </c>
      <c r="E23" s="54">
        <f t="shared" si="0"/>
        <v>1.2028029678483099</v>
      </c>
      <c r="F23" s="515">
        <v>8.5000000000000006E-2</v>
      </c>
      <c r="G23" s="515">
        <v>7.3999999999999996E-2</v>
      </c>
      <c r="H23" s="490">
        <f t="shared" si="1"/>
        <v>-1.100000000000001</v>
      </c>
      <c r="I23" s="445"/>
      <c r="J23" s="9"/>
      <c r="K23" s="9"/>
    </row>
    <row r="24" spans="1:11" ht="20.100000000000001" customHeight="1" x14ac:dyDescent="0.2">
      <c r="A24" s="482" t="s">
        <v>18</v>
      </c>
      <c r="B24" s="507" t="s">
        <v>158</v>
      </c>
      <c r="C24" s="506">
        <v>14555</v>
      </c>
      <c r="D24" s="506">
        <v>12203</v>
      </c>
      <c r="E24" s="54">
        <f t="shared" si="0"/>
        <v>0.8384060460322913</v>
      </c>
      <c r="F24" s="515">
        <v>1.9E-2</v>
      </c>
      <c r="G24" s="515">
        <v>1.7000000000000001E-2</v>
      </c>
      <c r="H24" s="490">
        <f t="shared" si="1"/>
        <v>-0.19999999999999984</v>
      </c>
      <c r="I24" s="445"/>
      <c r="J24" s="9"/>
      <c r="K24" s="9"/>
    </row>
    <row r="25" spans="1:11" ht="20.100000000000001" customHeight="1" x14ac:dyDescent="0.2">
      <c r="A25" s="482" t="s">
        <v>19</v>
      </c>
      <c r="B25" s="507" t="s">
        <v>159</v>
      </c>
      <c r="C25" s="506">
        <v>15530</v>
      </c>
      <c r="D25" s="506">
        <v>14526</v>
      </c>
      <c r="E25" s="54">
        <f t="shared" si="0"/>
        <v>0.9353509336767547</v>
      </c>
      <c r="F25" s="515">
        <v>8.9999999999999993E-3</v>
      </c>
      <c r="G25" s="515">
        <v>8.9999999999999993E-3</v>
      </c>
      <c r="H25" s="490">
        <f t="shared" si="1"/>
        <v>0</v>
      </c>
      <c r="I25" s="445"/>
      <c r="J25" s="9"/>
      <c r="K25" s="9"/>
    </row>
    <row r="26" spans="1:11" ht="20.100000000000001" customHeight="1" x14ac:dyDescent="0.2">
      <c r="A26" s="482" t="s">
        <v>20</v>
      </c>
      <c r="B26" s="507" t="s">
        <v>160</v>
      </c>
      <c r="C26" s="506">
        <v>223</v>
      </c>
      <c r="D26" s="506">
        <v>235</v>
      </c>
      <c r="E26" s="54">
        <f t="shared" si="0"/>
        <v>1.053811659192825</v>
      </c>
      <c r="F26" s="515">
        <v>0</v>
      </c>
      <c r="G26" s="515">
        <v>1E-3</v>
      </c>
      <c r="H26" s="490">
        <f t="shared" si="1"/>
        <v>0.1</v>
      </c>
      <c r="I26" s="445"/>
      <c r="J26" s="9"/>
      <c r="K26" s="9"/>
    </row>
    <row r="27" spans="1:11" ht="20.100000000000001" customHeight="1" x14ac:dyDescent="0.2">
      <c r="A27" s="482" t="s">
        <v>21</v>
      </c>
      <c r="B27" s="507" t="s">
        <v>241</v>
      </c>
      <c r="C27" s="506">
        <v>11817</v>
      </c>
      <c r="D27" s="506">
        <v>14570</v>
      </c>
      <c r="E27" s="54">
        <f t="shared" si="0"/>
        <v>1.232969450791233</v>
      </c>
      <c r="F27" s="515">
        <v>3.6999999999999998E-2</v>
      </c>
      <c r="G27" s="515">
        <v>2.8000000000000001E-2</v>
      </c>
      <c r="H27" s="490">
        <f t="shared" si="1"/>
        <v>-0.8999999999999998</v>
      </c>
      <c r="I27" s="445"/>
      <c r="J27" s="9"/>
      <c r="K27" s="9"/>
    </row>
    <row r="28" spans="1:11" ht="20.100000000000001" customHeight="1" x14ac:dyDescent="0.2">
      <c r="A28" s="482" t="s">
        <v>22</v>
      </c>
      <c r="B28" s="507" t="s">
        <v>242</v>
      </c>
      <c r="C28" s="506">
        <v>324</v>
      </c>
      <c r="D28" s="506">
        <v>337</v>
      </c>
      <c r="E28" s="54">
        <f t="shared" si="0"/>
        <v>1.0401234567901234</v>
      </c>
      <c r="F28" s="515">
        <v>5.0000000000000001E-3</v>
      </c>
      <c r="G28" s="515">
        <v>5.0000000000000001E-3</v>
      </c>
      <c r="H28" s="490">
        <f t="shared" si="1"/>
        <v>0</v>
      </c>
      <c r="I28" s="445"/>
      <c r="J28" s="9"/>
      <c r="K28" s="9"/>
    </row>
    <row r="29" spans="1:11" ht="20.100000000000001" customHeight="1" x14ac:dyDescent="0.2">
      <c r="A29" s="482" t="s">
        <v>23</v>
      </c>
      <c r="B29" s="507" t="s">
        <v>338</v>
      </c>
      <c r="C29" s="506">
        <v>0</v>
      </c>
      <c r="D29" s="506">
        <v>0</v>
      </c>
      <c r="E29" s="54" t="str">
        <f t="shared" si="0"/>
        <v>X</v>
      </c>
      <c r="F29" s="515">
        <v>0</v>
      </c>
      <c r="G29" s="515">
        <v>0</v>
      </c>
      <c r="H29" s="490">
        <f t="shared" si="1"/>
        <v>0</v>
      </c>
      <c r="I29" s="445"/>
      <c r="J29" s="9"/>
      <c r="K29" s="9"/>
    </row>
    <row r="30" spans="1:11" ht="20.100000000000001" customHeight="1" x14ac:dyDescent="0.2">
      <c r="A30" s="482" t="s">
        <v>24</v>
      </c>
      <c r="B30" s="507" t="s">
        <v>204</v>
      </c>
      <c r="C30" s="506">
        <v>1276</v>
      </c>
      <c r="D30" s="506">
        <v>2017</v>
      </c>
      <c r="E30" s="54">
        <f t="shared" si="0"/>
        <v>1.5807210031347962</v>
      </c>
      <c r="F30" s="515">
        <v>0</v>
      </c>
      <c r="G30" s="515">
        <v>0</v>
      </c>
      <c r="H30" s="490">
        <f t="shared" si="1"/>
        <v>0</v>
      </c>
      <c r="I30" s="445"/>
      <c r="J30" s="9"/>
      <c r="K30" s="9"/>
    </row>
    <row r="31" spans="1:11" ht="20.100000000000001" customHeight="1" x14ac:dyDescent="0.2">
      <c r="A31" s="482" t="s">
        <v>25</v>
      </c>
      <c r="B31" s="507" t="s">
        <v>188</v>
      </c>
      <c r="C31" s="506">
        <v>0</v>
      </c>
      <c r="D31" s="506">
        <v>0</v>
      </c>
      <c r="E31" s="54" t="str">
        <f t="shared" si="0"/>
        <v>X</v>
      </c>
      <c r="F31" s="515">
        <v>0</v>
      </c>
      <c r="G31" s="515">
        <v>0</v>
      </c>
      <c r="H31" s="490">
        <f t="shared" si="1"/>
        <v>0</v>
      </c>
      <c r="I31" s="445"/>
      <c r="J31" s="9"/>
      <c r="K31" s="9"/>
    </row>
    <row r="32" spans="1:11" ht="20.100000000000001" customHeight="1" x14ac:dyDescent="0.2">
      <c r="A32" s="482" t="s">
        <v>26</v>
      </c>
      <c r="B32" s="507" t="s">
        <v>298</v>
      </c>
      <c r="C32" s="506">
        <v>1900</v>
      </c>
      <c r="D32" s="506">
        <v>2412</v>
      </c>
      <c r="E32" s="54">
        <f t="shared" si="0"/>
        <v>1.2694736842105263</v>
      </c>
      <c r="F32" s="515">
        <v>2.5999999999999999E-2</v>
      </c>
      <c r="G32" s="515">
        <v>2.5000000000000001E-2</v>
      </c>
      <c r="H32" s="490">
        <f t="shared" si="1"/>
        <v>-9.9999999999999742E-2</v>
      </c>
      <c r="I32" s="445"/>
      <c r="J32" s="9"/>
      <c r="K32" s="9"/>
    </row>
    <row r="33" spans="1:11" ht="20.100000000000001" customHeight="1" x14ac:dyDescent="0.2">
      <c r="A33" s="482" t="s">
        <v>27</v>
      </c>
      <c r="B33" s="507" t="s">
        <v>320</v>
      </c>
      <c r="C33" s="506">
        <v>4333</v>
      </c>
      <c r="D33" s="506">
        <v>6677</v>
      </c>
      <c r="E33" s="54">
        <f t="shared" si="0"/>
        <v>1.540964689591507</v>
      </c>
      <c r="F33" s="515">
        <v>1.4999999999999999E-2</v>
      </c>
      <c r="G33" s="515">
        <v>1.7000000000000001E-2</v>
      </c>
      <c r="H33" s="490">
        <f t="shared" si="1"/>
        <v>0.20000000000000018</v>
      </c>
      <c r="I33" s="445"/>
      <c r="J33" s="9"/>
      <c r="K33" s="9"/>
    </row>
    <row r="34" spans="1:11" ht="20.100000000000001" customHeight="1" x14ac:dyDescent="0.2">
      <c r="A34" s="482" t="s">
        <v>28</v>
      </c>
      <c r="B34" s="507" t="s">
        <v>205</v>
      </c>
      <c r="C34" s="506">
        <v>466</v>
      </c>
      <c r="D34" s="506">
        <v>519</v>
      </c>
      <c r="E34" s="54">
        <f t="shared" si="0"/>
        <v>1.1137339055793991</v>
      </c>
      <c r="F34" s="515">
        <v>1.2999999999999999E-2</v>
      </c>
      <c r="G34" s="515">
        <v>1.4E-2</v>
      </c>
      <c r="H34" s="490">
        <f t="shared" si="1"/>
        <v>0.10000000000000009</v>
      </c>
      <c r="I34" s="445"/>
      <c r="J34" s="9"/>
      <c r="K34" s="9"/>
    </row>
    <row r="35" spans="1:11" ht="20.100000000000001" customHeight="1" x14ac:dyDescent="0.2">
      <c r="A35" s="482" t="s">
        <v>31</v>
      </c>
      <c r="B35" s="507" t="s">
        <v>161</v>
      </c>
      <c r="C35" s="506">
        <v>54264</v>
      </c>
      <c r="D35" s="506">
        <v>62067</v>
      </c>
      <c r="E35" s="54">
        <f t="shared" si="0"/>
        <v>1.143796992481203</v>
      </c>
      <c r="F35" s="515">
        <v>6.8000000000000005E-2</v>
      </c>
      <c r="G35" s="515">
        <v>7.5999999999999998E-2</v>
      </c>
      <c r="H35" s="490">
        <f t="shared" si="1"/>
        <v>0.79999999999999938</v>
      </c>
      <c r="I35" s="445"/>
      <c r="J35" s="9"/>
      <c r="K35" s="9"/>
    </row>
    <row r="36" spans="1:11" ht="20.100000000000001" customHeight="1" x14ac:dyDescent="0.2">
      <c r="A36" s="482" t="s">
        <v>32</v>
      </c>
      <c r="B36" s="507" t="s">
        <v>321</v>
      </c>
      <c r="C36" s="506">
        <v>9482</v>
      </c>
      <c r="D36" s="506">
        <v>11348</v>
      </c>
      <c r="E36" s="54">
        <f t="shared" si="0"/>
        <v>1.1967939253322084</v>
      </c>
      <c r="F36" s="515">
        <v>2.9000000000000001E-2</v>
      </c>
      <c r="G36" s="515">
        <v>3.1E-2</v>
      </c>
      <c r="H36" s="490">
        <f t="shared" si="1"/>
        <v>0.19999999999999984</v>
      </c>
      <c r="I36" s="445"/>
      <c r="J36" s="9"/>
      <c r="K36" s="9"/>
    </row>
    <row r="37" spans="1:11" ht="20.100000000000001" customHeight="1" x14ac:dyDescent="0.2">
      <c r="A37" s="482" t="s">
        <v>33</v>
      </c>
      <c r="B37" s="507" t="s">
        <v>243</v>
      </c>
      <c r="C37" s="506">
        <v>1273</v>
      </c>
      <c r="D37" s="506">
        <v>900</v>
      </c>
      <c r="E37" s="54">
        <f t="shared" si="0"/>
        <v>0.70699135899450116</v>
      </c>
      <c r="F37" s="515">
        <v>5.0000000000000001E-3</v>
      </c>
      <c r="G37" s="515">
        <v>3.0000000000000001E-3</v>
      </c>
      <c r="H37" s="490">
        <f t="shared" si="1"/>
        <v>-0.2</v>
      </c>
      <c r="I37" s="445"/>
      <c r="J37" s="9"/>
      <c r="K37" s="9"/>
    </row>
    <row r="38" spans="1:11" ht="20.100000000000001" customHeight="1" thickBot="1" x14ac:dyDescent="0.25">
      <c r="A38" s="482" t="s">
        <v>34</v>
      </c>
      <c r="B38" s="507" t="s">
        <v>206</v>
      </c>
      <c r="C38" s="506">
        <v>7640</v>
      </c>
      <c r="D38" s="506">
        <v>8579</v>
      </c>
      <c r="E38" s="54">
        <f t="shared" si="0"/>
        <v>1.1229057591623037</v>
      </c>
      <c r="F38" s="515">
        <v>8.0000000000000002E-3</v>
      </c>
      <c r="G38" s="515">
        <v>7.0000000000000001E-3</v>
      </c>
      <c r="H38" s="490">
        <f t="shared" si="1"/>
        <v>-0.1</v>
      </c>
      <c r="I38" s="445"/>
      <c r="J38" s="9"/>
      <c r="K38" s="9"/>
    </row>
    <row r="39" spans="1:11" ht="20.100000000000001" customHeight="1" thickBot="1" x14ac:dyDescent="0.25">
      <c r="A39" s="153"/>
      <c r="B39" s="154" t="s">
        <v>2</v>
      </c>
      <c r="C39" s="343">
        <v>405188</v>
      </c>
      <c r="D39" s="343">
        <v>492219</v>
      </c>
      <c r="E39" s="167">
        <f>+D39/C39</f>
        <v>1.2147916522700573</v>
      </c>
      <c r="F39" s="518">
        <v>0.02</v>
      </c>
      <c r="G39" s="518">
        <v>2.1999999999999999E-2</v>
      </c>
      <c r="H39" s="486">
        <f t="shared" si="1"/>
        <v>0.19999999999999984</v>
      </c>
      <c r="I39" s="445"/>
      <c r="J39" s="9"/>
      <c r="K39" s="9"/>
    </row>
    <row r="40" spans="1:11" ht="20.100000000000001" customHeight="1" x14ac:dyDescent="0.2">
      <c r="C40" s="9" t="b">
        <v>0</v>
      </c>
      <c r="D40" s="9" t="b">
        <v>0</v>
      </c>
      <c r="E40" s="9"/>
      <c r="F40" s="9"/>
      <c r="G40" s="9"/>
      <c r="H40" s="9"/>
    </row>
    <row r="41" spans="1:11" s="451" customFormat="1" ht="20.100000000000001" customHeight="1" x14ac:dyDescent="0.2">
      <c r="A41" s="593" t="s">
        <v>121</v>
      </c>
      <c r="B41" s="593"/>
      <c r="C41" s="593"/>
      <c r="D41" s="593"/>
      <c r="E41" s="593"/>
      <c r="F41" s="593"/>
      <c r="G41" s="593"/>
      <c r="H41" s="593"/>
    </row>
    <row r="42" spans="1:11" s="451" customFormat="1" ht="20.100000000000001" customHeight="1" thickBot="1" x14ac:dyDescent="0.25">
      <c r="A42" s="498"/>
      <c r="B42" s="498"/>
      <c r="C42" s="498"/>
      <c r="D42" s="498"/>
      <c r="E42" s="498"/>
      <c r="F42" s="498"/>
      <c r="G42" s="498"/>
      <c r="H42" s="498"/>
    </row>
    <row r="43" spans="1:11" ht="31.5" customHeight="1" thickBot="1" x14ac:dyDescent="0.25">
      <c r="A43" s="497" t="s">
        <v>3</v>
      </c>
      <c r="B43" s="500" t="s">
        <v>10</v>
      </c>
      <c r="C43" s="595" t="s">
        <v>91</v>
      </c>
      <c r="D43" s="596"/>
      <c r="E43" s="500" t="s">
        <v>6</v>
      </c>
      <c r="F43" s="595" t="s">
        <v>127</v>
      </c>
      <c r="G43" s="597"/>
      <c r="H43" s="596"/>
    </row>
    <row r="44" spans="1:11" ht="20.100000000000001" customHeight="1" thickBot="1" x14ac:dyDescent="0.25">
      <c r="A44" s="513"/>
      <c r="B44" s="517"/>
      <c r="C44" s="362">
        <f>+C5</f>
        <v>2020</v>
      </c>
      <c r="D44" s="362">
        <f>+D5</f>
        <v>2021</v>
      </c>
      <c r="E44" s="362" t="str">
        <f>+E5</f>
        <v>21/20</v>
      </c>
      <c r="F44" s="362">
        <f>+F5</f>
        <v>2020</v>
      </c>
      <c r="G44" s="362">
        <f>+G5</f>
        <v>2021</v>
      </c>
      <c r="H44" s="15" t="s">
        <v>183</v>
      </c>
    </row>
    <row r="45" spans="1:11" ht="20.100000000000001" customHeight="1" x14ac:dyDescent="0.2">
      <c r="A45" s="481" t="s">
        <v>7</v>
      </c>
      <c r="B45" s="250" t="s">
        <v>162</v>
      </c>
      <c r="C45" s="506">
        <v>216377</v>
      </c>
      <c r="D45" s="506">
        <v>298305</v>
      </c>
      <c r="E45" s="54">
        <f t="shared" ref="E45:E75" si="2">+IF(C45=0,"X",D45/C45)</f>
        <v>1.378635437222995</v>
      </c>
      <c r="F45" s="515">
        <v>0.123</v>
      </c>
      <c r="G45" s="515">
        <v>0.16300000000000001</v>
      </c>
      <c r="H45" s="490">
        <f t="shared" ref="H45:H75" si="3">+(G45-F45)*100</f>
        <v>4.0000000000000009</v>
      </c>
      <c r="I45" s="445"/>
      <c r="J45" s="9"/>
      <c r="K45" s="9"/>
    </row>
    <row r="46" spans="1:11" ht="20.100000000000001" customHeight="1" x14ac:dyDescent="0.2">
      <c r="A46" s="482" t="s">
        <v>8</v>
      </c>
      <c r="B46" s="250" t="s">
        <v>163</v>
      </c>
      <c r="C46" s="506">
        <v>56458</v>
      </c>
      <c r="D46" s="506">
        <v>69507</v>
      </c>
      <c r="E46" s="54">
        <f t="shared" si="2"/>
        <v>1.2311275638527754</v>
      </c>
      <c r="F46" s="515">
        <v>0.114</v>
      </c>
      <c r="G46" s="515">
        <v>0.11700000000000001</v>
      </c>
      <c r="H46" s="490">
        <f t="shared" si="3"/>
        <v>0.30000000000000027</v>
      </c>
      <c r="I46" s="445"/>
      <c r="J46" s="9"/>
      <c r="K46" s="9"/>
    </row>
    <row r="47" spans="1:11" ht="20.100000000000001" customHeight="1" x14ac:dyDescent="0.2">
      <c r="A47" s="482" t="s">
        <v>9</v>
      </c>
      <c r="B47" s="250" t="s">
        <v>164</v>
      </c>
      <c r="C47" s="506">
        <v>514562</v>
      </c>
      <c r="D47" s="506">
        <v>563505</v>
      </c>
      <c r="E47" s="54">
        <f t="shared" si="2"/>
        <v>1.0951158460982351</v>
      </c>
      <c r="F47" s="515">
        <v>0.26900000000000002</v>
      </c>
      <c r="G47" s="515">
        <v>0.26900000000000002</v>
      </c>
      <c r="H47" s="490">
        <f t="shared" si="3"/>
        <v>0</v>
      </c>
      <c r="I47" s="445"/>
      <c r="J47" s="9"/>
      <c r="K47" s="9"/>
    </row>
    <row r="48" spans="1:11" ht="20.100000000000001" customHeight="1" x14ac:dyDescent="0.2">
      <c r="A48" s="482" t="s">
        <v>11</v>
      </c>
      <c r="B48" s="250" t="s">
        <v>165</v>
      </c>
      <c r="C48" s="506">
        <v>14086</v>
      </c>
      <c r="D48" s="506">
        <v>6752</v>
      </c>
      <c r="E48" s="54">
        <f t="shared" si="2"/>
        <v>0.47934118983387763</v>
      </c>
      <c r="F48" s="515">
        <v>0.24</v>
      </c>
      <c r="G48" s="515">
        <v>8.7999999999999995E-2</v>
      </c>
      <c r="H48" s="490">
        <f t="shared" si="3"/>
        <v>-15.2</v>
      </c>
      <c r="I48" s="445"/>
      <c r="J48" s="9"/>
      <c r="K48" s="9"/>
    </row>
    <row r="49" spans="1:12" ht="20.100000000000001" customHeight="1" x14ac:dyDescent="0.2">
      <c r="A49" s="482" t="s">
        <v>12</v>
      </c>
      <c r="B49" s="250" t="s">
        <v>189</v>
      </c>
      <c r="C49" s="506">
        <v>1246</v>
      </c>
      <c r="D49" s="506">
        <v>2396</v>
      </c>
      <c r="E49" s="54">
        <f t="shared" si="2"/>
        <v>1.9229534510433386</v>
      </c>
      <c r="F49" s="515">
        <v>1.7999999999999999E-2</v>
      </c>
      <c r="G49" s="515">
        <v>3.4000000000000002E-2</v>
      </c>
      <c r="H49" s="490">
        <f t="shared" si="3"/>
        <v>1.6000000000000003</v>
      </c>
      <c r="I49" s="445"/>
      <c r="J49" s="9"/>
      <c r="K49" s="9"/>
    </row>
    <row r="50" spans="1:12" ht="20.100000000000001" customHeight="1" x14ac:dyDescent="0.2">
      <c r="A50" s="482" t="s">
        <v>13</v>
      </c>
      <c r="B50" s="250" t="s">
        <v>208</v>
      </c>
      <c r="C50" s="506">
        <v>596775</v>
      </c>
      <c r="D50" s="506">
        <v>686009</v>
      </c>
      <c r="E50" s="54">
        <f t="shared" si="2"/>
        <v>1.1495270411796741</v>
      </c>
      <c r="F50" s="515">
        <v>9.0999999999999998E-2</v>
      </c>
      <c r="G50" s="515">
        <v>9.1999999999999998E-2</v>
      </c>
      <c r="H50" s="490">
        <f t="shared" si="3"/>
        <v>0.10000000000000009</v>
      </c>
      <c r="I50" s="445"/>
      <c r="J50" s="9"/>
      <c r="K50" s="9"/>
    </row>
    <row r="51" spans="1:12" ht="20.100000000000001" customHeight="1" x14ac:dyDescent="0.2">
      <c r="A51" s="482" t="s">
        <v>14</v>
      </c>
      <c r="B51" s="250" t="s">
        <v>167</v>
      </c>
      <c r="C51" s="506">
        <v>238493</v>
      </c>
      <c r="D51" s="506">
        <v>275928</v>
      </c>
      <c r="E51" s="54">
        <f t="shared" si="2"/>
        <v>1.1569647746474738</v>
      </c>
      <c r="F51" s="515">
        <v>0.75700000000000001</v>
      </c>
      <c r="G51" s="515">
        <v>0.68700000000000006</v>
      </c>
      <c r="H51" s="490">
        <f t="shared" si="3"/>
        <v>-6.9999999999999947</v>
      </c>
      <c r="I51" s="445"/>
      <c r="J51" s="9"/>
      <c r="K51" s="9"/>
    </row>
    <row r="52" spans="1:12" ht="20.100000000000001" customHeight="1" x14ac:dyDescent="0.2">
      <c r="A52" s="482" t="s">
        <v>15</v>
      </c>
      <c r="B52" s="250" t="s">
        <v>168</v>
      </c>
      <c r="C52" s="506">
        <v>21027</v>
      </c>
      <c r="D52" s="506">
        <v>32349</v>
      </c>
      <c r="E52" s="54">
        <f t="shared" si="2"/>
        <v>1.5384505635611356</v>
      </c>
      <c r="F52" s="515">
        <v>9.2999999999999999E-2</v>
      </c>
      <c r="G52" s="515">
        <v>0.111</v>
      </c>
      <c r="H52" s="490">
        <f t="shared" si="3"/>
        <v>1.8000000000000003</v>
      </c>
      <c r="I52" s="445"/>
      <c r="J52" s="9"/>
      <c r="K52" s="9"/>
    </row>
    <row r="53" spans="1:12" ht="20.100000000000001" customHeight="1" x14ac:dyDescent="0.2">
      <c r="A53" s="482" t="s">
        <v>16</v>
      </c>
      <c r="B53" s="250" t="s">
        <v>209</v>
      </c>
      <c r="C53" s="506">
        <v>1192759</v>
      </c>
      <c r="D53" s="506">
        <v>1193594</v>
      </c>
      <c r="E53" s="54">
        <f t="shared" si="2"/>
        <v>1.0007000575975533</v>
      </c>
      <c r="F53" s="515">
        <v>0.53100000000000003</v>
      </c>
      <c r="G53" s="515">
        <v>0.47499999999999998</v>
      </c>
      <c r="H53" s="490">
        <f t="shared" si="3"/>
        <v>-5.600000000000005</v>
      </c>
      <c r="I53" s="445"/>
      <c r="J53" s="9"/>
      <c r="K53" s="9"/>
    </row>
    <row r="54" spans="1:12" ht="20.100000000000001" customHeight="1" x14ac:dyDescent="0.2">
      <c r="A54" s="482" t="s">
        <v>17</v>
      </c>
      <c r="B54" s="250" t="s">
        <v>210</v>
      </c>
      <c r="C54" s="506">
        <v>34401</v>
      </c>
      <c r="D54" s="506">
        <v>38050</v>
      </c>
      <c r="E54" s="54">
        <f t="shared" si="2"/>
        <v>1.1060724978925032</v>
      </c>
      <c r="F54" s="515">
        <v>0.23899999999999999</v>
      </c>
      <c r="G54" s="515">
        <v>0.245</v>
      </c>
      <c r="H54" s="490">
        <f t="shared" si="3"/>
        <v>0.60000000000000053</v>
      </c>
      <c r="I54" s="445"/>
      <c r="J54" s="9"/>
      <c r="K54" s="9"/>
    </row>
    <row r="55" spans="1:12" ht="20.100000000000001" customHeight="1" x14ac:dyDescent="0.2">
      <c r="A55" s="482" t="s">
        <v>18</v>
      </c>
      <c r="B55" s="250" t="s">
        <v>169</v>
      </c>
      <c r="C55" s="506">
        <v>383518</v>
      </c>
      <c r="D55" s="506">
        <v>447735</v>
      </c>
      <c r="E55" s="54">
        <f t="shared" si="2"/>
        <v>1.1674419453584968</v>
      </c>
      <c r="F55" s="515">
        <v>0.28599999999999998</v>
      </c>
      <c r="G55" s="515">
        <v>0.309</v>
      </c>
      <c r="H55" s="490">
        <f t="shared" si="3"/>
        <v>2.300000000000002</v>
      </c>
      <c r="I55" s="445"/>
      <c r="J55" s="9"/>
      <c r="K55" s="9"/>
    </row>
    <row r="56" spans="1:12" ht="20.100000000000001" customHeight="1" x14ac:dyDescent="0.2">
      <c r="A56" s="482" t="s">
        <v>19</v>
      </c>
      <c r="B56" s="250" t="s">
        <v>170</v>
      </c>
      <c r="C56" s="506">
        <v>55288</v>
      </c>
      <c r="D56" s="506">
        <v>66249</v>
      </c>
      <c r="E56" s="54">
        <f t="shared" si="2"/>
        <v>1.1982527854145566</v>
      </c>
      <c r="F56" s="515">
        <v>0.44700000000000001</v>
      </c>
      <c r="G56" s="515">
        <v>0.45700000000000002</v>
      </c>
      <c r="H56" s="490">
        <f t="shared" si="3"/>
        <v>1.0000000000000009</v>
      </c>
      <c r="I56" s="445"/>
      <c r="J56" s="9"/>
      <c r="K56" s="9"/>
    </row>
    <row r="57" spans="1:12" ht="20.100000000000001" customHeight="1" x14ac:dyDescent="0.2">
      <c r="A57" s="482" t="s">
        <v>20</v>
      </c>
      <c r="B57" s="250" t="s">
        <v>171</v>
      </c>
      <c r="C57" s="506">
        <v>684695</v>
      </c>
      <c r="D57" s="506">
        <v>681091</v>
      </c>
      <c r="E57" s="54">
        <f t="shared" si="2"/>
        <v>0.99473634245905107</v>
      </c>
      <c r="F57" s="515">
        <v>0.63100000000000001</v>
      </c>
      <c r="G57" s="515">
        <v>0.60299999999999998</v>
      </c>
      <c r="H57" s="490">
        <f t="shared" si="3"/>
        <v>-2.8000000000000025</v>
      </c>
      <c r="I57" s="445"/>
      <c r="J57" s="9"/>
      <c r="K57" s="9"/>
    </row>
    <row r="58" spans="1:12" ht="20.100000000000001" customHeight="1" x14ac:dyDescent="0.2">
      <c r="A58" s="482" t="s">
        <v>21</v>
      </c>
      <c r="B58" s="250" t="s">
        <v>297</v>
      </c>
      <c r="C58" s="506">
        <v>29952</v>
      </c>
      <c r="D58" s="506">
        <v>42245</v>
      </c>
      <c r="E58" s="54">
        <f t="shared" si="2"/>
        <v>1.4104233440170941</v>
      </c>
      <c r="F58" s="515">
        <v>0.68600000000000005</v>
      </c>
      <c r="G58" s="515">
        <v>0.53600000000000003</v>
      </c>
      <c r="H58" s="490">
        <f t="shared" si="3"/>
        <v>-15.000000000000002</v>
      </c>
      <c r="I58" s="445"/>
      <c r="J58" s="9"/>
      <c r="K58" s="9"/>
    </row>
    <row r="59" spans="1:12" ht="20.100000000000001" customHeight="1" x14ac:dyDescent="0.2">
      <c r="A59" s="482" t="s">
        <v>22</v>
      </c>
      <c r="B59" s="250" t="s">
        <v>172</v>
      </c>
      <c r="C59" s="506">
        <v>245</v>
      </c>
      <c r="D59" s="506">
        <v>47</v>
      </c>
      <c r="E59" s="54">
        <f t="shared" si="2"/>
        <v>0.19183673469387755</v>
      </c>
      <c r="F59" s="515">
        <v>6.8000000000000005E-2</v>
      </c>
      <c r="G59" s="515">
        <v>6.0000000000000001E-3</v>
      </c>
      <c r="H59" s="490">
        <f t="shared" si="3"/>
        <v>-6.2000000000000011</v>
      </c>
      <c r="I59" s="445"/>
      <c r="J59" s="9"/>
      <c r="K59" s="9"/>
    </row>
    <row r="60" spans="1:12" ht="20.100000000000001" customHeight="1" x14ac:dyDescent="0.2">
      <c r="A60" s="482" t="s">
        <v>23</v>
      </c>
      <c r="B60" s="250" t="s">
        <v>244</v>
      </c>
      <c r="C60" s="506">
        <v>271551</v>
      </c>
      <c r="D60" s="506">
        <v>440456</v>
      </c>
      <c r="E60" s="54">
        <f t="shared" si="2"/>
        <v>1.6220010237487617</v>
      </c>
      <c r="F60" s="515">
        <v>0.52400000000000002</v>
      </c>
      <c r="G60" s="515">
        <v>0.54</v>
      </c>
      <c r="H60" s="490">
        <f t="shared" si="3"/>
        <v>1.6000000000000014</v>
      </c>
      <c r="I60" s="445"/>
      <c r="J60" s="9"/>
      <c r="K60" s="9"/>
      <c r="L60" s="516"/>
    </row>
    <row r="61" spans="1:12" ht="20.100000000000001" customHeight="1" x14ac:dyDescent="0.2">
      <c r="A61" s="482" t="s">
        <v>24</v>
      </c>
      <c r="B61" s="250" t="s">
        <v>211</v>
      </c>
      <c r="C61" s="506">
        <v>160649</v>
      </c>
      <c r="D61" s="506">
        <v>198710</v>
      </c>
      <c r="E61" s="54">
        <f t="shared" si="2"/>
        <v>1.2369202422673033</v>
      </c>
      <c r="F61" s="515">
        <v>0.52700000000000002</v>
      </c>
      <c r="G61" s="515">
        <v>0.58699999999999997</v>
      </c>
      <c r="H61" s="490">
        <f t="shared" si="3"/>
        <v>5.9999999999999947</v>
      </c>
      <c r="I61" s="445"/>
      <c r="J61" s="9"/>
      <c r="K61" s="9"/>
    </row>
    <row r="62" spans="1:12" ht="20.100000000000001" customHeight="1" x14ac:dyDescent="0.2">
      <c r="A62" s="482" t="s">
        <v>25</v>
      </c>
      <c r="B62" s="250" t="s">
        <v>249</v>
      </c>
      <c r="C62" s="506">
        <v>107777</v>
      </c>
      <c r="D62" s="506">
        <v>109890</v>
      </c>
      <c r="E62" s="54">
        <f t="shared" si="2"/>
        <v>1.0196052961206936</v>
      </c>
      <c r="F62" s="515">
        <v>0.76700000000000002</v>
      </c>
      <c r="G62" s="515">
        <v>0.70899999999999996</v>
      </c>
      <c r="H62" s="490">
        <f t="shared" si="3"/>
        <v>-5.8000000000000052</v>
      </c>
      <c r="I62" s="445"/>
      <c r="J62" s="9"/>
      <c r="K62" s="9"/>
    </row>
    <row r="63" spans="1:12" ht="20.100000000000001" customHeight="1" x14ac:dyDescent="0.2">
      <c r="A63" s="482" t="s">
        <v>26</v>
      </c>
      <c r="B63" s="250" t="s">
        <v>173</v>
      </c>
      <c r="C63" s="506">
        <v>31819</v>
      </c>
      <c r="D63" s="506">
        <v>42134</v>
      </c>
      <c r="E63" s="54">
        <f t="shared" si="2"/>
        <v>1.3241773782959867</v>
      </c>
      <c r="F63" s="515">
        <v>7.0999999999999994E-2</v>
      </c>
      <c r="G63" s="515">
        <v>7.3999999999999996E-2</v>
      </c>
      <c r="H63" s="490">
        <f t="shared" si="3"/>
        <v>0.30000000000000027</v>
      </c>
      <c r="I63" s="445"/>
      <c r="J63" s="9"/>
      <c r="K63" s="9"/>
    </row>
    <row r="64" spans="1:12" ht="20.100000000000001" customHeight="1" x14ac:dyDescent="0.2">
      <c r="A64" s="482" t="s">
        <v>27</v>
      </c>
      <c r="B64" s="250" t="s">
        <v>174</v>
      </c>
      <c r="C64" s="506">
        <v>766060</v>
      </c>
      <c r="D64" s="506">
        <v>1060414</v>
      </c>
      <c r="E64" s="54">
        <f t="shared" si="2"/>
        <v>1.384244053990549</v>
      </c>
      <c r="F64" s="515">
        <v>6.0999999999999999E-2</v>
      </c>
      <c r="G64" s="515">
        <v>7.9000000000000001E-2</v>
      </c>
      <c r="H64" s="490">
        <f t="shared" si="3"/>
        <v>1.8000000000000003</v>
      </c>
      <c r="I64" s="445"/>
      <c r="J64" s="9"/>
      <c r="K64" s="9"/>
    </row>
    <row r="65" spans="1:11" ht="20.100000000000001" customHeight="1" x14ac:dyDescent="0.2">
      <c r="A65" s="482" t="s">
        <v>28</v>
      </c>
      <c r="B65" s="250" t="s">
        <v>245</v>
      </c>
      <c r="C65" s="506">
        <v>484712</v>
      </c>
      <c r="D65" s="506">
        <v>604366</v>
      </c>
      <c r="E65" s="54">
        <f t="shared" si="2"/>
        <v>1.2468558649259767</v>
      </c>
      <c r="F65" s="515">
        <v>0.76600000000000001</v>
      </c>
      <c r="G65" s="515">
        <v>0.75900000000000001</v>
      </c>
      <c r="H65" s="490">
        <f t="shared" si="3"/>
        <v>-0.70000000000000062</v>
      </c>
      <c r="I65" s="445"/>
      <c r="J65" s="9"/>
      <c r="K65" s="9"/>
    </row>
    <row r="66" spans="1:11" ht="20.100000000000001" customHeight="1" x14ac:dyDescent="0.2">
      <c r="A66" s="482" t="s">
        <v>31</v>
      </c>
      <c r="B66" s="250" t="s">
        <v>299</v>
      </c>
      <c r="C66" s="506">
        <v>613</v>
      </c>
      <c r="D66" s="506">
        <v>896</v>
      </c>
      <c r="E66" s="54">
        <f t="shared" si="2"/>
        <v>1.4616639477977162</v>
      </c>
      <c r="F66" s="515">
        <v>3.0000000000000001E-3</v>
      </c>
      <c r="G66" s="515">
        <v>4.0000000000000001E-3</v>
      </c>
      <c r="H66" s="490">
        <f t="shared" si="3"/>
        <v>0.1</v>
      </c>
      <c r="I66" s="445"/>
      <c r="J66" s="9"/>
      <c r="K66" s="9"/>
    </row>
    <row r="67" spans="1:11" ht="20.100000000000001" customHeight="1" x14ac:dyDescent="0.2">
      <c r="A67" s="482" t="s">
        <v>32</v>
      </c>
      <c r="B67" s="507" t="s">
        <v>322</v>
      </c>
      <c r="C67" s="506">
        <v>-3017</v>
      </c>
      <c r="D67" s="506">
        <v>371</v>
      </c>
      <c r="E67" s="54">
        <f t="shared" si="2"/>
        <v>-0.12296983758700696</v>
      </c>
      <c r="F67" s="515">
        <v>-2.5999999999999999E-2</v>
      </c>
      <c r="G67" s="515">
        <v>3.0000000000000001E-3</v>
      </c>
      <c r="H67" s="490">
        <f t="shared" si="3"/>
        <v>2.9</v>
      </c>
      <c r="I67" s="445"/>
      <c r="J67" s="9"/>
      <c r="K67" s="9"/>
    </row>
    <row r="68" spans="1:11" ht="20.100000000000001" customHeight="1" x14ac:dyDescent="0.2">
      <c r="A68" s="482" t="s">
        <v>33</v>
      </c>
      <c r="B68" s="250" t="s">
        <v>175</v>
      </c>
      <c r="C68" s="506">
        <v>411</v>
      </c>
      <c r="D68" s="506">
        <v>573</v>
      </c>
      <c r="E68" s="54">
        <f t="shared" si="2"/>
        <v>1.3941605839416058</v>
      </c>
      <c r="F68" s="515">
        <v>8.9999999999999993E-3</v>
      </c>
      <c r="G68" s="515">
        <v>8.0000000000000002E-3</v>
      </c>
      <c r="H68" s="490">
        <f t="shared" si="3"/>
        <v>-9.9999999999999922E-2</v>
      </c>
      <c r="I68" s="445"/>
      <c r="J68" s="9"/>
      <c r="K68" s="9"/>
    </row>
    <row r="69" spans="1:11" ht="20.100000000000001" customHeight="1" x14ac:dyDescent="0.2">
      <c r="A69" s="482" t="s">
        <v>34</v>
      </c>
      <c r="B69" s="250" t="s">
        <v>190</v>
      </c>
      <c r="C69" s="506">
        <v>341811</v>
      </c>
      <c r="D69" s="506">
        <v>356932</v>
      </c>
      <c r="E69" s="54">
        <f t="shared" si="2"/>
        <v>1.0442378975515709</v>
      </c>
      <c r="F69" s="515">
        <v>0.54900000000000004</v>
      </c>
      <c r="G69" s="515">
        <v>0.54800000000000004</v>
      </c>
      <c r="H69" s="490">
        <f t="shared" si="3"/>
        <v>-0.10000000000000009</v>
      </c>
      <c r="I69" s="445"/>
      <c r="J69" s="9"/>
      <c r="K69" s="9"/>
    </row>
    <row r="70" spans="1:11" ht="20.100000000000001" customHeight="1" x14ac:dyDescent="0.2">
      <c r="A70" s="482" t="s">
        <v>35</v>
      </c>
      <c r="B70" s="250" t="s">
        <v>191</v>
      </c>
      <c r="C70" s="506">
        <v>178212</v>
      </c>
      <c r="D70" s="506">
        <v>182796</v>
      </c>
      <c r="E70" s="54">
        <f t="shared" si="2"/>
        <v>1.025722173591004</v>
      </c>
      <c r="F70" s="515">
        <v>0.51300000000000001</v>
      </c>
      <c r="G70" s="515">
        <v>0.47799999999999998</v>
      </c>
      <c r="H70" s="490">
        <f t="shared" si="3"/>
        <v>-3.5000000000000031</v>
      </c>
      <c r="I70" s="445"/>
      <c r="J70" s="9"/>
      <c r="K70" s="9"/>
    </row>
    <row r="71" spans="1:11" ht="20.100000000000001" customHeight="1" x14ac:dyDescent="0.2">
      <c r="A71" s="482" t="s">
        <v>36</v>
      </c>
      <c r="B71" s="250" t="s">
        <v>176</v>
      </c>
      <c r="C71" s="506">
        <v>1010349</v>
      </c>
      <c r="D71" s="506">
        <v>1653971</v>
      </c>
      <c r="E71" s="54">
        <f t="shared" si="2"/>
        <v>1.6370293829162001</v>
      </c>
      <c r="F71" s="515">
        <v>0.317</v>
      </c>
      <c r="G71" s="515">
        <v>0.51300000000000001</v>
      </c>
      <c r="H71" s="490">
        <f t="shared" si="3"/>
        <v>19.600000000000001</v>
      </c>
      <c r="I71" s="445"/>
      <c r="J71" s="9"/>
      <c r="K71" s="9"/>
    </row>
    <row r="72" spans="1:11" ht="20.100000000000001" customHeight="1" x14ac:dyDescent="0.2">
      <c r="A72" s="482" t="s">
        <v>37</v>
      </c>
      <c r="B72" s="250" t="s">
        <v>177</v>
      </c>
      <c r="C72" s="506">
        <v>276970</v>
      </c>
      <c r="D72" s="506">
        <v>337748</v>
      </c>
      <c r="E72" s="54">
        <f t="shared" si="2"/>
        <v>1.2194389284037983</v>
      </c>
      <c r="F72" s="515">
        <v>4.3999999999999997E-2</v>
      </c>
      <c r="G72" s="515">
        <v>4.8000000000000001E-2</v>
      </c>
      <c r="H72" s="490">
        <f t="shared" si="3"/>
        <v>0.40000000000000036</v>
      </c>
      <c r="I72" s="445"/>
      <c r="J72" s="9"/>
      <c r="K72" s="9"/>
    </row>
    <row r="73" spans="1:11" ht="20.100000000000001" customHeight="1" x14ac:dyDescent="0.2">
      <c r="A73" s="482" t="s">
        <v>38</v>
      </c>
      <c r="B73" s="250" t="s">
        <v>330</v>
      </c>
      <c r="C73" s="506">
        <v>258328</v>
      </c>
      <c r="D73" s="506">
        <v>254207</v>
      </c>
      <c r="E73" s="54">
        <f t="shared" si="2"/>
        <v>0.98404741259174378</v>
      </c>
      <c r="F73" s="515">
        <v>0.29599999999999999</v>
      </c>
      <c r="G73" s="515">
        <v>0.26600000000000001</v>
      </c>
      <c r="H73" s="490">
        <f t="shared" si="3"/>
        <v>-2.9999999999999973</v>
      </c>
      <c r="I73" s="445"/>
      <c r="J73" s="9"/>
      <c r="K73" s="9"/>
    </row>
    <row r="74" spans="1:11" ht="20.100000000000001" customHeight="1" thickBot="1" x14ac:dyDescent="0.25">
      <c r="A74" s="482" t="s">
        <v>39</v>
      </c>
      <c r="B74" s="250" t="s">
        <v>178</v>
      </c>
      <c r="C74" s="506">
        <v>0</v>
      </c>
      <c r="D74" s="506">
        <v>0</v>
      </c>
      <c r="E74" s="54" t="str">
        <f t="shared" si="2"/>
        <v>X</v>
      </c>
      <c r="F74" s="515">
        <v>0</v>
      </c>
      <c r="G74" s="515">
        <v>0</v>
      </c>
      <c r="H74" s="490">
        <f t="shared" si="3"/>
        <v>0</v>
      </c>
      <c r="I74" s="445"/>
      <c r="J74" s="9"/>
      <c r="K74" s="9"/>
    </row>
    <row r="75" spans="1:11" ht="20.100000000000001" customHeight="1" thickBot="1" x14ac:dyDescent="0.25">
      <c r="A75" s="60"/>
      <c r="B75" s="154" t="s">
        <v>2</v>
      </c>
      <c r="C75" s="503">
        <v>7926124</v>
      </c>
      <c r="D75" s="503">
        <v>9647229</v>
      </c>
      <c r="E75" s="167">
        <f t="shared" si="2"/>
        <v>1.2171433351282417</v>
      </c>
      <c r="F75" s="514">
        <v>0.186</v>
      </c>
      <c r="G75" s="514">
        <v>0.20499999999999999</v>
      </c>
      <c r="H75" s="486">
        <f t="shared" si="3"/>
        <v>1.899999999999999</v>
      </c>
      <c r="I75" s="445"/>
      <c r="J75" s="9"/>
      <c r="K75" s="9"/>
    </row>
    <row r="76" spans="1:11" ht="20.100000000000001" customHeight="1" x14ac:dyDescent="0.2">
      <c r="C76" s="44" t="b">
        <v>0</v>
      </c>
      <c r="D76" s="44" t="b">
        <v>0</v>
      </c>
      <c r="E76" s="9"/>
      <c r="F76" s="9"/>
      <c r="G76" s="9"/>
      <c r="H76" s="9"/>
    </row>
    <row r="77" spans="1:11" s="451" customFormat="1" ht="20.100000000000001" customHeight="1" x14ac:dyDescent="0.2">
      <c r="A77" s="594" t="s">
        <v>144</v>
      </c>
      <c r="B77" s="594"/>
      <c r="C77" s="594"/>
      <c r="D77" s="594"/>
      <c r="E77" s="594"/>
      <c r="F77" s="594"/>
      <c r="G77" s="594"/>
      <c r="H77" s="594"/>
    </row>
    <row r="78" spans="1:11" s="451" customFormat="1" ht="20.100000000000001" customHeight="1" thickBot="1" x14ac:dyDescent="0.25">
      <c r="A78" s="498"/>
      <c r="B78" s="498"/>
      <c r="C78" s="498"/>
      <c r="D78" s="498"/>
      <c r="E78" s="498"/>
      <c r="F78" s="498"/>
      <c r="G78" s="498"/>
      <c r="H78" s="498"/>
    </row>
    <row r="79" spans="1:11" ht="20.100000000000001" customHeight="1" x14ac:dyDescent="0.2">
      <c r="A79" s="497" t="s">
        <v>3</v>
      </c>
      <c r="B79" s="598" t="s">
        <v>4</v>
      </c>
      <c r="C79" s="601" t="s">
        <v>184</v>
      </c>
      <c r="D79" s="602"/>
      <c r="E79" s="598" t="s">
        <v>6</v>
      </c>
      <c r="F79" s="601" t="s">
        <v>184</v>
      </c>
      <c r="G79" s="605"/>
      <c r="H79" s="602"/>
    </row>
    <row r="80" spans="1:11" ht="20.100000000000001" customHeight="1" thickBot="1" x14ac:dyDescent="0.25">
      <c r="A80" s="494"/>
      <c r="B80" s="599"/>
      <c r="C80" s="603"/>
      <c r="D80" s="604"/>
      <c r="E80" s="600"/>
      <c r="F80" s="603"/>
      <c r="G80" s="606"/>
      <c r="H80" s="604"/>
    </row>
    <row r="81" spans="1:11" ht="20.100000000000001" customHeight="1" thickBot="1" x14ac:dyDescent="0.25">
      <c r="A81" s="513"/>
      <c r="B81" s="600"/>
      <c r="C81" s="362">
        <f>+C5</f>
        <v>2020</v>
      </c>
      <c r="D81" s="362">
        <f>+D5</f>
        <v>2021</v>
      </c>
      <c r="E81" s="362" t="str">
        <f>+E5</f>
        <v>21/20</v>
      </c>
      <c r="F81" s="362">
        <f>+F5</f>
        <v>2020</v>
      </c>
      <c r="G81" s="362">
        <f>+G5</f>
        <v>2021</v>
      </c>
      <c r="H81" s="15" t="s">
        <v>183</v>
      </c>
    </row>
    <row r="82" spans="1:11" ht="20.100000000000001" customHeight="1" x14ac:dyDescent="0.2">
      <c r="A82" s="497" t="s">
        <v>7</v>
      </c>
      <c r="B82" s="499" t="s">
        <v>0</v>
      </c>
      <c r="C82" s="496">
        <f>+C116</f>
        <v>203971</v>
      </c>
      <c r="D82" s="496">
        <f>+D116</f>
        <v>264246</v>
      </c>
      <c r="E82" s="54">
        <f>+D82/C82</f>
        <v>1.2955076947213084</v>
      </c>
      <c r="F82" s="512">
        <v>1.2E-2</v>
      </c>
      <c r="G82" s="512">
        <v>1.4E-2</v>
      </c>
      <c r="H82" s="490">
        <f>+(G82-F82)*100</f>
        <v>0.2</v>
      </c>
      <c r="I82" s="445"/>
      <c r="J82" s="9"/>
      <c r="K82" s="9"/>
    </row>
    <row r="83" spans="1:11" ht="20.100000000000001" customHeight="1" thickBot="1" x14ac:dyDescent="0.25">
      <c r="A83" s="494" t="s">
        <v>8</v>
      </c>
      <c r="B83" s="493" t="s">
        <v>1</v>
      </c>
      <c r="C83" s="492">
        <f>+C153</f>
        <v>4179045</v>
      </c>
      <c r="D83" s="492">
        <f>+D153</f>
        <v>3394331</v>
      </c>
      <c r="E83" s="54">
        <f>+D83/C83</f>
        <v>0.81222647758040412</v>
      </c>
      <c r="F83" s="511">
        <v>0.188</v>
      </c>
      <c r="G83" s="511">
        <v>0.14899999999999999</v>
      </c>
      <c r="H83" s="490">
        <f>+(G83-F83)*100</f>
        <v>-3.9000000000000008</v>
      </c>
      <c r="I83" s="445"/>
      <c r="J83" s="9"/>
      <c r="K83" s="9"/>
    </row>
    <row r="84" spans="1:11" s="451" customFormat="1" ht="20.100000000000001" customHeight="1" thickBot="1" x14ac:dyDescent="0.25">
      <c r="A84" s="489"/>
      <c r="B84" s="488" t="s">
        <v>41</v>
      </c>
      <c r="C84" s="508">
        <f>SUM(C82:C83)</f>
        <v>4383016</v>
      </c>
      <c r="D84" s="508">
        <f>SUM(D82:D83)</f>
        <v>3658577</v>
      </c>
      <c r="E84" s="167">
        <f>+D84/C84</f>
        <v>0.83471677949612777</v>
      </c>
      <c r="F84" s="510">
        <v>0.111</v>
      </c>
      <c r="G84" s="510">
        <v>8.8999999999999996E-2</v>
      </c>
      <c r="H84" s="486">
        <f>+(G84-F84)*100</f>
        <v>-2.2000000000000006</v>
      </c>
      <c r="I84" s="445"/>
      <c r="J84" s="9"/>
      <c r="K84" s="9"/>
    </row>
    <row r="85" spans="1:11" ht="20.100000000000001" customHeight="1" x14ac:dyDescent="0.2">
      <c r="A85" s="452"/>
    </row>
    <row r="86" spans="1:11" s="451" customFormat="1" ht="20.100000000000001" customHeight="1" x14ac:dyDescent="0.2">
      <c r="A86" s="593" t="s">
        <v>145</v>
      </c>
      <c r="B86" s="593"/>
      <c r="C86" s="593"/>
      <c r="D86" s="593"/>
      <c r="E86" s="593"/>
      <c r="F86" s="593"/>
      <c r="G86" s="593"/>
      <c r="H86" s="593"/>
    </row>
    <row r="87" spans="1:11" s="451" customFormat="1" ht="20.100000000000001" customHeight="1" thickBot="1" x14ac:dyDescent="0.25">
      <c r="A87" s="498"/>
      <c r="B87" s="498"/>
      <c r="C87" s="498"/>
      <c r="D87" s="498"/>
      <c r="E87" s="498"/>
      <c r="F87" s="498"/>
      <c r="G87" s="498"/>
      <c r="H87" s="498"/>
    </row>
    <row r="88" spans="1:11" ht="20.100000000000001" customHeight="1" x14ac:dyDescent="0.2">
      <c r="A88" s="598" t="s">
        <v>3</v>
      </c>
      <c r="B88" s="598" t="s">
        <v>10</v>
      </c>
      <c r="C88" s="601" t="s">
        <v>185</v>
      </c>
      <c r="D88" s="602"/>
      <c r="E88" s="598" t="s">
        <v>6</v>
      </c>
      <c r="F88" s="601" t="s">
        <v>184</v>
      </c>
      <c r="G88" s="605"/>
      <c r="H88" s="602"/>
    </row>
    <row r="89" spans="1:11" ht="20.100000000000001" customHeight="1" thickBot="1" x14ac:dyDescent="0.25">
      <c r="A89" s="599"/>
      <c r="B89" s="599"/>
      <c r="C89" s="603"/>
      <c r="D89" s="604"/>
      <c r="E89" s="600"/>
      <c r="F89" s="603"/>
      <c r="G89" s="606"/>
      <c r="H89" s="604"/>
    </row>
    <row r="90" spans="1:11" ht="20.100000000000001" customHeight="1" thickBot="1" x14ac:dyDescent="0.25">
      <c r="A90" s="600"/>
      <c r="B90" s="608"/>
      <c r="C90" s="362">
        <f>+C5</f>
        <v>2020</v>
      </c>
      <c r="D90" s="362">
        <f>+D5</f>
        <v>2021</v>
      </c>
      <c r="E90" s="378" t="str">
        <f>+E5</f>
        <v>21/20</v>
      </c>
      <c r="F90" s="362">
        <f>+F5</f>
        <v>2020</v>
      </c>
      <c r="G90" s="362">
        <f>+G5</f>
        <v>2021</v>
      </c>
      <c r="H90" s="15" t="s">
        <v>183</v>
      </c>
    </row>
    <row r="91" spans="1:11" ht="20.100000000000001" customHeight="1" x14ac:dyDescent="0.2">
      <c r="A91" s="481" t="s">
        <v>7</v>
      </c>
      <c r="B91" s="507" t="s">
        <v>152</v>
      </c>
      <c r="C91" s="461">
        <v>410</v>
      </c>
      <c r="D91" s="341">
        <v>466</v>
      </c>
      <c r="E91" s="54">
        <f t="shared" ref="E91:E115" si="4">+IFERROR(IF(D91/C91&gt;0,D91/C91,"X"),"X")</f>
        <v>1.1365853658536584</v>
      </c>
      <c r="F91" s="509">
        <v>1E-3</v>
      </c>
      <c r="G91" s="509">
        <v>1E-3</v>
      </c>
      <c r="H91" s="490">
        <f t="shared" ref="H91:H105" si="5">+(G91-F91)*100</f>
        <v>0</v>
      </c>
      <c r="I91" s="445"/>
      <c r="J91" s="9"/>
      <c r="K91" s="9"/>
    </row>
    <row r="92" spans="1:11" ht="20.100000000000001" customHeight="1" x14ac:dyDescent="0.2">
      <c r="A92" s="482" t="s">
        <v>8</v>
      </c>
      <c r="B92" s="507" t="s">
        <v>203</v>
      </c>
      <c r="C92" s="461">
        <v>13098</v>
      </c>
      <c r="D92" s="341">
        <v>13496</v>
      </c>
      <c r="E92" s="54">
        <f t="shared" si="4"/>
        <v>1.0303863185219118</v>
      </c>
      <c r="F92" s="509">
        <v>0.03</v>
      </c>
      <c r="G92" s="509">
        <v>2.5000000000000001E-2</v>
      </c>
      <c r="H92" s="490">
        <f t="shared" si="5"/>
        <v>-0.49999999999999978</v>
      </c>
      <c r="I92" s="445"/>
      <c r="J92" s="9"/>
      <c r="K92" s="9"/>
    </row>
    <row r="93" spans="1:11" ht="20.100000000000001" customHeight="1" x14ac:dyDescent="0.2">
      <c r="A93" s="482" t="s">
        <v>9</v>
      </c>
      <c r="B93" s="507" t="s">
        <v>240</v>
      </c>
      <c r="C93" s="461">
        <v>10453</v>
      </c>
      <c r="D93" s="341">
        <v>12277</v>
      </c>
      <c r="E93" s="54">
        <f t="shared" si="4"/>
        <v>1.1744953601836794</v>
      </c>
      <c r="F93" s="509">
        <v>8.0000000000000002E-3</v>
      </c>
      <c r="G93" s="509">
        <v>8.9999999999999993E-3</v>
      </c>
      <c r="H93" s="490">
        <f t="shared" si="5"/>
        <v>9.9999999999999922E-2</v>
      </c>
      <c r="I93" s="445"/>
      <c r="J93" s="9"/>
      <c r="K93" s="9"/>
    </row>
    <row r="94" spans="1:11" ht="20.100000000000001" customHeight="1" x14ac:dyDescent="0.2">
      <c r="A94" s="482" t="s">
        <v>11</v>
      </c>
      <c r="B94" s="507" t="s">
        <v>337</v>
      </c>
      <c r="C94" s="461">
        <v>286</v>
      </c>
      <c r="D94" s="341">
        <v>3194</v>
      </c>
      <c r="E94" s="54">
        <f t="shared" si="4"/>
        <v>11.167832167832168</v>
      </c>
      <c r="F94" s="509">
        <v>2.8000000000000001E-2</v>
      </c>
      <c r="G94" s="509">
        <v>8.9999999999999993E-3</v>
      </c>
      <c r="H94" s="490">
        <f t="shared" si="5"/>
        <v>-1.9000000000000004</v>
      </c>
      <c r="I94" s="445"/>
      <c r="J94" s="9"/>
      <c r="K94" s="9"/>
    </row>
    <row r="95" spans="1:11" ht="20.100000000000001" customHeight="1" x14ac:dyDescent="0.2">
      <c r="A95" s="482" t="s">
        <v>12</v>
      </c>
      <c r="B95" s="507" t="s">
        <v>153</v>
      </c>
      <c r="C95" s="461">
        <v>769</v>
      </c>
      <c r="D95" s="341">
        <v>1244</v>
      </c>
      <c r="E95" s="54">
        <f t="shared" si="4"/>
        <v>1.6176853055916776</v>
      </c>
      <c r="F95" s="509">
        <v>2.7E-2</v>
      </c>
      <c r="G95" s="509">
        <v>2.9000000000000001E-2</v>
      </c>
      <c r="H95" s="490">
        <f t="shared" si="5"/>
        <v>0.20000000000000018</v>
      </c>
      <c r="I95" s="445"/>
      <c r="J95" s="9"/>
      <c r="K95" s="9"/>
    </row>
    <row r="96" spans="1:11" ht="20.100000000000001" customHeight="1" x14ac:dyDescent="0.2">
      <c r="A96" s="482" t="s">
        <v>13</v>
      </c>
      <c r="B96" s="507" t="s">
        <v>154</v>
      </c>
      <c r="C96" s="461">
        <v>8164</v>
      </c>
      <c r="D96" s="341">
        <v>14116</v>
      </c>
      <c r="E96" s="54">
        <f t="shared" si="4"/>
        <v>1.7290543851053406</v>
      </c>
      <c r="F96" s="509">
        <v>1.0999999999999999E-2</v>
      </c>
      <c r="G96" s="509">
        <v>1.6E-2</v>
      </c>
      <c r="H96" s="490">
        <f t="shared" si="5"/>
        <v>0.50000000000000011</v>
      </c>
      <c r="I96" s="445"/>
      <c r="J96" s="9"/>
      <c r="K96" s="9"/>
    </row>
    <row r="97" spans="1:11" ht="20.100000000000001" customHeight="1" x14ac:dyDescent="0.2">
      <c r="A97" s="482" t="s">
        <v>14</v>
      </c>
      <c r="B97" s="507" t="s">
        <v>182</v>
      </c>
      <c r="C97" s="461">
        <v>9723</v>
      </c>
      <c r="D97" s="341">
        <v>10968</v>
      </c>
      <c r="E97" s="54">
        <f t="shared" si="4"/>
        <v>1.1280468991052144</v>
      </c>
      <c r="F97" s="509">
        <v>4.2999999999999997E-2</v>
      </c>
      <c r="G97" s="509">
        <v>4.5999999999999999E-2</v>
      </c>
      <c r="H97" s="490">
        <f t="shared" si="5"/>
        <v>0.30000000000000027</v>
      </c>
      <c r="I97" s="445"/>
      <c r="J97" s="9"/>
      <c r="K97" s="9"/>
    </row>
    <row r="98" spans="1:11" ht="20.100000000000001" customHeight="1" x14ac:dyDescent="0.2">
      <c r="A98" s="482" t="s">
        <v>15</v>
      </c>
      <c r="B98" s="507" t="s">
        <v>155</v>
      </c>
      <c r="C98" s="461">
        <v>0</v>
      </c>
      <c r="D98" s="341">
        <v>368</v>
      </c>
      <c r="E98" s="54" t="str">
        <f t="shared" si="4"/>
        <v>X</v>
      </c>
      <c r="F98" s="509">
        <v>0</v>
      </c>
      <c r="G98" s="509">
        <v>1E-3</v>
      </c>
      <c r="H98" s="490">
        <f t="shared" si="5"/>
        <v>0.1</v>
      </c>
      <c r="I98" s="445"/>
      <c r="J98" s="9"/>
      <c r="K98" s="9"/>
    </row>
    <row r="99" spans="1:11" ht="20.100000000000001" customHeight="1" x14ac:dyDescent="0.2">
      <c r="A99" s="482" t="s">
        <v>16</v>
      </c>
      <c r="B99" s="507" t="s">
        <v>156</v>
      </c>
      <c r="C99" s="461">
        <v>109426</v>
      </c>
      <c r="D99" s="341">
        <v>134828</v>
      </c>
      <c r="E99" s="54">
        <f t="shared" si="4"/>
        <v>1.2321386142233108</v>
      </c>
      <c r="F99" s="509">
        <v>9.7000000000000003E-2</v>
      </c>
      <c r="G99" s="509">
        <v>0.14699999999999999</v>
      </c>
      <c r="H99" s="490">
        <f t="shared" si="5"/>
        <v>4.9999999999999991</v>
      </c>
      <c r="I99" s="445"/>
      <c r="J99" s="9"/>
      <c r="K99" s="9"/>
    </row>
    <row r="100" spans="1:11" ht="20.100000000000001" customHeight="1" x14ac:dyDescent="0.2">
      <c r="A100" s="482" t="s">
        <v>17</v>
      </c>
      <c r="B100" s="507" t="s">
        <v>157</v>
      </c>
      <c r="C100" s="461">
        <v>475</v>
      </c>
      <c r="D100" s="341">
        <v>887</v>
      </c>
      <c r="E100" s="54">
        <f t="shared" si="4"/>
        <v>1.8673684210526316</v>
      </c>
      <c r="F100" s="509">
        <v>5.2999999999999999E-2</v>
      </c>
      <c r="G100" s="509">
        <v>7.1999999999999995E-2</v>
      </c>
      <c r="H100" s="490">
        <f t="shared" si="5"/>
        <v>1.8999999999999997</v>
      </c>
      <c r="I100" s="445"/>
      <c r="J100" s="9"/>
      <c r="K100" s="9"/>
    </row>
    <row r="101" spans="1:11" ht="20.100000000000001" customHeight="1" x14ac:dyDescent="0.2">
      <c r="A101" s="482" t="s">
        <v>18</v>
      </c>
      <c r="B101" s="507" t="s">
        <v>158</v>
      </c>
      <c r="C101" s="461">
        <v>7342</v>
      </c>
      <c r="D101" s="341">
        <v>5923</v>
      </c>
      <c r="E101" s="54">
        <f t="shared" si="4"/>
        <v>0.80672841187687283</v>
      </c>
      <c r="F101" s="509">
        <v>8.9999999999999993E-3</v>
      </c>
      <c r="G101" s="509">
        <v>7.0000000000000001E-3</v>
      </c>
      <c r="H101" s="490">
        <f t="shared" si="5"/>
        <v>-0.19999999999999993</v>
      </c>
      <c r="I101" s="445"/>
      <c r="J101" s="9"/>
      <c r="K101" s="9"/>
    </row>
    <row r="102" spans="1:11" ht="20.100000000000001" customHeight="1" x14ac:dyDescent="0.2">
      <c r="A102" s="482" t="s">
        <v>19</v>
      </c>
      <c r="B102" s="507" t="s">
        <v>159</v>
      </c>
      <c r="C102" s="461">
        <v>9721</v>
      </c>
      <c r="D102" s="341">
        <v>9683</v>
      </c>
      <c r="E102" s="54">
        <f t="shared" si="4"/>
        <v>0.99609093714638408</v>
      </c>
      <c r="F102" s="509">
        <v>8.9999999999999993E-3</v>
      </c>
      <c r="G102" s="509">
        <v>8.9999999999999993E-3</v>
      </c>
      <c r="H102" s="490">
        <f t="shared" si="5"/>
        <v>0</v>
      </c>
      <c r="I102" s="445"/>
      <c r="J102" s="9"/>
      <c r="K102" s="9"/>
    </row>
    <row r="103" spans="1:11" ht="19.5" customHeight="1" x14ac:dyDescent="0.2">
      <c r="A103" s="482" t="s">
        <v>20</v>
      </c>
      <c r="B103" s="507" t="s">
        <v>160</v>
      </c>
      <c r="C103" s="461">
        <v>0</v>
      </c>
      <c r="D103" s="341">
        <v>0</v>
      </c>
      <c r="E103" s="54" t="str">
        <f t="shared" si="4"/>
        <v>X</v>
      </c>
      <c r="F103" s="509">
        <v>0</v>
      </c>
      <c r="G103" s="509">
        <v>0</v>
      </c>
      <c r="H103" s="490">
        <f t="shared" si="5"/>
        <v>0</v>
      </c>
      <c r="I103" s="445"/>
      <c r="J103" s="9"/>
      <c r="K103" s="9"/>
    </row>
    <row r="104" spans="1:11" ht="20.100000000000001" customHeight="1" x14ac:dyDescent="0.2">
      <c r="A104" s="482" t="s">
        <v>21</v>
      </c>
      <c r="B104" s="507" t="s">
        <v>241</v>
      </c>
      <c r="C104" s="461">
        <v>2306</v>
      </c>
      <c r="D104" s="341">
        <v>5901</v>
      </c>
      <c r="E104" s="54">
        <f t="shared" si="4"/>
        <v>2.5589765828274067</v>
      </c>
      <c r="F104" s="509">
        <v>8.0000000000000002E-3</v>
      </c>
      <c r="G104" s="509">
        <v>1.0999999999999999E-2</v>
      </c>
      <c r="H104" s="490">
        <f t="shared" si="5"/>
        <v>0.29999999999999993</v>
      </c>
      <c r="I104" s="445"/>
      <c r="J104" s="9"/>
      <c r="K104" s="9"/>
    </row>
    <row r="105" spans="1:11" ht="20.100000000000001" customHeight="1" x14ac:dyDescent="0.2">
      <c r="A105" s="482" t="s">
        <v>22</v>
      </c>
      <c r="B105" s="507" t="s">
        <v>242</v>
      </c>
      <c r="C105" s="461">
        <v>0</v>
      </c>
      <c r="D105" s="341">
        <v>127</v>
      </c>
      <c r="E105" s="54" t="str">
        <f t="shared" si="4"/>
        <v>X</v>
      </c>
      <c r="F105" s="509">
        <v>0</v>
      </c>
      <c r="G105" s="509">
        <v>3.0000000000000001E-3</v>
      </c>
      <c r="H105" s="490">
        <f t="shared" si="5"/>
        <v>0.3</v>
      </c>
      <c r="I105" s="445"/>
      <c r="J105" s="9"/>
      <c r="K105" s="9"/>
    </row>
    <row r="106" spans="1:11" ht="20.100000000000001" customHeight="1" x14ac:dyDescent="0.2">
      <c r="A106" s="482" t="s">
        <v>23</v>
      </c>
      <c r="B106" s="507" t="s">
        <v>338</v>
      </c>
      <c r="C106" s="461">
        <v>0</v>
      </c>
      <c r="D106" s="341">
        <v>0</v>
      </c>
      <c r="E106" s="54" t="str">
        <f t="shared" si="4"/>
        <v>X</v>
      </c>
      <c r="F106" s="54" t="s">
        <v>45</v>
      </c>
      <c r="G106" s="509">
        <v>0</v>
      </c>
      <c r="H106" s="490" t="s">
        <v>45</v>
      </c>
      <c r="I106" s="445"/>
      <c r="J106" s="9"/>
      <c r="K106" s="9"/>
    </row>
    <row r="107" spans="1:11" ht="20.100000000000001" customHeight="1" x14ac:dyDescent="0.2">
      <c r="A107" s="482" t="s">
        <v>24</v>
      </c>
      <c r="B107" s="507" t="s">
        <v>204</v>
      </c>
      <c r="C107" s="461">
        <v>0</v>
      </c>
      <c r="D107" s="341">
        <v>0</v>
      </c>
      <c r="E107" s="54" t="str">
        <f t="shared" si="4"/>
        <v>X</v>
      </c>
      <c r="F107" s="509">
        <v>0</v>
      </c>
      <c r="G107" s="509">
        <v>0</v>
      </c>
      <c r="H107" s="490">
        <f t="shared" ref="H107:H116" si="6">+(G107-F107)*100</f>
        <v>0</v>
      </c>
      <c r="I107" s="445"/>
      <c r="J107" s="9"/>
      <c r="K107" s="9"/>
    </row>
    <row r="108" spans="1:11" ht="20.100000000000001" customHeight="1" x14ac:dyDescent="0.2">
      <c r="A108" s="482" t="s">
        <v>25</v>
      </c>
      <c r="B108" s="507" t="s">
        <v>188</v>
      </c>
      <c r="C108" s="461">
        <v>0</v>
      </c>
      <c r="D108" s="341">
        <v>0</v>
      </c>
      <c r="E108" s="54" t="str">
        <f t="shared" si="4"/>
        <v>X</v>
      </c>
      <c r="F108" s="509">
        <v>0</v>
      </c>
      <c r="G108" s="509">
        <v>0</v>
      </c>
      <c r="H108" s="490">
        <f t="shared" si="6"/>
        <v>0</v>
      </c>
      <c r="I108" s="445"/>
      <c r="J108" s="9"/>
      <c r="K108" s="9"/>
    </row>
    <row r="109" spans="1:11" ht="20.100000000000001" customHeight="1" x14ac:dyDescent="0.2">
      <c r="A109" s="482" t="s">
        <v>26</v>
      </c>
      <c r="B109" s="507" t="s">
        <v>298</v>
      </c>
      <c r="C109" s="461">
        <v>600</v>
      </c>
      <c r="D109" s="341">
        <v>1684</v>
      </c>
      <c r="E109" s="54">
        <f t="shared" si="4"/>
        <v>2.8066666666666666</v>
      </c>
      <c r="F109" s="509">
        <v>3.4000000000000002E-2</v>
      </c>
      <c r="G109" s="509">
        <v>7.6999999999999999E-2</v>
      </c>
      <c r="H109" s="490">
        <f t="shared" si="6"/>
        <v>4.3</v>
      </c>
      <c r="I109" s="445"/>
      <c r="J109" s="9"/>
      <c r="K109" s="9"/>
    </row>
    <row r="110" spans="1:11" ht="20.100000000000001" customHeight="1" x14ac:dyDescent="0.2">
      <c r="A110" s="482" t="s">
        <v>27</v>
      </c>
      <c r="B110" s="507" t="s">
        <v>320</v>
      </c>
      <c r="C110" s="461">
        <v>3493</v>
      </c>
      <c r="D110" s="341">
        <v>6078</v>
      </c>
      <c r="E110" s="54">
        <f t="shared" si="4"/>
        <v>1.7400515316346981</v>
      </c>
      <c r="F110" s="509">
        <v>5.6000000000000001E-2</v>
      </c>
      <c r="G110" s="509">
        <v>8.3000000000000004E-2</v>
      </c>
      <c r="H110" s="490">
        <f t="shared" si="6"/>
        <v>2.7</v>
      </c>
      <c r="I110" s="445"/>
      <c r="J110" s="9"/>
      <c r="K110" s="9"/>
    </row>
    <row r="111" spans="1:11" ht="20.100000000000001" customHeight="1" x14ac:dyDescent="0.2">
      <c r="A111" s="482" t="s">
        <v>28</v>
      </c>
      <c r="B111" s="507" t="s">
        <v>205</v>
      </c>
      <c r="C111" s="461">
        <v>208</v>
      </c>
      <c r="D111" s="341">
        <v>113</v>
      </c>
      <c r="E111" s="54">
        <f t="shared" si="4"/>
        <v>0.54326923076923073</v>
      </c>
      <c r="F111" s="509">
        <v>1.2E-2</v>
      </c>
      <c r="G111" s="509">
        <v>6.0000000000000001E-3</v>
      </c>
      <c r="H111" s="490">
        <f t="shared" si="6"/>
        <v>-0.6</v>
      </c>
      <c r="I111" s="445"/>
      <c r="J111" s="9"/>
      <c r="K111" s="9"/>
    </row>
    <row r="112" spans="1:11" ht="20.100000000000001" customHeight="1" x14ac:dyDescent="0.2">
      <c r="A112" s="482" t="s">
        <v>31</v>
      </c>
      <c r="B112" s="507" t="s">
        <v>161</v>
      </c>
      <c r="C112" s="461">
        <v>22177</v>
      </c>
      <c r="D112" s="341">
        <v>30365</v>
      </c>
      <c r="E112" s="54">
        <f t="shared" si="4"/>
        <v>1.3692113450872525</v>
      </c>
      <c r="F112" s="509">
        <v>2.1999999999999999E-2</v>
      </c>
      <c r="G112" s="509">
        <v>2.9000000000000001E-2</v>
      </c>
      <c r="H112" s="490">
        <f t="shared" si="6"/>
        <v>0.70000000000000029</v>
      </c>
      <c r="I112" s="445"/>
      <c r="J112" s="9"/>
      <c r="K112" s="9"/>
    </row>
    <row r="113" spans="1:11" ht="20.100000000000001" customHeight="1" x14ac:dyDescent="0.2">
      <c r="A113" s="482" t="s">
        <v>32</v>
      </c>
      <c r="B113" s="507" t="s">
        <v>321</v>
      </c>
      <c r="C113" s="461">
        <v>3607</v>
      </c>
      <c r="D113" s="341">
        <v>7749</v>
      </c>
      <c r="E113" s="54">
        <f t="shared" si="4"/>
        <v>2.1483227058497367</v>
      </c>
      <c r="F113" s="509">
        <v>2.9000000000000001E-2</v>
      </c>
      <c r="G113" s="509">
        <v>4.9000000000000002E-2</v>
      </c>
      <c r="H113" s="490">
        <f t="shared" si="6"/>
        <v>2</v>
      </c>
      <c r="I113" s="445"/>
      <c r="J113" s="9"/>
      <c r="K113" s="9"/>
    </row>
    <row r="114" spans="1:11" ht="20.100000000000001" customHeight="1" x14ac:dyDescent="0.2">
      <c r="A114" s="482" t="s">
        <v>33</v>
      </c>
      <c r="B114" s="507" t="s">
        <v>243</v>
      </c>
      <c r="C114" s="461">
        <v>92</v>
      </c>
      <c r="D114" s="341">
        <v>405</v>
      </c>
      <c r="E114" s="54">
        <f t="shared" si="4"/>
        <v>4.4021739130434785</v>
      </c>
      <c r="F114" s="509">
        <v>0</v>
      </c>
      <c r="G114" s="509">
        <v>1E-3</v>
      </c>
      <c r="H114" s="490">
        <f t="shared" si="6"/>
        <v>0.1</v>
      </c>
      <c r="I114" s="445"/>
      <c r="J114" s="9"/>
      <c r="K114" s="9"/>
    </row>
    <row r="115" spans="1:11" s="451" customFormat="1" ht="20.100000000000001" customHeight="1" thickBot="1" x14ac:dyDescent="0.25">
      <c r="A115" s="482" t="s">
        <v>34</v>
      </c>
      <c r="B115" s="507" t="s">
        <v>206</v>
      </c>
      <c r="C115" s="461">
        <v>1624</v>
      </c>
      <c r="D115" s="341">
        <v>4372</v>
      </c>
      <c r="E115" s="54">
        <f t="shared" si="4"/>
        <v>2.6921182266009853</v>
      </c>
      <c r="F115" s="509">
        <v>2E-3</v>
      </c>
      <c r="G115" s="509">
        <v>5.0000000000000001E-3</v>
      </c>
      <c r="H115" s="490">
        <f t="shared" si="6"/>
        <v>0.3</v>
      </c>
      <c r="I115" s="445"/>
      <c r="J115" s="9"/>
      <c r="K115" s="9"/>
    </row>
    <row r="116" spans="1:11" s="451" customFormat="1" ht="20.100000000000001" customHeight="1" thickBot="1" x14ac:dyDescent="0.25">
      <c r="A116" s="153"/>
      <c r="B116" s="154" t="s">
        <v>2</v>
      </c>
      <c r="C116" s="508">
        <v>203971</v>
      </c>
      <c r="D116" s="508">
        <v>264246</v>
      </c>
      <c r="E116" s="167">
        <f>+D116/C116</f>
        <v>1.2955076947213084</v>
      </c>
      <c r="F116" s="502">
        <v>1.2E-2</v>
      </c>
      <c r="G116" s="502">
        <v>1.4E-2</v>
      </c>
      <c r="H116" s="486">
        <f t="shared" si="6"/>
        <v>0.2</v>
      </c>
      <c r="I116" s="445"/>
      <c r="J116" s="9"/>
      <c r="K116" s="9"/>
    </row>
    <row r="117" spans="1:11" ht="20.100000000000001" customHeight="1" x14ac:dyDescent="0.2">
      <c r="C117" s="9">
        <v>-0.31104000005871058</v>
      </c>
      <c r="D117" s="9">
        <v>0.11887999996542931</v>
      </c>
      <c r="E117" s="9"/>
      <c r="F117" s="9"/>
      <c r="G117" s="9"/>
      <c r="H117" s="9"/>
    </row>
    <row r="118" spans="1:11" s="451" customFormat="1" ht="20.100000000000001" customHeight="1" x14ac:dyDescent="0.2">
      <c r="A118" s="593" t="s">
        <v>146</v>
      </c>
      <c r="B118" s="593"/>
      <c r="C118" s="593"/>
      <c r="D118" s="593"/>
      <c r="E118" s="593"/>
      <c r="F118" s="593"/>
      <c r="G118" s="593"/>
      <c r="H118" s="593"/>
    </row>
    <row r="119" spans="1:11" s="451" customFormat="1" ht="20.100000000000001" customHeight="1" thickBot="1" x14ac:dyDescent="0.25">
      <c r="A119" s="498"/>
      <c r="B119" s="498"/>
      <c r="C119" s="498"/>
      <c r="D119" s="498"/>
      <c r="E119" s="498"/>
      <c r="F119" s="498"/>
      <c r="G119" s="498"/>
      <c r="H119" s="498"/>
    </row>
    <row r="120" spans="1:11" ht="20.100000000000001" customHeight="1" x14ac:dyDescent="0.2">
      <c r="A120" s="598" t="s">
        <v>3</v>
      </c>
      <c r="B120" s="598" t="s">
        <v>10</v>
      </c>
      <c r="C120" s="601" t="s">
        <v>185</v>
      </c>
      <c r="D120" s="605"/>
      <c r="E120" s="598" t="s">
        <v>6</v>
      </c>
      <c r="F120" s="601" t="s">
        <v>184</v>
      </c>
      <c r="G120" s="605"/>
      <c r="H120" s="602"/>
    </row>
    <row r="121" spans="1:11" ht="20.100000000000001" customHeight="1" thickBot="1" x14ac:dyDescent="0.25">
      <c r="A121" s="599"/>
      <c r="B121" s="599"/>
      <c r="C121" s="603"/>
      <c r="D121" s="606"/>
      <c r="E121" s="600"/>
      <c r="F121" s="603"/>
      <c r="G121" s="606"/>
      <c r="H121" s="604"/>
    </row>
    <row r="122" spans="1:11" ht="20.100000000000001" customHeight="1" thickBot="1" x14ac:dyDescent="0.25">
      <c r="A122" s="600"/>
      <c r="B122" s="600"/>
      <c r="C122" s="362">
        <f>+C5</f>
        <v>2020</v>
      </c>
      <c r="D122" s="384">
        <f>+D5</f>
        <v>2021</v>
      </c>
      <c r="E122" s="362" t="str">
        <f>+E5</f>
        <v>21/20</v>
      </c>
      <c r="F122" s="362">
        <f>+F5</f>
        <v>2020</v>
      </c>
      <c r="G122" s="385">
        <f>+G5</f>
        <v>2021</v>
      </c>
      <c r="H122" s="15" t="s">
        <v>183</v>
      </c>
    </row>
    <row r="123" spans="1:11" ht="20.100000000000001" customHeight="1" x14ac:dyDescent="0.2">
      <c r="A123" s="481" t="s">
        <v>7</v>
      </c>
      <c r="B123" s="250" t="s">
        <v>162</v>
      </c>
      <c r="C123" s="506">
        <v>120266</v>
      </c>
      <c r="D123" s="506">
        <v>97729</v>
      </c>
      <c r="E123" s="54">
        <f t="shared" ref="E123:E152" si="7">+IFERROR(IF(D123/C123&gt;0,D123/C123,"X"),"X")</f>
        <v>0.8126070543628291</v>
      </c>
      <c r="F123" s="505">
        <v>0.106</v>
      </c>
      <c r="G123" s="504">
        <v>9.5000000000000001E-2</v>
      </c>
      <c r="H123" s="490">
        <f t="shared" ref="H123:H153" si="8">+(G123-F123)*100</f>
        <v>-1.0999999999999996</v>
      </c>
      <c r="I123" s="445"/>
      <c r="J123" s="9"/>
      <c r="K123" s="9"/>
    </row>
    <row r="124" spans="1:11" ht="20.100000000000001" customHeight="1" x14ac:dyDescent="0.2">
      <c r="A124" s="482" t="s">
        <v>8</v>
      </c>
      <c r="B124" s="250" t="s">
        <v>163</v>
      </c>
      <c r="C124" s="506">
        <v>15519</v>
      </c>
      <c r="D124" s="506">
        <v>21915</v>
      </c>
      <c r="E124" s="54">
        <f t="shared" si="7"/>
        <v>1.4121399574714866</v>
      </c>
      <c r="F124" s="505">
        <v>7.6999999999999999E-2</v>
      </c>
      <c r="G124" s="504">
        <v>9.4E-2</v>
      </c>
      <c r="H124" s="490">
        <f t="shared" si="8"/>
        <v>1.7000000000000002</v>
      </c>
      <c r="I124" s="445"/>
      <c r="J124" s="9"/>
      <c r="K124" s="9"/>
    </row>
    <row r="125" spans="1:11" ht="20.100000000000001" customHeight="1" x14ac:dyDescent="0.2">
      <c r="A125" s="482" t="s">
        <v>9</v>
      </c>
      <c r="B125" s="250" t="s">
        <v>164</v>
      </c>
      <c r="C125" s="506">
        <v>245494</v>
      </c>
      <c r="D125" s="506">
        <v>309026</v>
      </c>
      <c r="E125" s="54">
        <f t="shared" si="7"/>
        <v>1.2587924755798512</v>
      </c>
      <c r="F125" s="505">
        <v>0.23499999999999999</v>
      </c>
      <c r="G125" s="504">
        <v>0.255</v>
      </c>
      <c r="H125" s="490">
        <f t="shared" si="8"/>
        <v>2.0000000000000018</v>
      </c>
      <c r="I125" s="445"/>
      <c r="J125" s="9"/>
      <c r="K125" s="9"/>
    </row>
    <row r="126" spans="1:11" ht="20.100000000000001" customHeight="1" x14ac:dyDescent="0.2">
      <c r="A126" s="482" t="s">
        <v>11</v>
      </c>
      <c r="B126" s="250" t="s">
        <v>165</v>
      </c>
      <c r="C126" s="506">
        <v>1321</v>
      </c>
      <c r="D126" s="506">
        <v>1367</v>
      </c>
      <c r="E126" s="54">
        <f t="shared" si="7"/>
        <v>1.0348221044663135</v>
      </c>
      <c r="F126" s="505">
        <v>0.28100000000000003</v>
      </c>
      <c r="G126" s="504">
        <v>0.17</v>
      </c>
      <c r="H126" s="490">
        <f t="shared" si="8"/>
        <v>-11.100000000000001</v>
      </c>
      <c r="I126" s="445"/>
      <c r="J126" s="9"/>
      <c r="K126" s="9"/>
    </row>
    <row r="127" spans="1:11" ht="20.100000000000001" customHeight="1" x14ac:dyDescent="0.2">
      <c r="A127" s="482" t="s">
        <v>12</v>
      </c>
      <c r="B127" s="250" t="s">
        <v>189</v>
      </c>
      <c r="C127" s="506">
        <v>0</v>
      </c>
      <c r="D127" s="506">
        <v>0</v>
      </c>
      <c r="E127" s="54" t="str">
        <f t="shared" si="7"/>
        <v>X</v>
      </c>
      <c r="F127" s="505">
        <v>0</v>
      </c>
      <c r="G127" s="504">
        <v>0</v>
      </c>
      <c r="H127" s="490">
        <f t="shared" si="8"/>
        <v>0</v>
      </c>
      <c r="I127" s="445"/>
      <c r="J127" s="9"/>
      <c r="K127" s="9"/>
    </row>
    <row r="128" spans="1:11" ht="20.100000000000001" customHeight="1" x14ac:dyDescent="0.2">
      <c r="A128" s="482" t="s">
        <v>13</v>
      </c>
      <c r="B128" s="250" t="s">
        <v>208</v>
      </c>
      <c r="C128" s="506">
        <v>363591</v>
      </c>
      <c r="D128" s="506">
        <v>255854</v>
      </c>
      <c r="E128" s="54">
        <f t="shared" si="7"/>
        <v>0.70368628486403684</v>
      </c>
      <c r="F128" s="505">
        <v>0.108</v>
      </c>
      <c r="G128" s="504">
        <v>7.0999999999999994E-2</v>
      </c>
      <c r="H128" s="490">
        <f t="shared" si="8"/>
        <v>-3.7000000000000006</v>
      </c>
      <c r="I128" s="445"/>
      <c r="J128" s="9"/>
      <c r="K128" s="9"/>
    </row>
    <row r="129" spans="1:11" ht="20.100000000000001" customHeight="1" x14ac:dyDescent="0.2">
      <c r="A129" s="482" t="s">
        <v>14</v>
      </c>
      <c r="B129" s="250" t="s">
        <v>167</v>
      </c>
      <c r="C129" s="506">
        <v>159696</v>
      </c>
      <c r="D129" s="506">
        <v>41621</v>
      </c>
      <c r="E129" s="54">
        <f t="shared" si="7"/>
        <v>0.26062644023644926</v>
      </c>
      <c r="F129" s="505">
        <v>0.86399999999999999</v>
      </c>
      <c r="G129" s="504">
        <v>0.72399999999999998</v>
      </c>
      <c r="H129" s="490">
        <f t="shared" si="8"/>
        <v>-14.000000000000002</v>
      </c>
      <c r="I129" s="445"/>
      <c r="J129" s="9"/>
      <c r="K129" s="9"/>
    </row>
    <row r="130" spans="1:11" ht="20.100000000000001" customHeight="1" x14ac:dyDescent="0.2">
      <c r="A130" s="482" t="s">
        <v>15</v>
      </c>
      <c r="B130" s="250" t="s">
        <v>168</v>
      </c>
      <c r="C130" s="506">
        <v>5565</v>
      </c>
      <c r="D130" s="506">
        <v>5419</v>
      </c>
      <c r="E130" s="54">
        <f t="shared" si="7"/>
        <v>0.97376460017969457</v>
      </c>
      <c r="F130" s="505">
        <v>7.6999999999999999E-2</v>
      </c>
      <c r="G130" s="504">
        <v>8.2000000000000003E-2</v>
      </c>
      <c r="H130" s="490">
        <f t="shared" si="8"/>
        <v>0.50000000000000044</v>
      </c>
      <c r="I130" s="445"/>
      <c r="J130" s="9"/>
      <c r="K130" s="9"/>
    </row>
    <row r="131" spans="1:11" ht="20.100000000000001" customHeight="1" x14ac:dyDescent="0.2">
      <c r="A131" s="482" t="s">
        <v>16</v>
      </c>
      <c r="B131" s="250" t="s">
        <v>209</v>
      </c>
      <c r="C131" s="506">
        <v>770777</v>
      </c>
      <c r="D131" s="506">
        <v>510772</v>
      </c>
      <c r="E131" s="54">
        <f t="shared" si="7"/>
        <v>0.66267156388942583</v>
      </c>
      <c r="F131" s="505">
        <v>0.66</v>
      </c>
      <c r="G131" s="504">
        <v>0.437</v>
      </c>
      <c r="H131" s="490">
        <f t="shared" si="8"/>
        <v>-22.300000000000004</v>
      </c>
      <c r="I131" s="445"/>
      <c r="J131" s="9"/>
      <c r="K131" s="9"/>
    </row>
    <row r="132" spans="1:11" ht="20.100000000000001" customHeight="1" x14ac:dyDescent="0.2">
      <c r="A132" s="482" t="s">
        <v>17</v>
      </c>
      <c r="B132" s="250" t="s">
        <v>210</v>
      </c>
      <c r="C132" s="506">
        <v>3694</v>
      </c>
      <c r="D132" s="506">
        <v>4116</v>
      </c>
      <c r="E132" s="54">
        <f t="shared" si="7"/>
        <v>1.1142393069842988</v>
      </c>
      <c r="F132" s="505">
        <v>9.2999999999999999E-2</v>
      </c>
      <c r="G132" s="504">
        <v>9.0999999999999998E-2</v>
      </c>
      <c r="H132" s="490">
        <f t="shared" si="8"/>
        <v>-0.20000000000000018</v>
      </c>
      <c r="I132" s="445"/>
      <c r="J132" s="9"/>
      <c r="K132" s="9"/>
    </row>
    <row r="133" spans="1:11" ht="20.100000000000001" customHeight="1" x14ac:dyDescent="0.2">
      <c r="A133" s="482" t="s">
        <v>18</v>
      </c>
      <c r="B133" s="250" t="s">
        <v>169</v>
      </c>
      <c r="C133" s="506">
        <v>191908</v>
      </c>
      <c r="D133" s="506">
        <v>190706</v>
      </c>
      <c r="E133" s="54">
        <f t="shared" si="7"/>
        <v>0.99373658211226212</v>
      </c>
      <c r="F133" s="505">
        <v>0.26200000000000001</v>
      </c>
      <c r="G133" s="504">
        <v>0.26100000000000001</v>
      </c>
      <c r="H133" s="490">
        <f t="shared" si="8"/>
        <v>-0.10000000000000009</v>
      </c>
      <c r="I133" s="445"/>
      <c r="J133" s="9"/>
      <c r="K133" s="9"/>
    </row>
    <row r="134" spans="1:11" ht="20.100000000000001" customHeight="1" x14ac:dyDescent="0.2">
      <c r="A134" s="482" t="s">
        <v>19</v>
      </c>
      <c r="B134" s="250" t="s">
        <v>170</v>
      </c>
      <c r="C134" s="506">
        <v>9429</v>
      </c>
      <c r="D134" s="506">
        <v>5819</v>
      </c>
      <c r="E134" s="54">
        <f t="shared" si="7"/>
        <v>0.61713861491144339</v>
      </c>
      <c r="F134" s="505">
        <v>0.36899999999999999</v>
      </c>
      <c r="G134" s="504">
        <v>0.318</v>
      </c>
      <c r="H134" s="490">
        <f t="shared" si="8"/>
        <v>-5.0999999999999988</v>
      </c>
      <c r="I134" s="445"/>
      <c r="J134" s="9"/>
      <c r="K134" s="9"/>
    </row>
    <row r="135" spans="1:11" ht="20.100000000000001" customHeight="1" x14ac:dyDescent="0.2">
      <c r="A135" s="482" t="s">
        <v>20</v>
      </c>
      <c r="B135" s="250" t="s">
        <v>171</v>
      </c>
      <c r="C135" s="506">
        <v>366672</v>
      </c>
      <c r="D135" s="506">
        <v>400482</v>
      </c>
      <c r="E135" s="54">
        <f t="shared" si="7"/>
        <v>1.0922077497054588</v>
      </c>
      <c r="F135" s="505">
        <v>0.60599999999999998</v>
      </c>
      <c r="G135" s="504">
        <v>0.58199999999999996</v>
      </c>
      <c r="H135" s="490">
        <f t="shared" si="8"/>
        <v>-2.4000000000000021</v>
      </c>
      <c r="I135" s="445"/>
      <c r="J135" s="9"/>
      <c r="K135" s="9"/>
    </row>
    <row r="136" spans="1:11" ht="20.100000000000001" customHeight="1" x14ac:dyDescent="0.2">
      <c r="A136" s="482" t="s">
        <v>21</v>
      </c>
      <c r="B136" s="250" t="s">
        <v>297</v>
      </c>
      <c r="C136" s="506">
        <v>5056</v>
      </c>
      <c r="D136" s="506">
        <v>8881</v>
      </c>
      <c r="E136" s="54">
        <f t="shared" si="7"/>
        <v>1.7565268987341771</v>
      </c>
      <c r="F136" s="505">
        <v>0.70699999999999996</v>
      </c>
      <c r="G136" s="504">
        <v>0.72699999999999998</v>
      </c>
      <c r="H136" s="490">
        <f t="shared" si="8"/>
        <v>2.0000000000000018</v>
      </c>
      <c r="I136" s="445"/>
      <c r="J136" s="9"/>
      <c r="K136" s="9"/>
    </row>
    <row r="137" spans="1:11" ht="20.100000000000001" customHeight="1" x14ac:dyDescent="0.2">
      <c r="A137" s="482" t="s">
        <v>22</v>
      </c>
      <c r="B137" s="250" t="s">
        <v>172</v>
      </c>
      <c r="C137" s="506">
        <v>129</v>
      </c>
      <c r="D137" s="506">
        <v>80</v>
      </c>
      <c r="E137" s="54">
        <f t="shared" si="7"/>
        <v>0.62015503875968991</v>
      </c>
      <c r="F137" s="505">
        <v>-0.76400000000000001</v>
      </c>
      <c r="G137" s="504">
        <v>0.24399999999999999</v>
      </c>
      <c r="H137" s="490">
        <f t="shared" si="8"/>
        <v>100.8</v>
      </c>
      <c r="I137" s="445"/>
      <c r="J137" s="9"/>
      <c r="K137" s="9"/>
    </row>
    <row r="138" spans="1:11" ht="20.100000000000001" customHeight="1" x14ac:dyDescent="0.2">
      <c r="A138" s="482" t="s">
        <v>23</v>
      </c>
      <c r="B138" s="250" t="s">
        <v>244</v>
      </c>
      <c r="C138" s="506">
        <v>19268</v>
      </c>
      <c r="D138" s="506">
        <v>17058</v>
      </c>
      <c r="E138" s="54">
        <f t="shared" si="7"/>
        <v>0.88530205522109195</v>
      </c>
      <c r="F138" s="505">
        <v>0.36799999999999999</v>
      </c>
      <c r="G138" s="504">
        <v>0.24199999999999999</v>
      </c>
      <c r="H138" s="490">
        <f t="shared" si="8"/>
        <v>-12.6</v>
      </c>
      <c r="I138" s="445"/>
      <c r="J138" s="9"/>
      <c r="K138" s="9"/>
    </row>
    <row r="139" spans="1:11" ht="20.100000000000001" customHeight="1" x14ac:dyDescent="0.2">
      <c r="A139" s="482" t="s">
        <v>24</v>
      </c>
      <c r="B139" s="250" t="s">
        <v>211</v>
      </c>
      <c r="C139" s="506">
        <v>81462</v>
      </c>
      <c r="D139" s="506">
        <v>64599</v>
      </c>
      <c r="E139" s="54">
        <f t="shared" si="7"/>
        <v>0.79299550710760847</v>
      </c>
      <c r="F139" s="505">
        <v>0.59499999999999997</v>
      </c>
      <c r="G139" s="504">
        <v>0.57599999999999996</v>
      </c>
      <c r="H139" s="490">
        <f t="shared" si="8"/>
        <v>-1.9000000000000017</v>
      </c>
      <c r="I139" s="445"/>
      <c r="J139" s="9"/>
      <c r="K139" s="9"/>
    </row>
    <row r="140" spans="1:11" ht="20.100000000000001" customHeight="1" x14ac:dyDescent="0.2">
      <c r="A140" s="482" t="s">
        <v>25</v>
      </c>
      <c r="B140" s="250" t="s">
        <v>249</v>
      </c>
      <c r="C140" s="506">
        <v>15942</v>
      </c>
      <c r="D140" s="506">
        <v>11550</v>
      </c>
      <c r="E140" s="54">
        <f t="shared" si="7"/>
        <v>0.72450131727512235</v>
      </c>
      <c r="F140" s="505">
        <v>0.48799999999999999</v>
      </c>
      <c r="G140" s="504">
        <v>0.44600000000000001</v>
      </c>
      <c r="H140" s="490">
        <f t="shared" si="8"/>
        <v>-4.1999999999999984</v>
      </c>
      <c r="I140" s="445"/>
      <c r="J140" s="9"/>
      <c r="K140" s="9"/>
    </row>
    <row r="141" spans="1:11" ht="20.100000000000001" customHeight="1" x14ac:dyDescent="0.2">
      <c r="A141" s="482" t="s">
        <v>26</v>
      </c>
      <c r="B141" s="250" t="s">
        <v>173</v>
      </c>
      <c r="C141" s="506">
        <v>24685</v>
      </c>
      <c r="D141" s="506">
        <v>8991</v>
      </c>
      <c r="E141" s="54">
        <f t="shared" si="7"/>
        <v>0.36422928904192831</v>
      </c>
      <c r="F141" s="505">
        <v>0.09</v>
      </c>
      <c r="G141" s="504">
        <v>3.2000000000000001E-2</v>
      </c>
      <c r="H141" s="490">
        <f t="shared" si="8"/>
        <v>-5.8</v>
      </c>
      <c r="I141" s="445"/>
      <c r="J141" s="9"/>
      <c r="K141" s="9"/>
    </row>
    <row r="142" spans="1:11" ht="20.100000000000001" customHeight="1" x14ac:dyDescent="0.2">
      <c r="A142" s="482" t="s">
        <v>27</v>
      </c>
      <c r="B142" s="250" t="s">
        <v>174</v>
      </c>
      <c r="C142" s="506">
        <v>264829</v>
      </c>
      <c r="D142" s="506">
        <v>127600</v>
      </c>
      <c r="E142" s="54">
        <f t="shared" si="7"/>
        <v>0.48182034444868199</v>
      </c>
      <c r="F142" s="505">
        <v>3.6999999999999998E-2</v>
      </c>
      <c r="G142" s="504">
        <v>1.7999999999999999E-2</v>
      </c>
      <c r="H142" s="490">
        <f t="shared" si="8"/>
        <v>-1.9</v>
      </c>
      <c r="I142" s="445"/>
      <c r="J142" s="9"/>
      <c r="K142" s="9"/>
    </row>
    <row r="143" spans="1:11" ht="20.100000000000001" customHeight="1" x14ac:dyDescent="0.2">
      <c r="A143" s="482" t="s">
        <v>28</v>
      </c>
      <c r="B143" s="250" t="s">
        <v>245</v>
      </c>
      <c r="C143" s="506">
        <v>176429</v>
      </c>
      <c r="D143" s="506">
        <v>114592</v>
      </c>
      <c r="E143" s="54">
        <f t="shared" si="7"/>
        <v>0.64950773398931017</v>
      </c>
      <c r="F143" s="505">
        <v>0.81499999999999995</v>
      </c>
      <c r="G143" s="504">
        <v>0.63800000000000001</v>
      </c>
      <c r="H143" s="490">
        <f t="shared" si="8"/>
        <v>-17.699999999999992</v>
      </c>
      <c r="I143" s="445"/>
      <c r="J143" s="9"/>
      <c r="K143" s="9"/>
    </row>
    <row r="144" spans="1:11" ht="20.100000000000001" customHeight="1" x14ac:dyDescent="0.2">
      <c r="A144" s="482" t="s">
        <v>31</v>
      </c>
      <c r="B144" s="250" t="s">
        <v>299</v>
      </c>
      <c r="C144" s="506">
        <v>3</v>
      </c>
      <c r="D144" s="506">
        <v>5</v>
      </c>
      <c r="E144" s="54">
        <f t="shared" si="7"/>
        <v>1.6666666666666667</v>
      </c>
      <c r="F144" s="505">
        <v>0</v>
      </c>
      <c r="G144" s="504">
        <v>0</v>
      </c>
      <c r="H144" s="490">
        <f t="shared" si="8"/>
        <v>0</v>
      </c>
      <c r="I144" s="445"/>
      <c r="J144" s="9"/>
      <c r="K144" s="9"/>
    </row>
    <row r="145" spans="1:11" ht="20.100000000000001" customHeight="1" x14ac:dyDescent="0.2">
      <c r="A145" s="482" t="s">
        <v>32</v>
      </c>
      <c r="B145" s="507" t="s">
        <v>322</v>
      </c>
      <c r="C145" s="506">
        <v>729</v>
      </c>
      <c r="D145" s="506">
        <v>416</v>
      </c>
      <c r="E145" s="54">
        <f t="shared" si="7"/>
        <v>0.57064471879286693</v>
      </c>
      <c r="F145" s="505">
        <v>4.4999999999999998E-2</v>
      </c>
      <c r="G145" s="504">
        <v>2.4E-2</v>
      </c>
      <c r="H145" s="490">
        <f t="shared" si="8"/>
        <v>-2.0999999999999996</v>
      </c>
      <c r="I145" s="445"/>
      <c r="J145" s="9"/>
      <c r="K145" s="9"/>
    </row>
    <row r="146" spans="1:11" ht="20.100000000000001" customHeight="1" x14ac:dyDescent="0.2">
      <c r="A146" s="482" t="s">
        <v>33</v>
      </c>
      <c r="B146" s="250" t="s">
        <v>175</v>
      </c>
      <c r="C146" s="506">
        <v>1504</v>
      </c>
      <c r="D146" s="506">
        <v>175</v>
      </c>
      <c r="E146" s="54">
        <f t="shared" si="7"/>
        <v>0.1163563829787234</v>
      </c>
      <c r="F146" s="505">
        <v>5.5E-2</v>
      </c>
      <c r="G146" s="504">
        <v>6.0000000000000001E-3</v>
      </c>
      <c r="H146" s="490">
        <f t="shared" si="8"/>
        <v>-4.9000000000000004</v>
      </c>
      <c r="I146" s="445"/>
      <c r="J146" s="9"/>
      <c r="K146" s="9"/>
    </row>
    <row r="147" spans="1:11" ht="20.100000000000001" customHeight="1" x14ac:dyDescent="0.2">
      <c r="A147" s="482" t="s">
        <v>34</v>
      </c>
      <c r="B147" s="250" t="s">
        <v>190</v>
      </c>
      <c r="C147" s="506">
        <v>175147</v>
      </c>
      <c r="D147" s="506">
        <v>219696</v>
      </c>
      <c r="E147" s="54">
        <f t="shared" si="7"/>
        <v>1.2543520585565269</v>
      </c>
      <c r="F147" s="505">
        <v>0.496</v>
      </c>
      <c r="G147" s="504">
        <v>0.52100000000000002</v>
      </c>
      <c r="H147" s="490">
        <f t="shared" si="8"/>
        <v>2.5000000000000022</v>
      </c>
      <c r="I147" s="445"/>
      <c r="J147" s="9"/>
      <c r="K147" s="9"/>
    </row>
    <row r="148" spans="1:11" ht="20.100000000000001" customHeight="1" x14ac:dyDescent="0.2">
      <c r="A148" s="482" t="s">
        <v>35</v>
      </c>
      <c r="B148" s="250" t="s">
        <v>191</v>
      </c>
      <c r="C148" s="506">
        <v>94995</v>
      </c>
      <c r="D148" s="506">
        <v>129514</v>
      </c>
      <c r="E148" s="54">
        <f t="shared" si="7"/>
        <v>1.3633770198431496</v>
      </c>
      <c r="F148" s="505">
        <v>0.56000000000000005</v>
      </c>
      <c r="G148" s="504">
        <v>0.54200000000000004</v>
      </c>
      <c r="H148" s="490">
        <f t="shared" si="8"/>
        <v>-1.8000000000000016</v>
      </c>
      <c r="I148" s="445"/>
      <c r="J148" s="9"/>
      <c r="K148" s="9"/>
    </row>
    <row r="149" spans="1:11" ht="20.100000000000001" customHeight="1" x14ac:dyDescent="0.2">
      <c r="A149" s="482" t="s">
        <v>36</v>
      </c>
      <c r="B149" s="250" t="s">
        <v>176</v>
      </c>
      <c r="C149" s="506">
        <v>583953</v>
      </c>
      <c r="D149" s="506">
        <v>619704</v>
      </c>
      <c r="E149" s="54">
        <f t="shared" si="7"/>
        <v>1.0612223928980586</v>
      </c>
      <c r="F149" s="505">
        <v>0.36299999999999999</v>
      </c>
      <c r="G149" s="504">
        <v>0.38200000000000001</v>
      </c>
      <c r="H149" s="490">
        <f t="shared" si="8"/>
        <v>1.9000000000000017</v>
      </c>
      <c r="I149" s="445"/>
      <c r="J149" s="9"/>
      <c r="K149" s="9"/>
    </row>
    <row r="150" spans="1:11" ht="20.100000000000001" customHeight="1" x14ac:dyDescent="0.2">
      <c r="A150" s="482" t="s">
        <v>37</v>
      </c>
      <c r="B150" s="250" t="s">
        <v>177</v>
      </c>
      <c r="C150" s="506">
        <v>172323</v>
      </c>
      <c r="D150" s="506">
        <v>103157</v>
      </c>
      <c r="E150" s="54">
        <f t="shared" si="7"/>
        <v>0.59862583636542999</v>
      </c>
      <c r="F150" s="505">
        <v>5.6000000000000001E-2</v>
      </c>
      <c r="G150" s="504">
        <v>0.03</v>
      </c>
      <c r="H150" s="490">
        <f t="shared" si="8"/>
        <v>-2.6</v>
      </c>
      <c r="I150" s="445"/>
      <c r="J150" s="9"/>
      <c r="K150" s="9"/>
    </row>
    <row r="151" spans="1:11" ht="20.100000000000001" customHeight="1" x14ac:dyDescent="0.2">
      <c r="A151" s="482" t="s">
        <v>38</v>
      </c>
      <c r="B151" s="250" t="s">
        <v>330</v>
      </c>
      <c r="C151" s="506">
        <v>308658</v>
      </c>
      <c r="D151" s="506">
        <v>123487</v>
      </c>
      <c r="E151" s="54">
        <f t="shared" si="7"/>
        <v>0.40007710799655283</v>
      </c>
      <c r="F151" s="505">
        <v>0.73499999999999999</v>
      </c>
      <c r="G151" s="504">
        <v>0.25900000000000001</v>
      </c>
      <c r="H151" s="490">
        <f t="shared" si="8"/>
        <v>-47.599999999999994</v>
      </c>
      <c r="I151" s="445"/>
      <c r="J151" s="9"/>
      <c r="K151" s="9"/>
    </row>
    <row r="152" spans="1:11" ht="20.100000000000001" customHeight="1" thickBot="1" x14ac:dyDescent="0.25">
      <c r="A152" s="482" t="s">
        <v>39</v>
      </c>
      <c r="B152" s="250" t="s">
        <v>178</v>
      </c>
      <c r="C152" s="506">
        <v>0</v>
      </c>
      <c r="D152" s="506">
        <v>0</v>
      </c>
      <c r="E152" s="54" t="str">
        <f t="shared" si="7"/>
        <v>X</v>
      </c>
      <c r="F152" s="505">
        <v>0</v>
      </c>
      <c r="G152" s="504">
        <v>0</v>
      </c>
      <c r="H152" s="490">
        <f t="shared" si="8"/>
        <v>0</v>
      </c>
      <c r="I152" s="445"/>
      <c r="J152" s="9"/>
      <c r="K152" s="9"/>
    </row>
    <row r="153" spans="1:11" ht="20.100000000000001" customHeight="1" thickBot="1" x14ac:dyDescent="0.25">
      <c r="A153" s="165"/>
      <c r="B153" s="55" t="s">
        <v>2</v>
      </c>
      <c r="C153" s="503">
        <v>4179045</v>
      </c>
      <c r="D153" s="503">
        <v>3394331</v>
      </c>
      <c r="E153" s="167">
        <f>+IF(C153=0,"X",D153/C153)</f>
        <v>0.81222647758040412</v>
      </c>
      <c r="F153" s="502">
        <v>0.188</v>
      </c>
      <c r="G153" s="501">
        <v>0.14899999999999999</v>
      </c>
      <c r="H153" s="486">
        <f t="shared" si="8"/>
        <v>-3.9000000000000008</v>
      </c>
      <c r="I153" s="445"/>
      <c r="J153" s="9"/>
      <c r="K153" s="9"/>
    </row>
    <row r="154" spans="1:11" ht="20.100000000000001" customHeight="1" x14ac:dyDescent="0.2">
      <c r="A154" s="187"/>
      <c r="B154" s="38"/>
      <c r="C154" s="44" t="b">
        <v>0</v>
      </c>
      <c r="D154" s="44" t="b">
        <v>0</v>
      </c>
      <c r="E154" s="9"/>
      <c r="F154" s="9"/>
      <c r="G154" s="9"/>
      <c r="H154" s="9"/>
    </row>
    <row r="155" spans="1:11" s="451" customFormat="1" ht="20.100000000000001" customHeight="1" x14ac:dyDescent="0.2">
      <c r="A155" s="607" t="s">
        <v>58</v>
      </c>
      <c r="B155" s="607"/>
      <c r="C155" s="607"/>
      <c r="D155" s="607"/>
      <c r="E155" s="607"/>
      <c r="F155" s="607"/>
      <c r="G155" s="607"/>
      <c r="H155" s="607"/>
    </row>
    <row r="156" spans="1:11" s="451" customFormat="1" ht="20.100000000000001" customHeight="1" thickBot="1" x14ac:dyDescent="0.25">
      <c r="A156" s="498"/>
      <c r="B156" s="498"/>
      <c r="C156" s="498"/>
      <c r="D156" s="498"/>
      <c r="E156" s="498"/>
      <c r="F156" s="498"/>
      <c r="G156" s="498"/>
      <c r="H156" s="498"/>
    </row>
    <row r="157" spans="1:11" ht="31.5" customHeight="1" thickBot="1" x14ac:dyDescent="0.25">
      <c r="A157" s="598" t="s">
        <v>3</v>
      </c>
      <c r="B157" s="598" t="s">
        <v>4</v>
      </c>
      <c r="C157" s="595" t="s">
        <v>59</v>
      </c>
      <c r="D157" s="596"/>
      <c r="E157" s="500" t="s">
        <v>6</v>
      </c>
      <c r="F157" s="595" t="s">
        <v>128</v>
      </c>
      <c r="G157" s="597"/>
      <c r="H157" s="596"/>
    </row>
    <row r="158" spans="1:11" ht="20.100000000000001" customHeight="1" thickBot="1" x14ac:dyDescent="0.25">
      <c r="A158" s="600"/>
      <c r="B158" s="600"/>
      <c r="C158" s="362">
        <f>+C5</f>
        <v>2020</v>
      </c>
      <c r="D158" s="362">
        <f>+D5</f>
        <v>2021</v>
      </c>
      <c r="E158" s="362" t="str">
        <f>+E5</f>
        <v>21/20</v>
      </c>
      <c r="F158" s="362">
        <f>+F5</f>
        <v>2020</v>
      </c>
      <c r="G158" s="362">
        <f>+G5</f>
        <v>2021</v>
      </c>
      <c r="H158" s="15" t="s">
        <v>183</v>
      </c>
    </row>
    <row r="159" spans="1:11" ht="20.100000000000001" customHeight="1" x14ac:dyDescent="0.2">
      <c r="A159" s="497" t="s">
        <v>7</v>
      </c>
      <c r="B159" s="499" t="s">
        <v>0</v>
      </c>
      <c r="C159" s="496">
        <v>7.9734099999999994</v>
      </c>
      <c r="D159" s="496">
        <v>4.81325</v>
      </c>
      <c r="E159" s="54">
        <f>+IF(C159=0,"X",D159/C159)</f>
        <v>0.60366267381208294</v>
      </c>
      <c r="F159" s="495">
        <v>0</v>
      </c>
      <c r="G159" s="495">
        <v>0</v>
      </c>
      <c r="H159" s="490">
        <f>+(G159-F159)*100</f>
        <v>0</v>
      </c>
      <c r="I159" s="445"/>
      <c r="J159" s="9"/>
      <c r="K159" s="9"/>
    </row>
    <row r="160" spans="1:11" ht="20.100000000000001" customHeight="1" thickBot="1" x14ac:dyDescent="0.25">
      <c r="A160" s="494" t="s">
        <v>8</v>
      </c>
      <c r="B160" s="493" t="s">
        <v>1</v>
      </c>
      <c r="C160" s="492">
        <v>2942443.3777600001</v>
      </c>
      <c r="D160" s="492">
        <v>3328232.4238299998</v>
      </c>
      <c r="E160" s="54">
        <f>+IF(C160=0,"X",D160/C160)</f>
        <v>1.1311117994609263</v>
      </c>
      <c r="F160" s="491">
        <v>6.9000000000000006E-2</v>
      </c>
      <c r="G160" s="491">
        <v>7.0999999999999994E-2</v>
      </c>
      <c r="H160" s="490">
        <f>+(G160-F160)*100</f>
        <v>0.19999999999999879</v>
      </c>
      <c r="I160" s="445"/>
      <c r="J160" s="9"/>
      <c r="K160" s="9"/>
    </row>
    <row r="161" spans="1:11" s="451" customFormat="1" ht="20.100000000000001" customHeight="1" thickBot="1" x14ac:dyDescent="0.25">
      <c r="A161" s="489"/>
      <c r="B161" s="488" t="s">
        <v>41</v>
      </c>
      <c r="C161" s="487">
        <f>SUM(C159:C160)</f>
        <v>2942451.3511700002</v>
      </c>
      <c r="D161" s="487">
        <f>SUM(D159:D160)</f>
        <v>3328237.2370799999</v>
      </c>
      <c r="E161" s="167">
        <f>+IF(C161=0,"X",D161/C161)</f>
        <v>1.1311103701872931</v>
      </c>
      <c r="F161" s="480">
        <v>4.5999999999999999E-2</v>
      </c>
      <c r="G161" s="480">
        <v>4.8000000000000001E-2</v>
      </c>
      <c r="H161" s="486">
        <f>+(G161-F161)*100</f>
        <v>0.20000000000000018</v>
      </c>
      <c r="I161" s="445"/>
      <c r="J161" s="9"/>
      <c r="K161" s="9"/>
    </row>
    <row r="162" spans="1:11" ht="20.100000000000001" customHeight="1" x14ac:dyDescent="0.2">
      <c r="C162" s="9"/>
      <c r="D162" s="9"/>
      <c r="E162" s="446"/>
      <c r="F162" s="446"/>
    </row>
    <row r="163" spans="1:11" s="451" customFormat="1" ht="20.100000000000001" customHeight="1" x14ac:dyDescent="0.2">
      <c r="A163" s="607" t="s">
        <v>92</v>
      </c>
      <c r="B163" s="607"/>
      <c r="C163" s="607"/>
      <c r="D163" s="607"/>
      <c r="E163" s="607"/>
      <c r="F163" s="607"/>
      <c r="G163" s="607"/>
      <c r="H163" s="607"/>
    </row>
    <row r="164" spans="1:11" s="451" customFormat="1" ht="20.100000000000001" customHeight="1" thickBot="1" x14ac:dyDescent="0.25">
      <c r="A164" s="498"/>
      <c r="B164" s="498"/>
      <c r="C164" s="498"/>
      <c r="D164" s="498"/>
      <c r="E164" s="498"/>
      <c r="F164" s="498"/>
      <c r="G164" s="498"/>
      <c r="H164" s="498"/>
    </row>
    <row r="165" spans="1:11" ht="20.100000000000001" customHeight="1" x14ac:dyDescent="0.2">
      <c r="A165" s="598" t="s">
        <v>3</v>
      </c>
      <c r="B165" s="598" t="s">
        <v>4</v>
      </c>
      <c r="C165" s="601" t="s">
        <v>236</v>
      </c>
      <c r="D165" s="602"/>
      <c r="E165" s="598" t="s">
        <v>6</v>
      </c>
      <c r="F165" s="601" t="s">
        <v>186</v>
      </c>
      <c r="G165" s="605"/>
      <c r="H165" s="602"/>
    </row>
    <row r="166" spans="1:11" ht="37.5" customHeight="1" thickBot="1" x14ac:dyDescent="0.25">
      <c r="A166" s="599"/>
      <c r="B166" s="599"/>
      <c r="C166" s="603"/>
      <c r="D166" s="604"/>
      <c r="E166" s="600"/>
      <c r="F166" s="603"/>
      <c r="G166" s="606"/>
      <c r="H166" s="604"/>
    </row>
    <row r="167" spans="1:11" ht="20.100000000000001" customHeight="1" thickBot="1" x14ac:dyDescent="0.25">
      <c r="A167" s="600"/>
      <c r="B167" s="600"/>
      <c r="C167" s="362">
        <f>+C5</f>
        <v>2020</v>
      </c>
      <c r="D167" s="362">
        <f>+D5</f>
        <v>2021</v>
      </c>
      <c r="E167" s="362" t="str">
        <f>+E5</f>
        <v>21/20</v>
      </c>
      <c r="F167" s="362">
        <f>+F5</f>
        <v>2020</v>
      </c>
      <c r="G167" s="362">
        <f>+G5</f>
        <v>2021</v>
      </c>
      <c r="H167" s="15" t="s">
        <v>183</v>
      </c>
    </row>
    <row r="168" spans="1:11" ht="20.100000000000001" customHeight="1" x14ac:dyDescent="0.2">
      <c r="A168" s="497" t="s">
        <v>7</v>
      </c>
      <c r="B168" s="493" t="s">
        <v>0</v>
      </c>
      <c r="C168" s="496">
        <v>0</v>
      </c>
      <c r="D168" s="496">
        <v>0</v>
      </c>
      <c r="E168" s="54" t="str">
        <f>+IF(C168=0,"X",D168/C168)</f>
        <v>X</v>
      </c>
      <c r="F168" s="495">
        <v>0</v>
      </c>
      <c r="G168" s="495">
        <v>0</v>
      </c>
      <c r="H168" s="490">
        <f>+(G168-F168)*100</f>
        <v>0</v>
      </c>
      <c r="I168" s="445"/>
      <c r="J168" s="9"/>
      <c r="K168" s="9"/>
    </row>
    <row r="169" spans="1:11" ht="20.100000000000001" customHeight="1" thickBot="1" x14ac:dyDescent="0.25">
      <c r="A169" s="494" t="s">
        <v>8</v>
      </c>
      <c r="B169" s="493" t="s">
        <v>1</v>
      </c>
      <c r="C169" s="492">
        <v>1304841.09451</v>
      </c>
      <c r="D169" s="492">
        <v>1202233.26223</v>
      </c>
      <c r="E169" s="54">
        <f>+IF(C169=0,"X",D169/C169)</f>
        <v>0.92136373332223132</v>
      </c>
      <c r="F169" s="491">
        <v>5.8999999999999997E-2</v>
      </c>
      <c r="G169" s="491">
        <v>5.2999999999999999E-2</v>
      </c>
      <c r="H169" s="490">
        <f>+(G169-F169)*100</f>
        <v>-0.59999999999999987</v>
      </c>
      <c r="I169" s="445"/>
      <c r="J169" s="9"/>
      <c r="K169" s="9"/>
    </row>
    <row r="170" spans="1:11" s="451" customFormat="1" ht="19.5" customHeight="1" thickBot="1" x14ac:dyDescent="0.25">
      <c r="A170" s="489"/>
      <c r="B170" s="488" t="s">
        <v>41</v>
      </c>
      <c r="C170" s="487">
        <f>SUM(C168:C169)</f>
        <v>1304841.09451</v>
      </c>
      <c r="D170" s="487">
        <f>SUM(D168:D169)</f>
        <v>1202233.26223</v>
      </c>
      <c r="E170" s="167">
        <f>+IF(C170=0,"X",D170/C170)</f>
        <v>0.92136373332223132</v>
      </c>
      <c r="F170" s="480">
        <v>3.3000000000000002E-2</v>
      </c>
      <c r="G170" s="480">
        <v>2.9000000000000001E-2</v>
      </c>
      <c r="H170" s="486">
        <f>+(G170-F170)*100</f>
        <v>-0.4</v>
      </c>
      <c r="I170" s="445"/>
      <c r="J170" s="9"/>
      <c r="K170" s="9"/>
    </row>
    <row r="171" spans="1:11" x14ac:dyDescent="0.2">
      <c r="C171" s="9"/>
      <c r="D171" s="9"/>
      <c r="E171" s="446"/>
      <c r="F171" s="446"/>
    </row>
    <row r="172" spans="1:11" x14ac:dyDescent="0.2">
      <c r="C172" s="9"/>
      <c r="D172" s="9"/>
    </row>
  </sheetData>
  <mergeCells count="36">
    <mergeCell ref="F157:H157"/>
    <mergeCell ref="A165:A167"/>
    <mergeCell ref="B165:B167"/>
    <mergeCell ref="C165:D166"/>
    <mergeCell ref="E165:E166"/>
    <mergeCell ref="F165:H166"/>
    <mergeCell ref="A163:H163"/>
    <mergeCell ref="A155:H155"/>
    <mergeCell ref="A157:A158"/>
    <mergeCell ref="B157:B158"/>
    <mergeCell ref="A86:H86"/>
    <mergeCell ref="A88:A90"/>
    <mergeCell ref="B88:B90"/>
    <mergeCell ref="C88:D89"/>
    <mergeCell ref="E88:E89"/>
    <mergeCell ref="F88:H89"/>
    <mergeCell ref="A118:H118"/>
    <mergeCell ref="A120:A122"/>
    <mergeCell ref="B120:B122"/>
    <mergeCell ref="C120:D121"/>
    <mergeCell ref="E120:E121"/>
    <mergeCell ref="F120:H121"/>
    <mergeCell ref="C157:D157"/>
    <mergeCell ref="C43:D43"/>
    <mergeCell ref="F43:H43"/>
    <mergeCell ref="A77:H77"/>
    <mergeCell ref="B79:B81"/>
    <mergeCell ref="C79:D80"/>
    <mergeCell ref="E79:E80"/>
    <mergeCell ref="F79:H80"/>
    <mergeCell ref="A41:H41"/>
    <mergeCell ref="A1:H1"/>
    <mergeCell ref="C4:D4"/>
    <mergeCell ref="F4:H4"/>
    <mergeCell ref="A10:H10"/>
    <mergeCell ref="F12:H12"/>
  </mergeCells>
  <conditionalFormatting sqref="J168:K170 J159:K161 J82:K84 J6:K8 J14:K39 J91:K116 J45:K75 J123:K153">
    <cfRule type="cellIs" dxfId="4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7" fitToHeight="8" orientation="portrait" r:id="rId1"/>
  <headerFooter alignWithMargins="0">
    <oddHeader>&amp;A</oddHeader>
  </headerFooter>
  <rowBreaks count="3" manualBreakCount="3">
    <brk id="40" max="7" man="1"/>
    <brk id="85" max="7" man="1"/>
    <brk id="1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24</vt:i4>
      </vt:variant>
    </vt:vector>
  </HeadingPairs>
  <TitlesOfParts>
    <vt:vector size="43" baseType="lpstr">
      <vt:lpstr>Arkusz1</vt:lpstr>
      <vt:lpstr>4.1.1 Składka</vt:lpstr>
      <vt:lpstr>4.1.2 Odszkodowania</vt:lpstr>
      <vt:lpstr>4.1.3 Wynik Techniczny</vt:lpstr>
      <vt:lpstr>4.1.4 Koszty</vt:lpstr>
      <vt:lpstr>4.1.5 Rezerwy</vt:lpstr>
      <vt:lpstr>4.1.6 Lokaty__</vt:lpstr>
      <vt:lpstr>4.1.7 Wynik Finansowy</vt:lpstr>
      <vt:lpstr>4.1.8 Reaskuracja</vt:lpstr>
      <vt:lpstr>4.2.1 Retencja</vt:lpstr>
      <vt:lpstr>4.2.2 Szkodowość</vt:lpstr>
      <vt:lpstr>4.2.3 Poziom Rezerw</vt:lpstr>
      <vt:lpstr>4.2.4 Kapitały własne </vt:lpstr>
      <vt:lpstr>4.2.5 Majątek</vt:lpstr>
      <vt:lpstr>4.2.6 Wskaźnik Zespolony</vt:lpstr>
      <vt:lpstr>4.3.1 Struktura Rynku</vt:lpstr>
      <vt:lpstr>4.3.2 Rynek 2012-2021</vt:lpstr>
      <vt:lpstr>4.3.3 Struktura 2012-2021</vt:lpstr>
      <vt:lpstr>Struktura 2007-2017_</vt:lpstr>
      <vt:lpstr>GWP_LIFE_15</vt:lpstr>
      <vt:lpstr>GWP_LIFE_16</vt:lpstr>
      <vt:lpstr>GWP_NON_15</vt:lpstr>
      <vt:lpstr>GWP_NON_16</vt:lpstr>
      <vt:lpstr>'4.1.1 Składka'!Obszar_wydruku</vt:lpstr>
      <vt:lpstr>'4.1.2 Odszkodowania'!Obszar_wydruku</vt:lpstr>
      <vt:lpstr>'4.1.3 Wynik Techniczny'!Obszar_wydruku</vt:lpstr>
      <vt:lpstr>'4.1.4 Koszty'!Obszar_wydruku</vt:lpstr>
      <vt:lpstr>'4.1.5 Rezerwy'!Obszar_wydruku</vt:lpstr>
      <vt:lpstr>'4.1.6 Lokaty__'!Obszar_wydruku</vt:lpstr>
      <vt:lpstr>'4.1.7 Wynik Finansowy'!Obszar_wydruku</vt:lpstr>
      <vt:lpstr>'4.1.8 Reaskuracja'!Obszar_wydruku</vt:lpstr>
      <vt:lpstr>'4.2.1 Retencja'!Obszar_wydruku</vt:lpstr>
      <vt:lpstr>'4.2.2 Szkodowość'!Obszar_wydruku</vt:lpstr>
      <vt:lpstr>'4.2.3 Poziom Rezerw'!Obszar_wydruku</vt:lpstr>
      <vt:lpstr>'4.2.4 Kapitały własne '!Obszar_wydruku</vt:lpstr>
      <vt:lpstr>'4.2.5 Majątek'!Obszar_wydruku</vt:lpstr>
      <vt:lpstr>'4.2.6 Wskaźnik Zespolony'!Obszar_wydruku</vt:lpstr>
      <vt:lpstr>'4.3.1 Struktura Rynku'!Obszar_wydruku</vt:lpstr>
      <vt:lpstr>'4.3.2 Rynek 2012-2021'!Obszar_wydruku</vt:lpstr>
      <vt:lpstr>'4.3.3 Struktura 2012-2021'!Obszar_wydruku</vt:lpstr>
      <vt:lpstr>'Struktura 2007-2017_'!Obszar_wydruku</vt:lpstr>
      <vt:lpstr>SKLADKA_LIFE</vt:lpstr>
      <vt:lpstr>SKLADKA_NON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Piórek</dc:creator>
  <cp:lastModifiedBy>Piotr Leśniak</cp:lastModifiedBy>
  <cp:lastPrinted>2022-01-31T14:05:12Z</cp:lastPrinted>
  <dcterms:created xsi:type="dcterms:W3CDTF">1999-09-16T12:44:02Z</dcterms:created>
  <dcterms:modified xsi:type="dcterms:W3CDTF">2022-08-08T10:44:20Z</dcterms:modified>
</cp:coreProperties>
</file>